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codeName="ThisWorkbook"/>
  <mc:AlternateContent xmlns:mc="http://schemas.openxmlformats.org/markup-compatibility/2006">
    <mc:Choice Requires="x15">
      <x15ac:absPath xmlns:x15ac="http://schemas.microsoft.com/office/spreadsheetml/2010/11/ac" url="https://d.docs.live.net/e2faeab684ac0d4c/Documents/WRC/2025-27/"/>
    </mc:Choice>
  </mc:AlternateContent>
  <xr:revisionPtr revIDLastSave="308" documentId="8_{4234DB37-91AF-41B5-B9FA-D8A783B4AEE8}" xr6:coauthVersionLast="47" xr6:coauthVersionMax="47" xr10:uidLastSave="{E11D7F3D-C73D-49AD-BE4C-5A05D4414961}"/>
  <bookViews>
    <workbookView xWindow="-120" yWindow="-120" windowWidth="29040" windowHeight="15720" tabRatio="840" xr2:uid="{00000000-000D-0000-FFFF-FFFF00000000}"/>
  </bookViews>
  <sheets>
    <sheet name="Instructions &amp; Sources" sheetId="97" r:id="rId1"/>
    <sheet name="Agency Index" sheetId="3" r:id="rId2"/>
    <sheet name="Statewide Summary" sheetId="1" r:id="rId3"/>
    <sheet name="011" sheetId="5" r:id="rId4"/>
    <sheet name="012" sheetId="6" r:id="rId5"/>
    <sheet name="035" sheetId="7" r:id="rId6"/>
    <sheet name="036" sheetId="8" r:id="rId7"/>
    <sheet name="037" sheetId="9" r:id="rId8"/>
    <sheet name="038" sheetId="10" r:id="rId9"/>
    <sheet name="040" sheetId="11" r:id="rId10"/>
    <sheet name="045" sheetId="12" r:id="rId11"/>
    <sheet name="048" sheetId="13" r:id="rId12"/>
    <sheet name="050" sheetId="14" r:id="rId13"/>
    <sheet name="055" sheetId="15" r:id="rId14"/>
    <sheet name="056" sheetId="16" r:id="rId15"/>
    <sheet name="057" sheetId="17" r:id="rId16"/>
    <sheet name="075" sheetId="2" r:id="rId17"/>
    <sheet name="080" sheetId="4" r:id="rId18"/>
    <sheet name="082" sheetId="18" r:id="rId19"/>
    <sheet name="085" sheetId="19" r:id="rId20"/>
    <sheet name="086" sheetId="20" r:id="rId21"/>
    <sheet name="087" sheetId="21" r:id="rId22"/>
    <sheet name="095" sheetId="23" r:id="rId23"/>
    <sheet name="099" sheetId="24" r:id="rId24"/>
    <sheet name="100" sheetId="25" r:id="rId25"/>
    <sheet name="101" sheetId="26" r:id="rId26"/>
    <sheet name="103" sheetId="27" r:id="rId27"/>
    <sheet name="104" sheetId="28" r:id="rId28"/>
    <sheet name="105" sheetId="29" r:id="rId29"/>
    <sheet name="118" sheetId="30" r:id="rId30"/>
    <sheet name="119" sheetId="31" r:id="rId31"/>
    <sheet name="140" sheetId="33" r:id="rId32"/>
    <sheet name="142" sheetId="34" r:id="rId33"/>
    <sheet name="147" sheetId="35" r:id="rId34"/>
    <sheet name="163" sheetId="36" r:id="rId35"/>
    <sheet name="179" sheetId="37" r:id="rId36"/>
    <sheet name="195" sheetId="38" r:id="rId37"/>
    <sheet name="215" sheetId="39" r:id="rId38"/>
    <sheet name="245" sheetId="40" r:id="rId39"/>
    <sheet name="275" sheetId="41" r:id="rId40"/>
    <sheet name="355" sheetId="42" r:id="rId41"/>
    <sheet name="107" sheetId="43" r:id="rId42"/>
    <sheet name="120" sheetId="44" r:id="rId43"/>
    <sheet name="227" sheetId="45" r:id="rId44"/>
    <sheet name="229" sheetId="46" r:id="rId45"/>
    <sheet name="235" sheetId="47" r:id="rId46"/>
    <sheet name="303" sheetId="48" r:id="rId47"/>
    <sheet name="305" sheetId="49" r:id="rId48"/>
    <sheet name="307" sheetId="50" r:id="rId49"/>
    <sheet name="310" sheetId="51" r:id="rId50"/>
    <sheet name="315" sheetId="52" r:id="rId51"/>
    <sheet name="540" sheetId="53" r:id="rId52"/>
    <sheet name="300-030" sheetId="87" r:id="rId53"/>
    <sheet name="300-040" sheetId="88" r:id="rId54"/>
    <sheet name="300-050" sheetId="89" r:id="rId55"/>
    <sheet name="300-060" sheetId="90" r:id="rId56"/>
    <sheet name="300-100" sheetId="91" r:id="rId57"/>
    <sheet name="300-110" sheetId="92" r:id="rId58"/>
    <sheet name="300-135" sheetId="93" r:id="rId59"/>
    <sheet name="300-145" sheetId="94" r:id="rId60"/>
    <sheet name="460" sheetId="55" r:id="rId61"/>
    <sheet name="461" sheetId="56" r:id="rId62"/>
    <sheet name="463" sheetId="57" r:id="rId63"/>
    <sheet name="465" sheetId="58" r:id="rId64"/>
    <sheet name="467" sheetId="59" r:id="rId65"/>
    <sheet name="468" sheetId="60" r:id="rId66"/>
    <sheet name="471" sheetId="61" r:id="rId67"/>
    <sheet name="477" sheetId="62" r:id="rId68"/>
    <sheet name="478" sheetId="63" r:id="rId69"/>
    <sheet name="490" sheetId="64" r:id="rId70"/>
    <sheet name="495" sheetId="65" r:id="rId71"/>
    <sheet name="225" sheetId="66" r:id="rId72"/>
    <sheet name="240" sheetId="67" r:id="rId73"/>
    <sheet name="350" sheetId="68" r:id="rId74"/>
    <sheet name="340" sheetId="69" r:id="rId75"/>
    <sheet name="360" sheetId="70" r:id="rId76"/>
    <sheet name="365" sheetId="71" r:id="rId77"/>
    <sheet name="370" sheetId="72" r:id="rId78"/>
    <sheet name="375" sheetId="73" r:id="rId79"/>
    <sheet name="376" sheetId="74" r:id="rId80"/>
    <sheet name="380" sheetId="75" r:id="rId81"/>
    <sheet name="699" sheetId="76" r:id="rId82"/>
    <sheet name="351" sheetId="77" r:id="rId83"/>
    <sheet name="353" sheetId="78" r:id="rId84"/>
    <sheet name="354" sheetId="79" r:id="rId85"/>
    <sheet name="387" sheetId="80" r:id="rId86"/>
    <sheet name="390" sheetId="81" r:id="rId87"/>
    <sheet name="395" sheetId="82" r:id="rId88"/>
    <sheet name="010" sheetId="83" r:id="rId89"/>
    <sheet name="076" sheetId="84" r:id="rId90"/>
    <sheet name="713" sheetId="85" r:id="rId91"/>
    <sheet name="740" sheetId="86" r:id="rId92"/>
  </sheets>
  <definedNames>
    <definedName name="_xlnm.Print_Titles" localSheetId="88">'010'!$1:$8</definedName>
    <definedName name="_xlnm.Print_Titles" localSheetId="3">'011'!$1:$8</definedName>
    <definedName name="_xlnm.Print_Titles" localSheetId="4">'012'!$1:$8</definedName>
    <definedName name="_xlnm.Print_Titles" localSheetId="5">'035'!$1:$8</definedName>
    <definedName name="_xlnm.Print_Titles" localSheetId="6">'036'!$1:$8</definedName>
    <definedName name="_xlnm.Print_Titles" localSheetId="7">'037'!$1:$8</definedName>
    <definedName name="_xlnm.Print_Titles" localSheetId="8">'038'!$1:$8</definedName>
    <definedName name="_xlnm.Print_Titles" localSheetId="9">'040'!$1:$8</definedName>
    <definedName name="_xlnm.Print_Titles" localSheetId="10">'045'!$1:$8</definedName>
    <definedName name="_xlnm.Print_Titles" localSheetId="11">'048'!$1:$8</definedName>
    <definedName name="_xlnm.Print_Titles" localSheetId="12">'050'!$1:$8</definedName>
    <definedName name="_xlnm.Print_Titles" localSheetId="13">'055'!$1:$8</definedName>
    <definedName name="_xlnm.Print_Titles" localSheetId="14">'056'!$1:$8</definedName>
    <definedName name="_xlnm.Print_Titles" localSheetId="15">'057'!$1:$8</definedName>
    <definedName name="_xlnm.Print_Titles" localSheetId="16">'075'!$1:$8</definedName>
    <definedName name="_xlnm.Print_Titles" localSheetId="89">'076'!$1:$8</definedName>
    <definedName name="_xlnm.Print_Titles" localSheetId="17">'080'!$1:$8</definedName>
    <definedName name="_xlnm.Print_Titles" localSheetId="18">'082'!$1:$8</definedName>
    <definedName name="_xlnm.Print_Titles" localSheetId="19">'085'!$1:$8</definedName>
    <definedName name="_xlnm.Print_Titles" localSheetId="20">'086'!$1:$8</definedName>
    <definedName name="_xlnm.Print_Titles" localSheetId="21">'087'!$1:$8</definedName>
    <definedName name="_xlnm.Print_Titles" localSheetId="22">'095'!$1:$8</definedName>
    <definedName name="_xlnm.Print_Titles" localSheetId="23">'099'!$1:$8</definedName>
    <definedName name="_xlnm.Print_Titles" localSheetId="24">'100'!$1:$8</definedName>
    <definedName name="_xlnm.Print_Titles" localSheetId="25">'101'!$1:$8</definedName>
    <definedName name="_xlnm.Print_Titles" localSheetId="26">'103'!$1:$8</definedName>
    <definedName name="_xlnm.Print_Titles" localSheetId="27">'104'!$1:$8</definedName>
    <definedName name="_xlnm.Print_Titles" localSheetId="28">'105'!$1:$8</definedName>
    <definedName name="_xlnm.Print_Titles" localSheetId="41">'107'!$1:$8</definedName>
    <definedName name="_xlnm.Print_Titles" localSheetId="29">'118'!$1:$8</definedName>
    <definedName name="_xlnm.Print_Titles" localSheetId="30">'119'!$1:$8</definedName>
    <definedName name="_xlnm.Print_Titles" localSheetId="42">'120'!$1:$8</definedName>
    <definedName name="_xlnm.Print_Titles" localSheetId="31">'140'!$1:$8</definedName>
    <definedName name="_xlnm.Print_Titles" localSheetId="32">'142'!$1:$8</definedName>
    <definedName name="_xlnm.Print_Titles" localSheetId="33">'147'!$1:$8</definedName>
    <definedName name="_xlnm.Print_Titles" localSheetId="34">'163'!$1:$8</definedName>
    <definedName name="_xlnm.Print_Titles" localSheetId="35">'179'!$1:$8</definedName>
    <definedName name="_xlnm.Print_Titles" localSheetId="36">'195'!$1:$8</definedName>
    <definedName name="_xlnm.Print_Titles" localSheetId="37">'215'!$1:$8</definedName>
    <definedName name="_xlnm.Print_Titles" localSheetId="71">'225'!$1:$8</definedName>
    <definedName name="_xlnm.Print_Titles" localSheetId="43">'227'!$1:$8</definedName>
    <definedName name="_xlnm.Print_Titles" localSheetId="44">'229'!$1:$8</definedName>
    <definedName name="_xlnm.Print_Titles" localSheetId="45">'235'!$1:$8</definedName>
    <definedName name="_xlnm.Print_Titles" localSheetId="72">'240'!$1:$8</definedName>
    <definedName name="_xlnm.Print_Titles" localSheetId="38">'245'!$1:$8</definedName>
    <definedName name="_xlnm.Print_Titles" localSheetId="39">'275'!$1:$8</definedName>
    <definedName name="_xlnm.Print_Titles" localSheetId="52">'300-030'!$1:$8</definedName>
    <definedName name="_xlnm.Print_Titles" localSheetId="53">'300-040'!$1:$8</definedName>
    <definedName name="_xlnm.Print_Titles" localSheetId="54">'300-050'!$1:$8</definedName>
    <definedName name="_xlnm.Print_Titles" localSheetId="55">'300-060'!$1:$8</definedName>
    <definedName name="_xlnm.Print_Titles" localSheetId="56">'300-100'!$1:$8</definedName>
    <definedName name="_xlnm.Print_Titles" localSheetId="57">'300-110'!$1:$8</definedName>
    <definedName name="_xlnm.Print_Titles" localSheetId="58">'300-135'!$1:$8</definedName>
    <definedName name="_xlnm.Print_Titles" localSheetId="59">'300-145'!$1:$8</definedName>
    <definedName name="_xlnm.Print_Titles" localSheetId="46">'303'!$1:$8</definedName>
    <definedName name="_xlnm.Print_Titles" localSheetId="47">'305'!$1:$8</definedName>
    <definedName name="_xlnm.Print_Titles" localSheetId="48">'307'!$1:$8</definedName>
    <definedName name="_xlnm.Print_Titles" localSheetId="49">'310'!$1:$8</definedName>
    <definedName name="_xlnm.Print_Titles" localSheetId="50">'315'!$1:$8</definedName>
    <definedName name="_xlnm.Print_Titles" localSheetId="74">'340'!$1:$8</definedName>
    <definedName name="_xlnm.Print_Titles" localSheetId="73">'350'!$1:$8</definedName>
    <definedName name="_xlnm.Print_Titles" localSheetId="82">'351'!$1:$8</definedName>
    <definedName name="_xlnm.Print_Titles" localSheetId="83">'353'!$1:$8</definedName>
    <definedName name="_xlnm.Print_Titles" localSheetId="84">'354'!$1:$8</definedName>
    <definedName name="_xlnm.Print_Titles" localSheetId="40">'355'!$1:$8</definedName>
    <definedName name="_xlnm.Print_Titles" localSheetId="75">'360'!$1:$8</definedName>
    <definedName name="_xlnm.Print_Titles" localSheetId="76">'365'!$1:$8</definedName>
    <definedName name="_xlnm.Print_Titles" localSheetId="77">'370'!$1:$8</definedName>
    <definedName name="_xlnm.Print_Titles" localSheetId="78">'375'!$1:$8</definedName>
    <definedName name="_xlnm.Print_Titles" localSheetId="79">'376'!$1:$8</definedName>
    <definedName name="_xlnm.Print_Titles" localSheetId="80">'380'!$1:$8</definedName>
    <definedName name="_xlnm.Print_Titles" localSheetId="85">'387'!$1:$8</definedName>
    <definedName name="_xlnm.Print_Titles" localSheetId="86">'390'!$1:$8</definedName>
    <definedName name="_xlnm.Print_Titles" localSheetId="87">'395'!$1:$8</definedName>
    <definedName name="_xlnm.Print_Titles" localSheetId="60">'460'!$1:$8</definedName>
    <definedName name="_xlnm.Print_Titles" localSheetId="61">'461'!$1:$8</definedName>
    <definedName name="_xlnm.Print_Titles" localSheetId="62">'463'!$1:$8</definedName>
    <definedName name="_xlnm.Print_Titles" localSheetId="63">'465'!$1:$8</definedName>
    <definedName name="_xlnm.Print_Titles" localSheetId="64">'467'!$1:$8</definedName>
    <definedName name="_xlnm.Print_Titles" localSheetId="65">'468'!$1:$8</definedName>
    <definedName name="_xlnm.Print_Titles" localSheetId="66">'471'!$1:$8</definedName>
    <definedName name="_xlnm.Print_Titles" localSheetId="67">'477'!$1:$8</definedName>
    <definedName name="_xlnm.Print_Titles" localSheetId="68">'478'!$1:$8</definedName>
    <definedName name="_xlnm.Print_Titles" localSheetId="69">'490'!$1:$8</definedName>
    <definedName name="_xlnm.Print_Titles" localSheetId="70">'495'!$1:$8</definedName>
    <definedName name="_xlnm.Print_Titles" localSheetId="51">'540'!$1:$8</definedName>
    <definedName name="_xlnm.Print_Titles" localSheetId="81">'699'!$1:$8</definedName>
    <definedName name="_xlnm.Print_Titles" localSheetId="90">'713'!$1:$8</definedName>
    <definedName name="_xlnm.Print_Titles" localSheetId="91">'740'!$1:$8</definedName>
    <definedName name="_xlnm.Print_Titles" localSheetId="2">'Statewide Summary'!$1:$9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6" i="86" l="1"/>
  <c r="K14" i="85"/>
  <c r="K15" i="84"/>
  <c r="K16" i="83"/>
  <c r="K15" i="82"/>
  <c r="K15" i="81"/>
  <c r="K15" i="80"/>
  <c r="K20" i="79"/>
  <c r="K15" i="78"/>
  <c r="K15" i="77"/>
  <c r="K24" i="76"/>
  <c r="K22" i="75"/>
  <c r="K22" i="74"/>
  <c r="K17" i="73"/>
  <c r="K23" i="72"/>
  <c r="K23" i="71"/>
  <c r="K23" i="70"/>
  <c r="K17" i="69"/>
  <c r="K32" i="68"/>
  <c r="K19" i="67"/>
  <c r="K17" i="66"/>
  <c r="K21" i="65"/>
  <c r="K20" i="64"/>
  <c r="K15" i="63"/>
  <c r="K20" i="62"/>
  <c r="K15" i="61"/>
  <c r="K16" i="60"/>
  <c r="K15" i="59"/>
  <c r="K18" i="58"/>
  <c r="K15" i="57"/>
  <c r="K25" i="56"/>
  <c r="K15" i="55"/>
  <c r="K13" i="94"/>
  <c r="K13" i="93"/>
  <c r="K13" i="92"/>
  <c r="K13" i="91"/>
  <c r="K13" i="90"/>
  <c r="K13" i="89"/>
  <c r="K13" i="88"/>
  <c r="K13" i="87"/>
  <c r="K17" i="53"/>
  <c r="K17" i="52"/>
  <c r="K20" i="51"/>
  <c r="K17" i="50"/>
  <c r="K17" i="49"/>
  <c r="K22" i="48"/>
  <c r="K19" i="47"/>
  <c r="K15" i="46"/>
  <c r="K16" i="45"/>
  <c r="K15" i="44"/>
  <c r="K25" i="43"/>
  <c r="K15" i="42"/>
  <c r="K15" i="41"/>
  <c r="K22" i="40"/>
  <c r="K18" i="39"/>
  <c r="K19" i="38"/>
  <c r="K18" i="37"/>
  <c r="K17" i="36"/>
  <c r="K15" i="35"/>
  <c r="K15" i="34"/>
  <c r="K17" i="33"/>
  <c r="K15" i="31"/>
  <c r="K15" i="30"/>
  <c r="K25" i="29"/>
  <c r="K15" i="28"/>
  <c r="K21" i="27"/>
  <c r="K15" i="26"/>
  <c r="K18" i="25"/>
  <c r="K15" i="24"/>
  <c r="K16" i="23"/>
  <c r="K15" i="21"/>
  <c r="K15" i="20"/>
  <c r="K22" i="19"/>
  <c r="K15" i="18"/>
  <c r="K15" i="4"/>
  <c r="K19" i="2"/>
  <c r="K15" i="17"/>
  <c r="K20" i="16"/>
  <c r="K21" i="15"/>
  <c r="K15" i="14"/>
  <c r="K15" i="13"/>
  <c r="K15" i="12"/>
  <c r="K15" i="11"/>
  <c r="K15" i="10"/>
  <c r="K15" i="9"/>
  <c r="K15" i="7"/>
  <c r="K15" i="6"/>
  <c r="K15" i="5"/>
  <c r="D34" i="85" l="1"/>
  <c r="E34" i="85"/>
  <c r="C34" i="85"/>
  <c r="D58" i="78"/>
  <c r="E58" i="78"/>
  <c r="C58" i="78"/>
  <c r="D53" i="77"/>
  <c r="E53" i="77"/>
  <c r="C53" i="77"/>
  <c r="E135" i="66"/>
  <c r="D135" i="66"/>
  <c r="C135" i="66"/>
  <c r="D62" i="35"/>
  <c r="E62" i="35"/>
  <c r="C62" i="35"/>
  <c r="C48" i="23"/>
  <c r="D78" i="17"/>
  <c r="C78" i="17"/>
  <c r="D88" i="16"/>
  <c r="E88" i="16"/>
  <c r="C88" i="16"/>
  <c r="D49" i="14"/>
  <c r="C49" i="14"/>
  <c r="D52" i="13"/>
  <c r="E52" i="13"/>
  <c r="C52" i="13"/>
  <c r="D53" i="12"/>
  <c r="C53" i="12"/>
  <c r="D53" i="5"/>
  <c r="E53" i="5"/>
  <c r="C53" i="5"/>
  <c r="D169" i="15"/>
  <c r="E169" i="15"/>
  <c r="C169" i="15"/>
  <c r="K15" i="8" l="1"/>
  <c r="R143" i="1" l="1"/>
  <c r="S143" i="1" s="1"/>
  <c r="O143" i="1"/>
  <c r="D36" i="86"/>
  <c r="E36" i="86"/>
  <c r="C36" i="86"/>
  <c r="E38" i="86"/>
  <c r="O140" i="1"/>
  <c r="D137" i="84"/>
  <c r="E137" i="84"/>
  <c r="C137" i="84"/>
  <c r="E139" i="84"/>
  <c r="R139" i="1"/>
  <c r="S139" i="1" s="1"/>
  <c r="O139" i="1"/>
  <c r="E37" i="83"/>
  <c r="D37" i="83"/>
  <c r="C37" i="83"/>
  <c r="E59" i="82"/>
  <c r="E61" i="82" s="1"/>
  <c r="D59" i="82"/>
  <c r="C59" i="82"/>
  <c r="D68" i="81"/>
  <c r="E68" i="81"/>
  <c r="D75" i="80"/>
  <c r="E75" i="80"/>
  <c r="D73" i="79"/>
  <c r="E73" i="79"/>
  <c r="D148" i="76"/>
  <c r="E148" i="76"/>
  <c r="D109" i="75"/>
  <c r="E109" i="75"/>
  <c r="E111" i="75" s="1"/>
  <c r="C109" i="75"/>
  <c r="D125" i="74"/>
  <c r="E125" i="74"/>
  <c r="D92" i="73"/>
  <c r="E94" i="73" s="1"/>
  <c r="E92" i="73"/>
  <c r="D95" i="72"/>
  <c r="E97" i="72" s="1"/>
  <c r="E95" i="72"/>
  <c r="D117" i="71"/>
  <c r="E117" i="71"/>
  <c r="D207" i="70"/>
  <c r="E207" i="70"/>
  <c r="D129" i="69"/>
  <c r="E129" i="69"/>
  <c r="E131" i="69" s="1"/>
  <c r="D371" i="68"/>
  <c r="E371" i="68"/>
  <c r="C371" i="68"/>
  <c r="D76" i="67"/>
  <c r="E76" i="67"/>
  <c r="C76" i="67"/>
  <c r="E137" i="66"/>
  <c r="D141" i="65"/>
  <c r="E141" i="65"/>
  <c r="C141" i="65"/>
  <c r="D170" i="64"/>
  <c r="E170" i="64"/>
  <c r="C170" i="64"/>
  <c r="C58" i="63"/>
  <c r="C67" i="63" s="1"/>
  <c r="E67" i="63"/>
  <c r="D67" i="63"/>
  <c r="C196" i="62"/>
  <c r="C197" i="62"/>
  <c r="C198" i="62"/>
  <c r="C199" i="62"/>
  <c r="C200" i="62"/>
  <c r="C201" i="62"/>
  <c r="C202" i="62"/>
  <c r="C203" i="62"/>
  <c r="C204" i="62"/>
  <c r="C195" i="62"/>
  <c r="E227" i="62"/>
  <c r="D227" i="62"/>
  <c r="C66" i="61"/>
  <c r="C75" i="61" s="1"/>
  <c r="E75" i="61"/>
  <c r="D75" i="61"/>
  <c r="C55" i="60"/>
  <c r="C54" i="60"/>
  <c r="C62" i="60" s="1"/>
  <c r="E62" i="60"/>
  <c r="D62" i="60"/>
  <c r="C68" i="59"/>
  <c r="C75" i="59" s="1"/>
  <c r="E75" i="59"/>
  <c r="D75" i="59"/>
  <c r="E77" i="59" s="1"/>
  <c r="C84" i="58"/>
  <c r="C85" i="58"/>
  <c r="C86" i="58"/>
  <c r="C83" i="58"/>
  <c r="E97" i="58"/>
  <c r="D97" i="58"/>
  <c r="C41" i="57"/>
  <c r="C45" i="57" s="1"/>
  <c r="E45" i="57"/>
  <c r="D45" i="57"/>
  <c r="C124" i="56"/>
  <c r="C122" i="56"/>
  <c r="C123" i="56"/>
  <c r="C121" i="56"/>
  <c r="C120" i="56"/>
  <c r="E142" i="56"/>
  <c r="D142" i="56"/>
  <c r="C51" i="55"/>
  <c r="E58" i="55"/>
  <c r="D58" i="55"/>
  <c r="C58" i="55"/>
  <c r="R84" i="1"/>
  <c r="S84" i="1" s="1"/>
  <c r="C38" i="94"/>
  <c r="C40" i="94" s="1"/>
  <c r="E40" i="94"/>
  <c r="D40" i="94"/>
  <c r="C68" i="93"/>
  <c r="C66" i="93"/>
  <c r="C67" i="93"/>
  <c r="C65" i="93"/>
  <c r="E80" i="93"/>
  <c r="D80" i="93"/>
  <c r="C77" i="92"/>
  <c r="C76" i="92"/>
  <c r="C75" i="92"/>
  <c r="E85" i="92"/>
  <c r="D85" i="92"/>
  <c r="C51" i="91"/>
  <c r="C50" i="91"/>
  <c r="E60" i="91"/>
  <c r="D60" i="91"/>
  <c r="C136" i="90"/>
  <c r="C129" i="90"/>
  <c r="C130" i="90"/>
  <c r="C131" i="90"/>
  <c r="C132" i="90"/>
  <c r="C133" i="90"/>
  <c r="C134" i="90"/>
  <c r="C135" i="90"/>
  <c r="C128" i="90"/>
  <c r="E157" i="90"/>
  <c r="D157" i="90"/>
  <c r="C180" i="88"/>
  <c r="C186" i="89"/>
  <c r="C185" i="89"/>
  <c r="C184" i="89"/>
  <c r="C183" i="89"/>
  <c r="E208" i="89"/>
  <c r="D208" i="89"/>
  <c r="C182" i="88"/>
  <c r="C177" i="88"/>
  <c r="C178" i="88"/>
  <c r="C179" i="88"/>
  <c r="C181" i="88"/>
  <c r="C176" i="88"/>
  <c r="E203" i="88"/>
  <c r="D203" i="88"/>
  <c r="C145" i="87"/>
  <c r="C136" i="87"/>
  <c r="C137" i="87"/>
  <c r="C138" i="87"/>
  <c r="C139" i="87"/>
  <c r="C140" i="87"/>
  <c r="C141" i="87"/>
  <c r="C142" i="87"/>
  <c r="C143" i="87"/>
  <c r="C144" i="87"/>
  <c r="C135" i="87"/>
  <c r="E165" i="87"/>
  <c r="D165" i="87"/>
  <c r="C66" i="53"/>
  <c r="C77" i="53" s="1"/>
  <c r="E77" i="53"/>
  <c r="D77" i="53"/>
  <c r="C54" i="52"/>
  <c r="C67" i="52" s="1"/>
  <c r="E67" i="52"/>
  <c r="D67" i="52"/>
  <c r="D249" i="51"/>
  <c r="C218" i="51"/>
  <c r="C204" i="51"/>
  <c r="C205" i="51"/>
  <c r="C206" i="51"/>
  <c r="C207" i="51"/>
  <c r="C208" i="51"/>
  <c r="C209" i="51"/>
  <c r="C210" i="51"/>
  <c r="C211" i="51"/>
  <c r="C212" i="51"/>
  <c r="C213" i="51"/>
  <c r="C214" i="51"/>
  <c r="C215" i="51"/>
  <c r="C216" i="51"/>
  <c r="C217" i="51"/>
  <c r="C203" i="51"/>
  <c r="C202" i="51"/>
  <c r="E249" i="51"/>
  <c r="E416" i="50"/>
  <c r="E415" i="50"/>
  <c r="E414" i="50"/>
  <c r="E400" i="50"/>
  <c r="C374" i="50"/>
  <c r="C375" i="50"/>
  <c r="C376" i="50"/>
  <c r="C377" i="50"/>
  <c r="C378" i="50"/>
  <c r="C379" i="50"/>
  <c r="C380" i="50"/>
  <c r="C373" i="50"/>
  <c r="C372" i="50"/>
  <c r="D426" i="50"/>
  <c r="C74" i="49"/>
  <c r="C85" i="49" s="1"/>
  <c r="E85" i="49"/>
  <c r="D85" i="49"/>
  <c r="C241" i="48"/>
  <c r="C240" i="48"/>
  <c r="E257" i="48"/>
  <c r="D257" i="48"/>
  <c r="C91" i="47"/>
  <c r="C92" i="47"/>
  <c r="C93" i="47"/>
  <c r="C90" i="47"/>
  <c r="E103" i="47"/>
  <c r="D103" i="47"/>
  <c r="C48" i="46"/>
  <c r="C53" i="46" s="1"/>
  <c r="E53" i="46"/>
  <c r="D53" i="46"/>
  <c r="C115" i="45"/>
  <c r="C116" i="45"/>
  <c r="C117" i="45"/>
  <c r="C118" i="45"/>
  <c r="C119" i="45"/>
  <c r="C120" i="45"/>
  <c r="C114" i="45"/>
  <c r="C113" i="45"/>
  <c r="E126" i="45"/>
  <c r="D126" i="45"/>
  <c r="C54" i="44"/>
  <c r="C53" i="44"/>
  <c r="E62" i="44"/>
  <c r="D62" i="44"/>
  <c r="C515" i="43"/>
  <c r="C513" i="43"/>
  <c r="E564" i="43"/>
  <c r="D564" i="43"/>
  <c r="R63" i="1"/>
  <c r="S63" i="1" s="1"/>
  <c r="C58" i="42"/>
  <c r="C62" i="42" s="1"/>
  <c r="E62" i="42"/>
  <c r="D62" i="42"/>
  <c r="E53" i="41"/>
  <c r="D53" i="41"/>
  <c r="C47" i="41"/>
  <c r="C53" i="41" s="1"/>
  <c r="C75" i="40"/>
  <c r="E88" i="40"/>
  <c r="D88" i="40"/>
  <c r="R59" i="1"/>
  <c r="S59" i="1" s="1"/>
  <c r="E47" i="39"/>
  <c r="D47" i="39"/>
  <c r="C47" i="39"/>
  <c r="R58" i="1"/>
  <c r="S58" i="1" s="1"/>
  <c r="E60" i="38"/>
  <c r="D60" i="38"/>
  <c r="E62" i="38" s="1"/>
  <c r="C60" i="38"/>
  <c r="R57" i="1"/>
  <c r="S57" i="1" s="1"/>
  <c r="C54" i="37"/>
  <c r="C58" i="37" s="1"/>
  <c r="E58" i="37"/>
  <c r="D58" i="37"/>
  <c r="R56" i="1"/>
  <c r="S56" i="1" s="1"/>
  <c r="E40" i="36"/>
  <c r="D40" i="36"/>
  <c r="E42" i="36" s="1"/>
  <c r="C40" i="36"/>
  <c r="C45" i="34"/>
  <c r="E51" i="34"/>
  <c r="D51" i="34"/>
  <c r="D103" i="33"/>
  <c r="E103" i="33"/>
  <c r="C103" i="33"/>
  <c r="C94" i="33"/>
  <c r="C93" i="33"/>
  <c r="E54" i="31"/>
  <c r="D54" i="31"/>
  <c r="C48" i="31"/>
  <c r="C54" i="31" s="1"/>
  <c r="C51" i="30"/>
  <c r="C57" i="30" s="1"/>
  <c r="E57" i="30"/>
  <c r="D57" i="30"/>
  <c r="C101" i="29"/>
  <c r="E107" i="29"/>
  <c r="D107" i="29"/>
  <c r="C49" i="28"/>
  <c r="C48" i="28"/>
  <c r="E54" i="28"/>
  <c r="D54" i="28"/>
  <c r="D540" i="27"/>
  <c r="E540" i="27"/>
  <c r="C540" i="27"/>
  <c r="C489" i="27"/>
  <c r="C48" i="26"/>
  <c r="C54" i="26" s="1"/>
  <c r="E54" i="26"/>
  <c r="D54" i="26"/>
  <c r="C96" i="25"/>
  <c r="C95" i="25"/>
  <c r="C100" i="25" s="1"/>
  <c r="E100" i="25"/>
  <c r="D100" i="25"/>
  <c r="C46" i="24"/>
  <c r="E49" i="24"/>
  <c r="E51" i="24" s="1"/>
  <c r="D49" i="24"/>
  <c r="C49" i="24"/>
  <c r="E48" i="23"/>
  <c r="D48" i="23"/>
  <c r="C44" i="23"/>
  <c r="C49" i="21"/>
  <c r="C58" i="21" s="1"/>
  <c r="E58" i="21"/>
  <c r="D58" i="21"/>
  <c r="C50" i="20"/>
  <c r="E56" i="20"/>
  <c r="D56" i="20"/>
  <c r="C109" i="19"/>
  <c r="C108" i="19"/>
  <c r="E114" i="19"/>
  <c r="D114" i="19"/>
  <c r="D53" i="18"/>
  <c r="E53" i="18"/>
  <c r="C53" i="18"/>
  <c r="C46" i="18"/>
  <c r="E55" i="4"/>
  <c r="D55" i="4"/>
  <c r="C51" i="4"/>
  <c r="C55" i="4" s="1"/>
  <c r="S25" i="1"/>
  <c r="P25" i="1"/>
  <c r="S15" i="1"/>
  <c r="S16" i="1"/>
  <c r="S22" i="1"/>
  <c r="R21" i="1"/>
  <c r="S21" i="1" s="1"/>
  <c r="R20" i="1"/>
  <c r="S20" i="1" s="1"/>
  <c r="R19" i="1"/>
  <c r="S19" i="1" s="1"/>
  <c r="R18" i="1"/>
  <c r="S18" i="1" s="1"/>
  <c r="R17" i="1"/>
  <c r="S17" i="1" s="1"/>
  <c r="P15" i="1"/>
  <c r="P16" i="1"/>
  <c r="P22" i="1"/>
  <c r="D107" i="2"/>
  <c r="E107" i="2"/>
  <c r="C97" i="2"/>
  <c r="C96" i="2"/>
  <c r="C107" i="2" s="1"/>
  <c r="I15" i="8"/>
  <c r="E78" i="17"/>
  <c r="E49" i="14"/>
  <c r="E51" i="14" s="1"/>
  <c r="E53" i="12"/>
  <c r="E55" i="12" s="1"/>
  <c r="E50" i="11"/>
  <c r="E48" i="11"/>
  <c r="D48" i="11"/>
  <c r="C48" i="11"/>
  <c r="E60" i="10"/>
  <c r="E62" i="10" s="1"/>
  <c r="D60" i="10"/>
  <c r="C60" i="10"/>
  <c r="E49" i="9"/>
  <c r="E51" i="9" s="1"/>
  <c r="D49" i="9"/>
  <c r="C49" i="9"/>
  <c r="E36" i="8"/>
  <c r="E38" i="8" s="1"/>
  <c r="D36" i="8"/>
  <c r="C36" i="8"/>
  <c r="E40" i="7"/>
  <c r="E38" i="7"/>
  <c r="D38" i="7"/>
  <c r="C38" i="7"/>
  <c r="E50" i="6"/>
  <c r="E52" i="6" s="1"/>
  <c r="D50" i="6"/>
  <c r="C50" i="6"/>
  <c r="I16" i="86"/>
  <c r="I17" i="86" s="1"/>
  <c r="C129" i="84"/>
  <c r="C130" i="84"/>
  <c r="C131" i="84"/>
  <c r="C128" i="84"/>
  <c r="I16" i="83"/>
  <c r="I17" i="83" s="1"/>
  <c r="C54" i="82"/>
  <c r="C63" i="81"/>
  <c r="C68" i="81" s="1"/>
  <c r="C63" i="80"/>
  <c r="C64" i="80"/>
  <c r="C62" i="80"/>
  <c r="C75" i="80" s="1"/>
  <c r="C65" i="79"/>
  <c r="C73" i="79" s="1"/>
  <c r="C54" i="78"/>
  <c r="C53" i="78"/>
  <c r="C49" i="77"/>
  <c r="C138" i="76"/>
  <c r="C139" i="76"/>
  <c r="C140" i="76"/>
  <c r="C141" i="76"/>
  <c r="C142" i="76"/>
  <c r="C137" i="76"/>
  <c r="C148" i="76" s="1"/>
  <c r="C99" i="75"/>
  <c r="C100" i="75"/>
  <c r="C101" i="75"/>
  <c r="C98" i="75"/>
  <c r="C113" i="74"/>
  <c r="C114" i="74"/>
  <c r="C115" i="74"/>
  <c r="C116" i="74"/>
  <c r="C117" i="74"/>
  <c r="C112" i="74"/>
  <c r="C125" i="74" s="1"/>
  <c r="C82" i="73"/>
  <c r="C92" i="73" s="1"/>
  <c r="C83" i="73"/>
  <c r="C84" i="73"/>
  <c r="C81" i="73"/>
  <c r="C86" i="72"/>
  <c r="C87" i="72"/>
  <c r="C85" i="72"/>
  <c r="C95" i="72" s="1"/>
  <c r="C110" i="71"/>
  <c r="C111" i="71"/>
  <c r="C109" i="71"/>
  <c r="C200" i="70"/>
  <c r="C201" i="70"/>
  <c r="C202" i="70"/>
  <c r="C199" i="70"/>
  <c r="C198" i="70"/>
  <c r="I14" i="85" l="1"/>
  <c r="R142" i="1"/>
  <c r="S142" i="1" s="1"/>
  <c r="E36" i="85"/>
  <c r="E70" i="81"/>
  <c r="E77" i="80"/>
  <c r="E75" i="79"/>
  <c r="R134" i="1"/>
  <c r="S134" i="1" s="1"/>
  <c r="E60" i="78"/>
  <c r="E55" i="77"/>
  <c r="E150" i="76"/>
  <c r="R129" i="1"/>
  <c r="S129" i="1" s="1"/>
  <c r="R128" i="1"/>
  <c r="S128" i="1" s="1"/>
  <c r="E127" i="74"/>
  <c r="P126" i="1"/>
  <c r="R126" i="1"/>
  <c r="S126" i="1" s="1"/>
  <c r="C117" i="71"/>
  <c r="E119" i="71"/>
  <c r="E209" i="70"/>
  <c r="P124" i="1"/>
  <c r="C207" i="70"/>
  <c r="R124" i="1"/>
  <c r="S124" i="1" s="1"/>
  <c r="E373" i="68"/>
  <c r="E78" i="67"/>
  <c r="E77" i="61"/>
  <c r="C97" i="58"/>
  <c r="C257" i="48"/>
  <c r="E55" i="41"/>
  <c r="E64" i="35"/>
  <c r="E53" i="34"/>
  <c r="E55" i="18"/>
  <c r="E54" i="13"/>
  <c r="P137" i="1"/>
  <c r="P140" i="1"/>
  <c r="P18" i="1"/>
  <c r="P129" i="1"/>
  <c r="P143" i="1"/>
  <c r="P20" i="1"/>
  <c r="P134" i="1"/>
  <c r="P27" i="1"/>
  <c r="P34" i="1"/>
  <c r="P14" i="1"/>
  <c r="P21" i="1"/>
  <c r="P56" i="1"/>
  <c r="P90" i="1"/>
  <c r="P84" i="1"/>
  <c r="P17" i="1"/>
  <c r="P19" i="1"/>
  <c r="P127" i="1"/>
  <c r="P41" i="1"/>
  <c r="P63" i="1"/>
  <c r="P57" i="1"/>
  <c r="P59" i="1"/>
  <c r="P24" i="1"/>
  <c r="P58" i="1"/>
  <c r="R127" i="1"/>
  <c r="S127" i="1" s="1"/>
  <c r="P98" i="1"/>
  <c r="P139" i="1"/>
  <c r="P123" i="1"/>
  <c r="E39" i="83"/>
  <c r="E143" i="65"/>
  <c r="E172" i="64"/>
  <c r="E69" i="63"/>
  <c r="C227" i="62"/>
  <c r="E229" i="62"/>
  <c r="E64" i="60"/>
  <c r="E99" i="58"/>
  <c r="E47" i="57"/>
  <c r="C142" i="56"/>
  <c r="E144" i="56"/>
  <c r="E60" i="55"/>
  <c r="E42" i="94"/>
  <c r="E82" i="93"/>
  <c r="C80" i="93"/>
  <c r="C85" i="92"/>
  <c r="E87" i="92"/>
  <c r="C60" i="91"/>
  <c r="E62" i="91"/>
  <c r="C157" i="90"/>
  <c r="E159" i="90"/>
  <c r="C208" i="89"/>
  <c r="E210" i="89"/>
  <c r="C203" i="88"/>
  <c r="E205" i="88"/>
  <c r="C165" i="87"/>
  <c r="E167" i="87"/>
  <c r="E79" i="53"/>
  <c r="E69" i="52"/>
  <c r="C249" i="51"/>
  <c r="E251" i="51"/>
  <c r="E426" i="50"/>
  <c r="E428" i="50" s="1"/>
  <c r="C426" i="50"/>
  <c r="E87" i="49"/>
  <c r="E259" i="48"/>
  <c r="C103" i="47"/>
  <c r="E105" i="47"/>
  <c r="E55" i="46"/>
  <c r="C126" i="45"/>
  <c r="E128" i="45"/>
  <c r="C62" i="44"/>
  <c r="E64" i="44"/>
  <c r="C564" i="43"/>
  <c r="E566" i="43"/>
  <c r="E64" i="42"/>
  <c r="C88" i="40"/>
  <c r="E90" i="40"/>
  <c r="E49" i="39"/>
  <c r="E60" i="37"/>
  <c r="C51" i="34"/>
  <c r="E105" i="33"/>
  <c r="E56" i="31"/>
  <c r="E59" i="30"/>
  <c r="E109" i="29"/>
  <c r="C107" i="29"/>
  <c r="C54" i="28"/>
  <c r="E56" i="28"/>
  <c r="E542" i="27"/>
  <c r="E56" i="26"/>
  <c r="E102" i="25"/>
  <c r="E50" i="23"/>
  <c r="E60" i="21"/>
  <c r="E58" i="20"/>
  <c r="C56" i="20"/>
  <c r="E116" i="19"/>
  <c r="C114" i="19"/>
  <c r="E57" i="4"/>
  <c r="E109" i="2"/>
  <c r="E80" i="17"/>
  <c r="E90" i="16"/>
  <c r="E55" i="5"/>
  <c r="E171" i="15"/>
  <c r="I20" i="79"/>
  <c r="I22" i="75"/>
  <c r="I22" i="74"/>
  <c r="I17" i="73"/>
  <c r="I23" i="72"/>
  <c r="I23" i="71"/>
  <c r="I23" i="70"/>
  <c r="C117" i="69"/>
  <c r="C129" i="69" s="1"/>
  <c r="I310" i="68"/>
  <c r="I309" i="68"/>
  <c r="I306" i="68"/>
  <c r="I302" i="68"/>
  <c r="I297" i="68"/>
  <c r="I295" i="68"/>
  <c r="I292" i="68"/>
  <c r="I281" i="68"/>
  <c r="I279" i="68"/>
  <c r="I270" i="68"/>
  <c r="I266" i="68"/>
  <c r="I265" i="68"/>
  <c r="I259" i="68"/>
  <c r="I258" i="68"/>
  <c r="I256" i="68"/>
  <c r="I255" i="68"/>
  <c r="I250" i="68"/>
  <c r="I248" i="68"/>
  <c r="I246" i="68"/>
  <c r="I245" i="68"/>
  <c r="I101" i="66"/>
  <c r="I100" i="66"/>
  <c r="I99" i="66"/>
  <c r="I98" i="66"/>
  <c r="I97" i="66"/>
  <c r="I95" i="66"/>
  <c r="I93" i="66"/>
  <c r="I90" i="66"/>
  <c r="I88" i="66"/>
  <c r="O142" i="1" l="1"/>
  <c r="I15" i="82"/>
  <c r="I16" i="82" s="1"/>
  <c r="R137" i="1"/>
  <c r="S137" i="1" s="1"/>
  <c r="I15" i="81"/>
  <c r="I16" i="81" s="1"/>
  <c r="R136" i="1"/>
  <c r="S136" i="1" s="1"/>
  <c r="I15" i="80"/>
  <c r="I16" i="80" s="1"/>
  <c r="R135" i="1"/>
  <c r="S135" i="1" s="1"/>
  <c r="I15" i="78"/>
  <c r="I16" i="78" s="1"/>
  <c r="R133" i="1"/>
  <c r="S133" i="1" s="1"/>
  <c r="I15" i="77"/>
  <c r="I16" i="77" s="1"/>
  <c r="R132" i="1"/>
  <c r="I24" i="76"/>
  <c r="I25" i="76" s="1"/>
  <c r="R130" i="1"/>
  <c r="S130" i="1" s="1"/>
  <c r="R125" i="1"/>
  <c r="S125" i="1" s="1"/>
  <c r="P101" i="1"/>
  <c r="R101" i="1"/>
  <c r="S101" i="1" s="1"/>
  <c r="I15" i="84"/>
  <c r="I16" i="84" s="1"/>
  <c r="R140" i="1"/>
  <c r="P78" i="1"/>
  <c r="I21" i="79"/>
  <c r="I23" i="75"/>
  <c r="I23" i="74"/>
  <c r="I24" i="72"/>
  <c r="I18" i="73"/>
  <c r="I24" i="71"/>
  <c r="I24" i="70"/>
  <c r="I17" i="69"/>
  <c r="I32" i="68"/>
  <c r="I19" i="67"/>
  <c r="P142" i="1" l="1"/>
  <c r="P138" i="1" s="1"/>
  <c r="P136" i="1"/>
  <c r="P135" i="1"/>
  <c r="P133" i="1"/>
  <c r="R131" i="1"/>
  <c r="S132" i="1"/>
  <c r="S131" i="1" s="1"/>
  <c r="P132" i="1"/>
  <c r="P130" i="1"/>
  <c r="P128" i="1"/>
  <c r="P125" i="1"/>
  <c r="R123" i="1"/>
  <c r="P99" i="1"/>
  <c r="P97" i="1" s="1"/>
  <c r="R99" i="1"/>
  <c r="S99" i="1" s="1"/>
  <c r="I17" i="66"/>
  <c r="I18" i="66" s="1"/>
  <c r="R98" i="1"/>
  <c r="P96" i="1"/>
  <c r="P94" i="1"/>
  <c r="P93" i="1"/>
  <c r="P92" i="1"/>
  <c r="P91" i="1"/>
  <c r="P89" i="1"/>
  <c r="P88" i="1"/>
  <c r="P87" i="1"/>
  <c r="P86" i="1"/>
  <c r="P83" i="1"/>
  <c r="P82" i="1"/>
  <c r="P81" i="1"/>
  <c r="P80" i="1"/>
  <c r="P79" i="1"/>
  <c r="P77" i="1"/>
  <c r="P75" i="1"/>
  <c r="P74" i="1"/>
  <c r="P72" i="1"/>
  <c r="P71" i="1"/>
  <c r="P69" i="1"/>
  <c r="P68" i="1"/>
  <c r="P67" i="1"/>
  <c r="P66" i="1"/>
  <c r="P65" i="1"/>
  <c r="P61" i="1"/>
  <c r="P60" i="1"/>
  <c r="P54" i="1"/>
  <c r="P53" i="1"/>
  <c r="P52" i="1"/>
  <c r="P50" i="1"/>
  <c r="P49" i="1"/>
  <c r="P46" i="1"/>
  <c r="P45" i="1"/>
  <c r="P43" i="1"/>
  <c r="P42" i="1"/>
  <c r="P40" i="1"/>
  <c r="P38" i="1"/>
  <c r="P37" i="1"/>
  <c r="P36" i="1"/>
  <c r="P33" i="1"/>
  <c r="P32" i="1"/>
  <c r="P30" i="1"/>
  <c r="P26" i="1"/>
  <c r="P13" i="1"/>
  <c r="P12" i="1" s="1"/>
  <c r="P29" i="1"/>
  <c r="P95" i="1"/>
  <c r="P73" i="1"/>
  <c r="P28" i="1"/>
  <c r="P70" i="1"/>
  <c r="P44" i="1"/>
  <c r="S140" i="1"/>
  <c r="S138" i="1" s="1"/>
  <c r="R138" i="1"/>
  <c r="I20" i="67"/>
  <c r="I18" i="69"/>
  <c r="I33" i="68"/>
  <c r="P122" i="1" l="1"/>
  <c r="P131" i="1"/>
  <c r="S123" i="1"/>
  <c r="S122" i="1" s="1"/>
  <c r="R122" i="1"/>
  <c r="S98" i="1"/>
  <c r="S97" i="1" s="1"/>
  <c r="R97" i="1"/>
  <c r="P85" i="1"/>
  <c r="P76" i="1"/>
  <c r="P31" i="1"/>
  <c r="P23" i="1"/>
  <c r="P64" i="1"/>
  <c r="O144" i="1"/>
  <c r="I20" i="64"/>
  <c r="I21" i="65" l="1"/>
  <c r="R96" i="1"/>
  <c r="S96" i="1" s="1"/>
  <c r="R91" i="1"/>
  <c r="S91" i="1" s="1"/>
  <c r="R90" i="1"/>
  <c r="S90" i="1" s="1"/>
  <c r="R81" i="1"/>
  <c r="S81" i="1" s="1"/>
  <c r="R79" i="1"/>
  <c r="S79" i="1" s="1"/>
  <c r="R77" i="1"/>
  <c r="S77" i="1" s="1"/>
  <c r="P144" i="1"/>
  <c r="R95" i="1"/>
  <c r="S95" i="1" s="1"/>
  <c r="I22" i="65"/>
  <c r="I21" i="64"/>
  <c r="I15" i="63"/>
  <c r="I20" i="62"/>
  <c r="I15" i="61"/>
  <c r="I16" i="60"/>
  <c r="I15" i="59"/>
  <c r="I18" i="58"/>
  <c r="I25" i="56"/>
  <c r="I15" i="55"/>
  <c r="I13" i="93"/>
  <c r="I13" i="92"/>
  <c r="I13" i="91"/>
  <c r="I13" i="90"/>
  <c r="I13" i="89"/>
  <c r="I13" i="87"/>
  <c r="I104" i="51"/>
  <c r="H104" i="51"/>
  <c r="I13" i="94"/>
  <c r="R94" i="1" l="1"/>
  <c r="S94" i="1" s="1"/>
  <c r="R93" i="1"/>
  <c r="S93" i="1" s="1"/>
  <c r="R92" i="1"/>
  <c r="S92" i="1" s="1"/>
  <c r="R89" i="1"/>
  <c r="S89" i="1" s="1"/>
  <c r="R88" i="1"/>
  <c r="S88" i="1" s="1"/>
  <c r="I15" i="57"/>
  <c r="I16" i="57" s="1"/>
  <c r="R87" i="1"/>
  <c r="S87" i="1" s="1"/>
  <c r="R86" i="1"/>
  <c r="S86" i="1" s="1"/>
  <c r="R83" i="1"/>
  <c r="S83" i="1" s="1"/>
  <c r="R82" i="1"/>
  <c r="S82" i="1" s="1"/>
  <c r="R80" i="1"/>
  <c r="S80" i="1" s="1"/>
  <c r="R75" i="1"/>
  <c r="S75" i="1" s="1"/>
  <c r="R74" i="1"/>
  <c r="S74" i="1" s="1"/>
  <c r="I22" i="48"/>
  <c r="R69" i="1"/>
  <c r="S69" i="1" s="1"/>
  <c r="R78" i="1"/>
  <c r="S78" i="1" s="1"/>
  <c r="I16" i="63"/>
  <c r="I21" i="62"/>
  <c r="I16" i="61"/>
  <c r="I17" i="60"/>
  <c r="I19" i="58"/>
  <c r="I26" i="56"/>
  <c r="I16" i="55"/>
  <c r="I14" i="94"/>
  <c r="I14" i="93"/>
  <c r="I14" i="92"/>
  <c r="I14" i="91"/>
  <c r="I14" i="90"/>
  <c r="I13" i="88"/>
  <c r="I14" i="88" s="1"/>
  <c r="I14" i="89"/>
  <c r="I15" i="46"/>
  <c r="I16" i="46" s="1"/>
  <c r="R68" i="1"/>
  <c r="I16" i="59"/>
  <c r="I14" i="87"/>
  <c r="I17" i="53"/>
  <c r="I17" i="52"/>
  <c r="I20" i="51"/>
  <c r="I17" i="50"/>
  <c r="I17" i="49"/>
  <c r="I19" i="47"/>
  <c r="I16" i="45"/>
  <c r="G52" i="45"/>
  <c r="I15" i="44"/>
  <c r="M138" i="1"/>
  <c r="M131" i="1"/>
  <c r="M122" i="1"/>
  <c r="M101" i="1"/>
  <c r="M97" i="1"/>
  <c r="M85" i="1"/>
  <c r="M76" i="1"/>
  <c r="M64" i="1"/>
  <c r="M31" i="1"/>
  <c r="M23" i="1"/>
  <c r="M12" i="1"/>
  <c r="S85" i="1" l="1"/>
  <c r="R85" i="1"/>
  <c r="S76" i="1"/>
  <c r="R73" i="1"/>
  <c r="S73" i="1" s="1"/>
  <c r="R72" i="1"/>
  <c r="S72" i="1" s="1"/>
  <c r="R71" i="1"/>
  <c r="S71" i="1" s="1"/>
  <c r="R70" i="1"/>
  <c r="S70" i="1" s="1"/>
  <c r="R67" i="1"/>
  <c r="S67" i="1" s="1"/>
  <c r="R66" i="1"/>
  <c r="S66" i="1" s="1"/>
  <c r="R65" i="1"/>
  <c r="S65" i="1" s="1"/>
  <c r="R76" i="1"/>
  <c r="S68" i="1"/>
  <c r="I18" i="53"/>
  <c r="I18" i="52"/>
  <c r="I21" i="51"/>
  <c r="I18" i="50"/>
  <c r="I18" i="49"/>
  <c r="I23" i="48"/>
  <c r="I20" i="47"/>
  <c r="I17" i="45"/>
  <c r="I16" i="44"/>
  <c r="I25" i="43"/>
  <c r="M144" i="1"/>
  <c r="I15" i="41"/>
  <c r="I17" i="36"/>
  <c r="R64" i="1" l="1"/>
  <c r="S64" i="1"/>
  <c r="R61" i="1"/>
  <c r="S61" i="1" s="1"/>
  <c r="R60" i="1"/>
  <c r="S60" i="1" s="1"/>
  <c r="I26" i="43"/>
  <c r="I16" i="41"/>
  <c r="I22" i="40"/>
  <c r="I23" i="40" s="1"/>
  <c r="I18" i="36"/>
  <c r="I15" i="42"/>
  <c r="I18" i="39"/>
  <c r="I19" i="38"/>
  <c r="I18" i="37"/>
  <c r="I16" i="42" l="1"/>
  <c r="I19" i="39"/>
  <c r="I19" i="37"/>
  <c r="I20" i="38"/>
  <c r="I15" i="18" l="1"/>
  <c r="I15" i="11"/>
  <c r="I15" i="10"/>
  <c r="I15" i="9"/>
  <c r="I15" i="7"/>
  <c r="H61" i="2"/>
  <c r="R53" i="1" l="1"/>
  <c r="S53" i="1" s="1"/>
  <c r="R50" i="1"/>
  <c r="S50" i="1" s="1"/>
  <c r="R45" i="1"/>
  <c r="S45" i="1" s="1"/>
  <c r="I21" i="27"/>
  <c r="R41" i="1"/>
  <c r="S41" i="1" s="1"/>
  <c r="I15" i="24"/>
  <c r="I16" i="24" s="1"/>
  <c r="I16" i="23"/>
  <c r="R40" i="1"/>
  <c r="S40" i="1" s="1"/>
  <c r="R36" i="1"/>
  <c r="S36" i="1" s="1"/>
  <c r="R34" i="1"/>
  <c r="S34" i="1" s="1"/>
  <c r="R33" i="1"/>
  <c r="S33" i="1" s="1"/>
  <c r="I15" i="17"/>
  <c r="I16" i="17" s="1"/>
  <c r="I15" i="13"/>
  <c r="R24" i="1"/>
  <c r="S24" i="1" s="1"/>
  <c r="I21" i="15"/>
  <c r="I15" i="35"/>
  <c r="I15" i="30"/>
  <c r="I17" i="23"/>
  <c r="I15" i="20"/>
  <c r="I15" i="4"/>
  <c r="I15" i="34"/>
  <c r="I15" i="31"/>
  <c r="I25" i="29"/>
  <c r="I15" i="28"/>
  <c r="I16" i="18"/>
  <c r="I18" i="25"/>
  <c r="I22" i="19"/>
  <c r="I15" i="5"/>
  <c r="I16" i="5" s="1"/>
  <c r="I20" i="16"/>
  <c r="I15" i="12"/>
  <c r="I16" i="11"/>
  <c r="I16" i="8"/>
  <c r="I16" i="10"/>
  <c r="I16" i="9"/>
  <c r="I16" i="7"/>
  <c r="R54" i="1" l="1"/>
  <c r="S54" i="1" s="1"/>
  <c r="R52" i="1"/>
  <c r="S52" i="1" s="1"/>
  <c r="I17" i="33"/>
  <c r="I18" i="33" s="1"/>
  <c r="R49" i="1"/>
  <c r="S49" i="1" s="1"/>
  <c r="R46" i="1"/>
  <c r="S46" i="1" s="1"/>
  <c r="R44" i="1"/>
  <c r="S44" i="1" s="1"/>
  <c r="R43" i="1"/>
  <c r="S43" i="1" s="1"/>
  <c r="I15" i="26"/>
  <c r="I16" i="26" s="1"/>
  <c r="R42" i="1"/>
  <c r="S42" i="1" s="1"/>
  <c r="R38" i="1"/>
  <c r="S38" i="1" s="1"/>
  <c r="I15" i="21"/>
  <c r="I16" i="21" s="1"/>
  <c r="R37" i="1"/>
  <c r="S37" i="1" s="1"/>
  <c r="I19" i="2"/>
  <c r="R32" i="1"/>
  <c r="R30" i="1"/>
  <c r="S30" i="1" s="1"/>
  <c r="R29" i="1"/>
  <c r="S29" i="1" s="1"/>
  <c r="R27" i="1"/>
  <c r="S27" i="1" s="1"/>
  <c r="I15" i="14"/>
  <c r="I16" i="14" s="1"/>
  <c r="R26" i="1"/>
  <c r="S26" i="1" s="1"/>
  <c r="R14" i="1"/>
  <c r="S14" i="1" s="1"/>
  <c r="I15" i="6"/>
  <c r="I16" i="6" s="1"/>
  <c r="R13" i="1"/>
  <c r="R28" i="1"/>
  <c r="I16" i="35"/>
  <c r="I16" i="34"/>
  <c r="I16" i="31"/>
  <c r="I16" i="28"/>
  <c r="I22" i="27"/>
  <c r="I16" i="20"/>
  <c r="I16" i="4"/>
  <c r="I20" i="2"/>
  <c r="I16" i="13"/>
  <c r="I16" i="12"/>
  <c r="I22" i="15"/>
  <c r="I26" i="29"/>
  <c r="I16" i="30"/>
  <c r="I19" i="25"/>
  <c r="I23" i="19"/>
  <c r="I21" i="16"/>
  <c r="S32" i="1" l="1"/>
  <c r="S31" i="1" s="1"/>
  <c r="R31" i="1"/>
  <c r="S13" i="1"/>
  <c r="S12" i="1" s="1"/>
  <c r="R12" i="1"/>
  <c r="S28" i="1"/>
  <c r="S23" i="1" s="1"/>
  <c r="R23" i="1"/>
  <c r="R144" i="1" l="1"/>
  <c r="S144" i="1"/>
</calcChain>
</file>

<file path=xl/sharedStrings.xml><?xml version="1.0" encoding="utf-8"?>
<sst xmlns="http://schemas.openxmlformats.org/spreadsheetml/2006/main" count="19454" uniqueCount="9040">
  <si>
    <t>Statewide</t>
  </si>
  <si>
    <t>Expenditure History -  Operating</t>
  </si>
  <si>
    <t>Funds Subject to Outlook (NGF-O)</t>
  </si>
  <si>
    <t>(Dollars in Thousands)</t>
  </si>
  <si>
    <t/>
  </si>
  <si>
    <t>Enacted</t>
  </si>
  <si>
    <t>Governor</t>
  </si>
  <si>
    <t>2013-15</t>
  </si>
  <si>
    <t>2015-17</t>
  </si>
  <si>
    <t>2017-19</t>
  </si>
  <si>
    <t>2019-21</t>
  </si>
  <si>
    <t>2021-23</t>
  </si>
  <si>
    <t>2023-25</t>
  </si>
  <si>
    <t>2025-27</t>
  </si>
  <si>
    <t>Legislative</t>
  </si>
  <si>
    <t xml:space="preserve">House of Representatives                </t>
  </si>
  <si>
    <t xml:space="preserve">Senate                                  </t>
  </si>
  <si>
    <t xml:space="preserve">Jt Leg Audit &amp; Review Committee         </t>
  </si>
  <si>
    <t xml:space="preserve">LEAP Committee                          </t>
  </si>
  <si>
    <t xml:space="preserve">Office of the State Actuary             </t>
  </si>
  <si>
    <t xml:space="preserve">State Legislative Labor Relations       </t>
  </si>
  <si>
    <t xml:space="preserve">Office of Legislative Support Svcs      </t>
  </si>
  <si>
    <t xml:space="preserve">Joint Legislative Systems Comm          </t>
  </si>
  <si>
    <t xml:space="preserve">Statute Law Committee                   </t>
  </si>
  <si>
    <t xml:space="preserve">Redistricting Commission                </t>
  </si>
  <si>
    <t>Judicial</t>
  </si>
  <si>
    <t xml:space="preserve">Supreme Court                           </t>
  </si>
  <si>
    <t xml:space="preserve">State Law Library                       </t>
  </si>
  <si>
    <t xml:space="preserve">Court of Appeals                        </t>
  </si>
  <si>
    <t xml:space="preserve">Commission on Judicial Conduct          </t>
  </si>
  <si>
    <t xml:space="preserve">Administrative Office of the Courts     </t>
  </si>
  <si>
    <t xml:space="preserve">Office of Public Defense                </t>
  </si>
  <si>
    <t xml:space="preserve">Office of Civil Legal Aid               </t>
  </si>
  <si>
    <t>Governmental Operations</t>
  </si>
  <si>
    <t xml:space="preserve">Office of the Governor                  </t>
  </si>
  <si>
    <t xml:space="preserve">Office of the Lieutenant Governor       </t>
  </si>
  <si>
    <t xml:space="preserve">Public Disclosure Commission            </t>
  </si>
  <si>
    <t xml:space="preserve">Washington State Leadership Board       </t>
  </si>
  <si>
    <t xml:space="preserve">Office of the Secretary of State        </t>
  </si>
  <si>
    <t xml:space="preserve">Governor's Office of Indian Affairs     </t>
  </si>
  <si>
    <t xml:space="preserve">Asian-Pacific-American Affrs            </t>
  </si>
  <si>
    <t xml:space="preserve">Office of the State Treasurer           </t>
  </si>
  <si>
    <t xml:space="preserve">Office of the State Auditor             </t>
  </si>
  <si>
    <t xml:space="preserve">Comm Salaries for Elected Officials     </t>
  </si>
  <si>
    <t xml:space="preserve">Office of the Attorney General          </t>
  </si>
  <si>
    <t xml:space="preserve">Caseload Forecast Council               </t>
  </si>
  <si>
    <t xml:space="preserve">Department of Commerce                  </t>
  </si>
  <si>
    <t xml:space="preserve">Economic &amp; Revenue Forecast Council     </t>
  </si>
  <si>
    <t xml:space="preserve">Office of Financial Management          </t>
  </si>
  <si>
    <t xml:space="preserve">Office of Administrative Hearings       </t>
  </si>
  <si>
    <t xml:space="preserve">Washington State Gambling Comm          </t>
  </si>
  <si>
    <t xml:space="preserve">WA State Comm on Hispanic Affairs       </t>
  </si>
  <si>
    <t xml:space="preserve">African-American Affairs Comm           </t>
  </si>
  <si>
    <t xml:space="preserve">Department of Retirement Systems        </t>
  </si>
  <si>
    <t xml:space="preserve">Department of Revenue                   </t>
  </si>
  <si>
    <t xml:space="preserve">Board of Tax Appeals                    </t>
  </si>
  <si>
    <t xml:space="preserve">Minority &amp; Women's Business Enterp      </t>
  </si>
  <si>
    <t xml:space="preserve">Office of Insurance Commissioner        </t>
  </si>
  <si>
    <t xml:space="preserve">Washington Technology Solutions         </t>
  </si>
  <si>
    <t xml:space="preserve">Dept of Enterprise Services             </t>
  </si>
  <si>
    <t xml:space="preserve">Liquor and Cannabis Board               </t>
  </si>
  <si>
    <t xml:space="preserve">Utilities and Transportation Comm       </t>
  </si>
  <si>
    <t xml:space="preserve">Military Department                     </t>
  </si>
  <si>
    <t xml:space="preserve">Public Employment Relations Comm        </t>
  </si>
  <si>
    <t xml:space="preserve">LEOFF 2 Retirement Board                </t>
  </si>
  <si>
    <t xml:space="preserve">Archaeology &amp; Historic Preservation     </t>
  </si>
  <si>
    <t>Other Human Services</t>
  </si>
  <si>
    <t xml:space="preserve">WA State Health Care Authority          </t>
  </si>
  <si>
    <t xml:space="preserve">Human Rights Commission                 </t>
  </si>
  <si>
    <t xml:space="preserve">Criminal Justice Training Comm          </t>
  </si>
  <si>
    <t xml:space="preserve">Independent Investigations              </t>
  </si>
  <si>
    <t xml:space="preserve">Department of Labor and Industries      </t>
  </si>
  <si>
    <t xml:space="preserve">Department of Health                    </t>
  </si>
  <si>
    <t xml:space="preserve">Department of Veterans' Affairs         </t>
  </si>
  <si>
    <t xml:space="preserve">Children, Youth, and Families           </t>
  </si>
  <si>
    <t xml:space="preserve">Department of Corrections               </t>
  </si>
  <si>
    <t xml:space="preserve">Dept of Services for the Blind          </t>
  </si>
  <si>
    <t xml:space="preserve">Employment Security Department          </t>
  </si>
  <si>
    <t>DSHS</t>
  </si>
  <si>
    <t xml:space="preserve">Mental Health                           </t>
  </si>
  <si>
    <t xml:space="preserve">Developmental Disabilities              </t>
  </si>
  <si>
    <t xml:space="preserve">Long-Term Care                          </t>
  </si>
  <si>
    <t xml:space="preserve">Economic Services Administration        </t>
  </si>
  <si>
    <t xml:space="preserve">Vocational Rehabilitation               </t>
  </si>
  <si>
    <t xml:space="preserve">Administration/Support Svcs             </t>
  </si>
  <si>
    <t xml:space="preserve">Special Commitment Center               </t>
  </si>
  <si>
    <t xml:space="preserve">Payments to Other Agencies              </t>
  </si>
  <si>
    <t>Natural Resources</t>
  </si>
  <si>
    <t xml:space="preserve">Columbia River Gorge Commission         </t>
  </si>
  <si>
    <t xml:space="preserve">Department of Ecology                   </t>
  </si>
  <si>
    <t xml:space="preserve">Energy Facility Site Eval Council       </t>
  </si>
  <si>
    <t xml:space="preserve">State Parks and Recreation Comm         </t>
  </si>
  <si>
    <t xml:space="preserve">Recreation and Conservation Office      </t>
  </si>
  <si>
    <t xml:space="preserve">Environ &amp; Land Use Hearings Office      </t>
  </si>
  <si>
    <t xml:space="preserve">State Conservation Commission           </t>
  </si>
  <si>
    <t xml:space="preserve">Dept of Fish and Wildlife               </t>
  </si>
  <si>
    <t xml:space="preserve">Puget Sound Partnership                 </t>
  </si>
  <si>
    <t xml:space="preserve">Department of Natural Resources         </t>
  </si>
  <si>
    <t xml:space="preserve">Department of Agriculture               </t>
  </si>
  <si>
    <t>Transportation</t>
  </si>
  <si>
    <t xml:space="preserve">Washington State Patrol                 </t>
  </si>
  <si>
    <t xml:space="preserve">Department of Licensing                 </t>
  </si>
  <si>
    <t xml:space="preserve">Freight Mobility Strategic Invest       </t>
  </si>
  <si>
    <t>Public Schools</t>
  </si>
  <si>
    <t xml:space="preserve">OSPI &amp; Statewide Programs               </t>
  </si>
  <si>
    <t xml:space="preserve">State Board of Education                </t>
  </si>
  <si>
    <t xml:space="preserve">Professional Educator Standards Bd      </t>
  </si>
  <si>
    <t xml:space="preserve">General Apportionment                   </t>
  </si>
  <si>
    <t xml:space="preserve">Pupil Transportation                    </t>
  </si>
  <si>
    <t xml:space="preserve">School Food Services                    </t>
  </si>
  <si>
    <t xml:space="preserve">Special Education                       </t>
  </si>
  <si>
    <t xml:space="preserve">Educational Service Districts           </t>
  </si>
  <si>
    <t xml:space="preserve">Levy Equalization                       </t>
  </si>
  <si>
    <t xml:space="preserve">Institutional Education                 </t>
  </si>
  <si>
    <t xml:space="preserve">Ed of Highly Capable Students           </t>
  </si>
  <si>
    <t xml:space="preserve">Education Reform                        </t>
  </si>
  <si>
    <t xml:space="preserve">Transition to Kindergarten              </t>
  </si>
  <si>
    <t xml:space="preserve">Grants and Pass-Through Funding         </t>
  </si>
  <si>
    <t xml:space="preserve">Transitional Bilingual Instruction      </t>
  </si>
  <si>
    <t xml:space="preserve">Learning Assistance Program (LAP)       </t>
  </si>
  <si>
    <t xml:space="preserve">Charter Schools Apportionment           </t>
  </si>
  <si>
    <t xml:space="preserve">Charter School Commission               </t>
  </si>
  <si>
    <t xml:space="preserve">Compensation Adjustments                </t>
  </si>
  <si>
    <t xml:space="preserve">Washington Charter School Comm          </t>
  </si>
  <si>
    <t>Higher Education</t>
  </si>
  <si>
    <t xml:space="preserve">Student Achievement Council             </t>
  </si>
  <si>
    <t xml:space="preserve">University of Washington                </t>
  </si>
  <si>
    <t xml:space="preserve">Washington State University             </t>
  </si>
  <si>
    <t xml:space="preserve">Eastern Washington University           </t>
  </si>
  <si>
    <t xml:space="preserve">Central Washington University           </t>
  </si>
  <si>
    <t xml:space="preserve">The Evergreen State College             </t>
  </si>
  <si>
    <t xml:space="preserve">Western Washington University           </t>
  </si>
  <si>
    <t xml:space="preserve">Community/Technical College System      </t>
  </si>
  <si>
    <t>Other Education</t>
  </si>
  <si>
    <t xml:space="preserve">State School for the Blind              </t>
  </si>
  <si>
    <t xml:space="preserve">Deaf and Hard of Hearing Youth          </t>
  </si>
  <si>
    <t xml:space="preserve">Workforce Trng &amp; Educ Coord Board       </t>
  </si>
  <si>
    <t xml:space="preserve">Washington State Arts Commission        </t>
  </si>
  <si>
    <t xml:space="preserve">Washington State Historical Society     </t>
  </si>
  <si>
    <t xml:space="preserve">East Wash State Historical Society      </t>
  </si>
  <si>
    <t>Special Appropriations</t>
  </si>
  <si>
    <t xml:space="preserve">Bond Retirement and Interest            </t>
  </si>
  <si>
    <t xml:space="preserve">Special Approps to the Governor         </t>
  </si>
  <si>
    <t xml:space="preserve">Sundry Claims                           </t>
  </si>
  <si>
    <t xml:space="preserve">State Employee Compensation Adjust      </t>
  </si>
  <si>
    <t xml:space="preserve">Contributions to Retirement Systems     </t>
  </si>
  <si>
    <t>Total</t>
  </si>
  <si>
    <t>Maintenance Level</t>
  </si>
  <si>
    <t xml:space="preserve">Corrections Ombudmans Office            </t>
  </si>
  <si>
    <t xml:space="preserve">Education Ombudsman                     </t>
  </si>
  <si>
    <t xml:space="preserve">Family and Children Ombudsman           </t>
  </si>
  <si>
    <t xml:space="preserve">Mansion Maintenance                     </t>
  </si>
  <si>
    <t xml:space="preserve">Executive Operations                    </t>
  </si>
  <si>
    <t xml:space="preserve">No Detail Available                     </t>
  </si>
  <si>
    <t>Office of the Governor</t>
  </si>
  <si>
    <t>075</t>
  </si>
  <si>
    <t>Funding for 1 FTE to work on immigration policy issues</t>
  </si>
  <si>
    <t>Office of Corrections Ombuds to participate on fatality reviews of unexpected deaths of individuals in custody</t>
  </si>
  <si>
    <t>Funding is provided for two executive assistant positions for administrative support.</t>
  </si>
  <si>
    <t>Funding is provided to staff the State Equity Office that was created in 2020</t>
  </si>
  <si>
    <t>Funding is provided for two staff to respond to Office of Corrections Ombuds hot line calls and records requests.</t>
  </si>
  <si>
    <t>Funding is provided for implementa on costs of Engrossed Second Subs tute House Bill 1723 (telecommunica ons access), which creates various programs to increase access to broadband and meet other digital equity goals. The act goes into effect July 1, 2023, except the codifica on of the Digital Equity Forum, which takes effect immediately.</t>
  </si>
  <si>
    <t>Funding is provided to the Office of Equity to hire two FTEs to support the Community Engagement Board; provide Community Engagement Board members compensa on and reimbursement for child and adult care, lodging, and travel expenses; and to provide sign language interpreta on, closed cap oning, spoken language interpreta on, and other transla on or accessibility services for Community Engagement Board mee ngs.</t>
  </si>
  <si>
    <t>Funding is provided to the Governor's Office of the Educa on Ombuds (OEO) for staff for outreach and training, improving intake times, and informal conflict resolution services for students.</t>
  </si>
  <si>
    <t>Funding is provided to hire one addi onal staff, or contract for resources, to assist with the work of the Washington State Women's Commission (WSWC) work.</t>
  </si>
  <si>
    <t>Policy compensation</t>
  </si>
  <si>
    <t>Policy central services</t>
  </si>
  <si>
    <t>Funding is provided for the establishment and staffing of an LGBTQ Youth Advisory Council.</t>
  </si>
  <si>
    <t>Funding is provided for a public records assistant to assist with an increase in public records requests.</t>
  </si>
  <si>
    <t>Funding is provided for lived experience stipends and allowances of commissioners and community members</t>
  </si>
  <si>
    <t>Expenditure authority is adjusted for a corresponding increase for the State Board of Education, the Office of the Superintendent of Public Schools, and the Student Achievement Council for annual dues to the Education Commission of the State.</t>
  </si>
  <si>
    <t>Funding for the Office of Equity is transferred from General Fund-State to the Governor's Office Central Service Account, which is created in Engrossed Substitute House Bill 1203 (Accounts).</t>
  </si>
  <si>
    <t>Funding is provided for the staff transfer from the Office of Financial Management to the Office of the Governor for a policy advisor and the funding is changed from the Motor Vehicle Account to General Fund-State.</t>
  </si>
  <si>
    <t>Policy transfer</t>
  </si>
  <si>
    <t>Maint. Level</t>
  </si>
  <si>
    <t>Funding is provided for the Washington State Office of Equity for additional staffing support to meet statutory requirements of the newly created office.</t>
  </si>
  <si>
    <t>Funds are provided for the Office of Equity to create resources and provide technical assistance to state agencies on best practices for engaging communi es regarding equity and inclusion in the development of budget and policy recommendations.</t>
  </si>
  <si>
    <t>Funding is provided for an FTE to coordinate new federal funds.</t>
  </si>
  <si>
    <t>Funding is provided for two special education ombuds in the Office of Education Ombudsman (OEO) pursuant to implement RCW 43.06B.010(5), which directs that OEO shall delegate and certify at least one special education ombuds to serve each educational service district region.</t>
  </si>
  <si>
    <t>Funding is provided for two additional staff for the Washington State Women's Commission.</t>
  </si>
  <si>
    <t>ongoing</t>
  </si>
  <si>
    <t>Funding is provided for the implementation of E4SHB 1239 (Educator ethics &amp; complaints) which, among other provisions, directs the creation of a simple and uniform access point for the receipt of complaints involving the elementary and secondary education system.</t>
  </si>
  <si>
    <t>custom</t>
  </si>
  <si>
    <t>Funding is provided for the transition between administrations following the 2024 gubernatorial election</t>
  </si>
  <si>
    <t>one-time</t>
  </si>
  <si>
    <t>Educator ethics &amp; complaints</t>
  </si>
  <si>
    <t>Governor transition costs</t>
  </si>
  <si>
    <t>construction apprenticeships</t>
  </si>
  <si>
    <t>Funding is provided to implement 2SHB 2084 (Construction training/DOC), which requires Office of the Correction Ombuds to convene an oversight committee and collect data on construction-related training programs in state correctional facilities.</t>
  </si>
  <si>
    <t>Federal funding coordinator</t>
  </si>
  <si>
    <t>Funding is provided to implement E2SHB 2000 (International leadership), which modifies the responsibilities of the Office of International Relations and Protocol and the Legislative Committee for Economic Development and International Relations.</t>
  </si>
  <si>
    <t>International leadership</t>
  </si>
  <si>
    <t>Funding is provided to implement 2SHB 2071 (Residential housing), which requires the Governor's Office for Regulatory Innovation and Assistance to develop a standard energy code plan set and requires the State Building Code Council to recommend changes to apply certain housing codes to multiplex housing and smaller dwelling units.</t>
  </si>
  <si>
    <t>Residential housing</t>
  </si>
  <si>
    <t>Funding is provided to extend the work of the riparian task force created in the 2022 supplemental budget, with a report due June 30, 2024. Additional funding is provided to develop implementation proposals based on the recommendations in the report, with a second report due November 15, 2024.</t>
  </si>
  <si>
    <t>Riparian task force</t>
  </si>
  <si>
    <t>Special education ombuds</t>
  </si>
  <si>
    <t>Women's Commission staffing</t>
  </si>
  <si>
    <t>shift aerospace and military sector lead funding to Commerce, shift career connected learning from OFM</t>
  </si>
  <si>
    <t>CBAs, updated PEBB rate, plan 1 benefit incrase, plan 1 UAAL rates, booster incentive</t>
  </si>
  <si>
    <t>shift staffing costs from OFM to Governor</t>
  </si>
  <si>
    <t>Children in crisis</t>
  </si>
  <si>
    <t>One-time funding is provided to implement Second Substitute House Bill 1580 (Children in crisis), which creates a Multisystem Care Coordinator (Care Coordinator) within the Office of the Governor, creates a Rapid Care Team composed of representatives from multiple agencies, and provides flexible funds to the Care Coordinator to support children in crisis.</t>
  </si>
  <si>
    <t>LGBTQ community survey</t>
  </si>
  <si>
    <t>LGBTQ youth advisory council</t>
  </si>
  <si>
    <t>Public records support</t>
  </si>
  <si>
    <t>Lived experience stipends</t>
  </si>
  <si>
    <t>Funding is provided for increased costs related to legal services, information technology (IT) services and equipment, and travel.</t>
  </si>
  <si>
    <t>Support costs</t>
  </si>
  <si>
    <t>Funding is provided for the LGBTQ Commission to conduct a comprehensive survey of LGBTQ Washingtonians on a variety of topics, including health and economic disparities, and to collect demographic and geographic data of the community.</t>
  </si>
  <si>
    <t>Education commission of the states</t>
  </si>
  <si>
    <t>Office of Equity shift</t>
  </si>
  <si>
    <t>Funding is provided to continue the riparian task force to evaluate the effectiveness of voluntary incentive programs for landowners and regulatory programs that protect and restore riparian ecosystems for salmon. A final report is due June 30, 2024.</t>
  </si>
  <si>
    <t>Solitary confinement report</t>
  </si>
  <si>
    <t>One-time funding is provided for the Office of the Corrections Ombuds to prepare a report on incarcerated persons who have been in solitary confinement or restrictive housing for more than 120 days.</t>
  </si>
  <si>
    <t>Shift staffing cost</t>
  </si>
  <si>
    <t>Accessibility services</t>
  </si>
  <si>
    <t>Salmon habitat report</t>
  </si>
  <si>
    <t>Funding is provided for accessibility contracts, community meeting costs, interpreters, communication access, real-time translation, captioning, translation of publications, transcription of publications including Braille, and web accessibility design and testing.</t>
  </si>
  <si>
    <t>Funding is provided to continue the evaluation of the task force to develop budget and policy recommendations on improving the effectiveness of voluntary incentive programs for landowners, and regulatory programs that protect and restore riparian ecosystems for salmon.</t>
  </si>
  <si>
    <t>health benefits, 3.25% non-rep wage increase, updated PEBB rate, 3% PERS/TRS plan 1 benefit increase</t>
  </si>
  <si>
    <t xml:space="preserve">Policy compensation </t>
  </si>
  <si>
    <t>OCO records and hotline staffing</t>
  </si>
  <si>
    <t>Digital Equity Act</t>
  </si>
  <si>
    <t>Columbia Basin Collaborative</t>
  </si>
  <si>
    <t>Funding is provided to support the work of the Columbia River Partnership Task Force and to match contribu ons from other states in the Columbia Basin Collaborative.</t>
  </si>
  <si>
    <t>Office of Equity staffing</t>
  </si>
  <si>
    <t>Equity Office community engagement</t>
  </si>
  <si>
    <t>Equity Community Engagement Board</t>
  </si>
  <si>
    <t>2021 legislation workload</t>
  </si>
  <si>
    <t>One-time funding is provided to the Office of Equity to address workload created by 2021 enacted legisla on and budget items.</t>
  </si>
  <si>
    <t>OEO staffing increase</t>
  </si>
  <si>
    <t>Funding is provided for staff positions to help manage and coordinate activities for the Governor's Office.</t>
  </si>
  <si>
    <t>Funding is provided for a new position to support the newly created Greenhouse Gas Emissions - Cap and Invest Program</t>
  </si>
  <si>
    <t>Constituent relations</t>
  </si>
  <si>
    <t>Cap and invest program</t>
  </si>
  <si>
    <t>One-time funding is provided to develop policy and fiscal recommendations for improvement of riparian habitat for salmon in partnership with tribes, legislative leadership, local government, and other interested parties.</t>
  </si>
  <si>
    <t>Snake River study</t>
  </si>
  <si>
    <t>Funds are provided to prepare an analysis of the four lower Snake River dams as part of a comprehensive salmon recovery strategy.</t>
  </si>
  <si>
    <t>WSWC staffing increase</t>
  </si>
  <si>
    <t>Boards and commissions staff transferred from OFM</t>
  </si>
  <si>
    <t>Immigration and naturalization policy</t>
  </si>
  <si>
    <t>In custody fatality reviews</t>
  </si>
  <si>
    <t>Climate commitment act</t>
  </si>
  <si>
    <t>Funding is provided to implement the provisions of Senate Bill No. 5126 (climate commitment act).</t>
  </si>
  <si>
    <t>Blue Ribbon commission</t>
  </si>
  <si>
    <t>One-time funding is provided for a commission on the intersection of the criminal justice and behavioral health crisis systems that is anticipated to be established by Executive Order.</t>
  </si>
  <si>
    <t>PCC and US Climate alliance</t>
  </si>
  <si>
    <t>One-time funding is provided to support the work of the multi-state Pacific Coast Collaborative and U.S. Climate Alliance.</t>
  </si>
  <si>
    <t>Language access workgroup</t>
  </si>
  <si>
    <t>One-time funding is provided for the Office of the Education Ombudsman to support the language access work group. This is in collaboration with the work group in section 501.</t>
  </si>
  <si>
    <t>HIV recommendations</t>
  </si>
  <si>
    <t>One-time funding is provided to the LGBTQ Commission to consider and develop recommendations regarding HIV, and submit a report to November 1, 2021.</t>
  </si>
  <si>
    <t>Administrative staffing</t>
  </si>
  <si>
    <t>Washington state Equity Office</t>
  </si>
  <si>
    <t>state employee health benefits</t>
  </si>
  <si>
    <t>New policies enacted:</t>
  </si>
  <si>
    <t>change</t>
  </si>
  <si>
    <t xml:space="preserve">Administration                          </t>
  </si>
  <si>
    <t>Lieutenant Governor</t>
  </si>
  <si>
    <t>Office of the Lieutenant Governor</t>
  </si>
  <si>
    <t>080</t>
  </si>
  <si>
    <t>Economic development analysis</t>
  </si>
  <si>
    <t>One-time funding is provided for the Legislative Committee on Economic Development and International Relations to conduct a business competitiveness analysis of the state's economy.</t>
  </si>
  <si>
    <t>Health insurance funding is provided for state employees who are not represented by a union, who are covered by a bargaining agreement that is not subject to financial feasibility determination, or who are otherwise not part of the Health Care Coalition of Unions.</t>
  </si>
  <si>
    <t>Semiquincentennial committee</t>
  </si>
  <si>
    <t>Funding is provided to implement the provisions of Subs tute Senate Bill 5756 (semiquincentennial committee).</t>
  </si>
  <si>
    <t>3.25% non-rep wage increase, updated PEBB rate, PERS/TRS plan 1 increase</t>
  </si>
  <si>
    <t>transfer to WA State leadership board</t>
  </si>
  <si>
    <t>Military economic impact analysis</t>
  </si>
  <si>
    <t>Staff and project support</t>
  </si>
  <si>
    <t>Funding is provided for a military/defense sector economic impact analysis to measure the economic impact of the five major military installations and identify the strength, weaknesses, challenges and opportunities of this sector of the state's economy.</t>
  </si>
  <si>
    <t>Funding is provided to cover salary costs for overtime exempt employees at or above the new minimum salary thresholds and to support a project on improving civil dialogue in communities.</t>
  </si>
  <si>
    <t>transfer Complete WA program to WSAC</t>
  </si>
  <si>
    <t>updated PEBB rate</t>
  </si>
  <si>
    <t>House of Representatives</t>
  </si>
  <si>
    <t>Senate</t>
  </si>
  <si>
    <t>Office of the State Actuary</t>
  </si>
  <si>
    <t>State Legislative Labor Relations</t>
  </si>
  <si>
    <t>Office of Legislative Support Svcs</t>
  </si>
  <si>
    <t>Joint Legislative Systems Comm</t>
  </si>
  <si>
    <t>Statute Law Committee</t>
  </si>
  <si>
    <t>011</t>
  </si>
  <si>
    <t>012</t>
  </si>
  <si>
    <t>035</t>
  </si>
  <si>
    <t>036</t>
  </si>
  <si>
    <t>037</t>
  </si>
  <si>
    <t>038</t>
  </si>
  <si>
    <t>040</t>
  </si>
  <si>
    <t>transportation staff</t>
  </si>
  <si>
    <t>workload adjustment</t>
  </si>
  <si>
    <t>Funding is provided for costs previously supported by the Motor Vehicle Account in the transporta on budget.</t>
  </si>
  <si>
    <t>Funding is provided to address increased workload.</t>
  </si>
  <si>
    <t>Picture-in-picture pilot</t>
  </si>
  <si>
    <t>Public records office</t>
  </si>
  <si>
    <t>Funding is provided for a picture-in-picture pilot for American Sign Language (ASL) to be included as part of TVW's broadcast for certain committee meetings during session. The majority of costs are for ASL services; the remaining costs are for technical staffing during the 2024 legislative session.</t>
  </si>
  <si>
    <t>Funding is provided for a Public Records Analyst in the House public records office.</t>
  </si>
  <si>
    <t>updated PEBB rate, PERS/TRS plan 1 benefit increase</t>
  </si>
  <si>
    <t xml:space="preserve">Actuarial Studies                       </t>
  </si>
  <si>
    <t>Actuary</t>
  </si>
  <si>
    <t xml:space="preserve">Salaries &amp; Expenses                     </t>
  </si>
  <si>
    <t>startup funding</t>
  </si>
  <si>
    <t>Funding is provided for the ini al opera ons of the Office of State Legisla ve Labor Rela ons, as provided in HB 2124</t>
  </si>
  <si>
    <t>CBAs, updated PEBB rate,  booster incentive</t>
  </si>
  <si>
    <t>CBAs, updated PEBB rate, plan 1 benefit increase, plan 1 UAAL rates, booster incentive</t>
  </si>
  <si>
    <t xml:space="preserve">Joint Legislative Systems Committee     </t>
  </si>
  <si>
    <t>Joint Legislative Systems Committee</t>
  </si>
  <si>
    <t>Equipment transition</t>
  </si>
  <si>
    <t>Cybersecurity anti-virus update</t>
  </si>
  <si>
    <t>public records mgmt &amp; retention</t>
  </si>
  <si>
    <t>Funding is provided to correct a previous adjustment to funding for equipment.</t>
  </si>
  <si>
    <t>Funding is provided for annual licensing costs for updated anti-virus tools to mitigate cybersecurity incidents that could compromise legislative systems and data.</t>
  </si>
  <si>
    <t>Ongoing funding is provided for a legislative public records management and retention program previously funded in the 2019-21 biennial budget.</t>
  </si>
  <si>
    <t>Constituent management research</t>
  </si>
  <si>
    <t>hybrid &amp; remote legislature support</t>
  </si>
  <si>
    <t>legislative IT staffing</t>
  </si>
  <si>
    <t>legislative session support</t>
  </si>
  <si>
    <t>One- me funding is provided for a comprehensive market analysis of commercial products, custom op ons, and recommendations for a Constituent Management System.</t>
  </si>
  <si>
    <t>Funding is provided for two permanent staff to support legisla ve technology needs for the evolving remote and hybrid work environment, legisla ve session, interim hearings, and remote tesmony.</t>
  </si>
  <si>
    <t>Funding is provided for six permanent staff to address technology staffing workload, reten on, and turnover.</t>
  </si>
  <si>
    <t>Funding is provided for 11 temporary session staff to support technology needs such as hos ng remote hearings, assisting with custom lawmaking applications, and answering support calls.</t>
  </si>
  <si>
    <t>Constituent management implementation</t>
  </si>
  <si>
    <t>network monitoring tool</t>
  </si>
  <si>
    <t>public website portal</t>
  </si>
  <si>
    <t>cybersecurity &amp; data audits</t>
  </si>
  <si>
    <t>Funding is provided to implement a new constituent management system.</t>
  </si>
  <si>
    <t>Funding is provided to upgrade the legislative network monitoring and alerting system to support the Legislature's hybrid and remote work environment.</t>
  </si>
  <si>
    <t>Funding is provided to replace the Legislature's public website that is at the end of its useful life and will no longer be supported by its vendor in 2024. Funding is for replacing information technology infrastructure and staff to build and support the public website and other custom applications that use the public website as a platform to perform other legislative functions.</t>
  </si>
  <si>
    <t>Funding is provided for a 2024 cybersecurity and data sharing audit as required by Chapter 43.105 RCW.</t>
  </si>
  <si>
    <t xml:space="preserve">Modification and Revision of Laws       </t>
  </si>
  <si>
    <t>Updated PEBB rate, plan 1 benefit increase</t>
  </si>
  <si>
    <t>Savings</t>
  </si>
  <si>
    <t xml:space="preserve">Adjudication                            </t>
  </si>
  <si>
    <t>Supreme Court</t>
  </si>
  <si>
    <t>Temple of Justice security</t>
  </si>
  <si>
    <t>Funding is provided for a deputy bailiff staff posi on to provide addi onal security at the Temple of Jus ce.</t>
  </si>
  <si>
    <t>Create Supreme Court administrator</t>
  </si>
  <si>
    <t>Externship stipends</t>
  </si>
  <si>
    <t>Funding is provided for a new Court Administrator position at the Supreme Court (SC).</t>
  </si>
  <si>
    <t>Funding is provided to compensate externs with stipends during their externships at SC.</t>
  </si>
  <si>
    <t>non-rep wages, updated PEBB rate, plan 1 benefit increase, plan 1 UAAL rates, booster incentive</t>
  </si>
  <si>
    <t>Merge Law Library into Supreme Court</t>
  </si>
  <si>
    <t>Funding is provided to purchase additional security equipment, contract with private security firms, hire four deputy bailiffs, and provide a pay raise for staff.</t>
  </si>
  <si>
    <t>Court of Appeals</t>
  </si>
  <si>
    <t>Commission on Judicial Conduct</t>
  </si>
  <si>
    <t>Administrative Office of the Courts</t>
  </si>
  <si>
    <t>Office of Public Defense</t>
  </si>
  <si>
    <t>Office of Civil Legal Aid</t>
  </si>
  <si>
    <t>045</t>
  </si>
  <si>
    <t>048</t>
  </si>
  <si>
    <t>050</t>
  </si>
  <si>
    <t>055</t>
  </si>
  <si>
    <t>056</t>
  </si>
  <si>
    <t>057</t>
  </si>
  <si>
    <t>postconviction counsel</t>
  </si>
  <si>
    <t>offer externship stipends</t>
  </si>
  <si>
    <t>Funding is provided to implement Second Substitute Senate Bill 5046 (Postconviction counsel) that allows the Office of Public Defense to provide state-funded appellate indigent defense for incarcerated adults and youth related to a first, timely personal restraint petition (PRPs) that are adjudicated at the Court of Appeals (COA).</t>
  </si>
  <si>
    <t>Funding is provided to provide stipends to individuals who participate in the COA externship program.</t>
  </si>
  <si>
    <t>Division I Courtroom remodel</t>
  </si>
  <si>
    <t>Funding is provided for the remodel of the Division I courtroom in Seattle to improve security, accessibility, and technology.</t>
  </si>
  <si>
    <t>Judicial Conduct</t>
  </si>
  <si>
    <t>Caseload changes</t>
  </si>
  <si>
    <t>Funding is provided for additional resources to investigate and resolve ethical misconduct complaints and contested cases in the state's judiciary.</t>
  </si>
  <si>
    <t xml:space="preserve">Management Services                     </t>
  </si>
  <si>
    <t xml:space="preserve">Superior Court Judges                   </t>
  </si>
  <si>
    <t xml:space="preserve">Special Programs                        </t>
  </si>
  <si>
    <t xml:space="preserve">Judicial Services                       </t>
  </si>
  <si>
    <t xml:space="preserve">Judicial Information System             </t>
  </si>
  <si>
    <t>landlord-tenant relations</t>
  </si>
  <si>
    <t>license suspensions/traffic</t>
  </si>
  <si>
    <t>early childhood court prg</t>
  </si>
  <si>
    <t>Thurston County impact fee</t>
  </si>
  <si>
    <t>Civil protection orders</t>
  </si>
  <si>
    <t>Counsel - youth dependency cases</t>
  </si>
  <si>
    <t>Electronic demographic juror survey</t>
  </si>
  <si>
    <t>Electronic home monitoring study</t>
  </si>
  <si>
    <t>Web services support</t>
  </si>
  <si>
    <t>New judge position - King Co</t>
  </si>
  <si>
    <t>New judge position - Pierce Co</t>
  </si>
  <si>
    <t>New judge position - Thurston Co</t>
  </si>
  <si>
    <t>Equity research</t>
  </si>
  <si>
    <t>Court behavioral health assistance</t>
  </si>
  <si>
    <t>Trial court legal services</t>
  </si>
  <si>
    <t>Court equity and access team</t>
  </si>
  <si>
    <t>The LFO calculator</t>
  </si>
  <si>
    <t>Trial court funding language access</t>
  </si>
  <si>
    <t>TOJ staff relocation costs</t>
  </si>
  <si>
    <t>State v Blake - court expenses</t>
  </si>
  <si>
    <t>State v Blake - LFO pool</t>
  </si>
  <si>
    <t>Uniform guardianship act</t>
  </si>
  <si>
    <t>State v Blake - therapeutic courts</t>
  </si>
  <si>
    <t>Funding is provided for the implementation of Engrossed Second Substitute Senate Bill 5160 (landlord-tenant relations), which creates an eviction resolution pilot program.</t>
  </si>
  <si>
    <t>Funding is provided for the implementation of Engrossed Substitute Senate Bill 5226 (license suspensions/traffic) that relates to the suspension of licenses for traffic infractions.</t>
  </si>
  <si>
    <t>Funding is provided to implement Second Substitute Senate Bill 5331 (Early Childhood Court Program) that authorizes superior courts to establish early childhood court programs to serve the needs of infants and toddlers who are dependent and creates requirements for these programs.</t>
  </si>
  <si>
    <t>Funding is provided for ongoing reimbursement to Thurston County courts for the fiscal impact of state cases.</t>
  </si>
  <si>
    <t>Funding is provided to implement Engrossed Second Substitute House Bill 1320 (civil protection orders) that consolidates laws governing civil protection orders under a new chapter governing all protection orders.</t>
  </si>
  <si>
    <t>Funding is provided to implement Second Substitute House Bill 1219 (youth counsel-dependency) that phases in the mandatory appointment of counsel in dependency proceedings for children age 8 and over, beginning July 2022.</t>
  </si>
  <si>
    <t>Funding is provided for courts to conduct an electronic demographic survey for jurors who begin a jury term. The Administrative Office of the Courts must provide a report on the demographic data.</t>
  </si>
  <si>
    <t>Funding is provided for the Center for Court Research to study electronic home monitoring programs used throughout the state and to review the number and types of young individuals placed on electronic home monitoring.</t>
  </si>
  <si>
    <t>Funding is provided for additional web services staff support to provide judicial branch web-based services and publications.</t>
  </si>
  <si>
    <t>Funding is provided for the ongoing costs for an additional King County Superior Court judge position.</t>
  </si>
  <si>
    <t>Funding is provided for the ongoing costs for an additional Pierce County Superior Court judge position.</t>
  </si>
  <si>
    <t>Funding is provided to implement House Bill 1167 (Thurston county superior court judge) that provides for the ongoing costs for an additional Thurston County Superior Court judge position.</t>
  </si>
  <si>
    <t>Funding is provided for a staff position to focus on race, gender, language groups, and how the courts interact and administer justice to historically marginalized groups.</t>
  </si>
  <si>
    <t>Funding is provided to establish a statewide court behavioral health response team to help individuals in the justice system who have behavioral health needs.</t>
  </si>
  <si>
    <t>Funding is provided for additional professional legal staff who provide legal research, materials and training to judicial officers.</t>
  </si>
  <si>
    <t>Funding is provided for the development of a statewide Court Equity and Access Team, which will help those from historically marginalized backgrounds resolve their civil legal problems.</t>
  </si>
  <si>
    <t>Funding is provided to upgrade the Legal Financial Obligations (LFO) Calculator, a web-based tool that provides ready access to current statutes and case-law governing LFOs.</t>
  </si>
  <si>
    <t>Funding is provided to expand the state interpreter reimbursement program to help additional courts, increase funds to courts now receiving assistance, and provide additional testing and training for qualified interpreters</t>
  </si>
  <si>
    <t>Funding is provided for staffing relocation costs while the Temple of Justice is renovated.</t>
  </si>
  <si>
    <t>Funding is provided to assist counties with costs of resentencing and vacating the sentences of defendants whose convictions or sentences are affected by the State v. Blake court decision.</t>
  </si>
  <si>
    <t>Funding is provided to assist counties that are obligated to refund legal financial obligations previously paid by defendants whose convictions or sentences were affected by the State v. Blake court ruling.</t>
  </si>
  <si>
    <t>Funding is provided to reimburse local courts for costs incurred fulfilling attorney and court visitor needs created by the Uniform Guardianship Act.</t>
  </si>
  <si>
    <t>Transfers funding provided for school districts for the Becca/Truancy program from the Administrative Office of the Courts to the Office of the Superintendent of Public Instruction.</t>
  </si>
  <si>
    <t>Engrossed Senate Bill 5476 (State v. Blake decision): (1) modifies penalties under the Uniform Controlled Substance Act; and (2) responds to the State v. Blake decision by addressing behavioral health prevention, treatment, and related services. The bill also contains an appropriation for the operations and resources needed to operate municipal therapeutic courts.</t>
  </si>
  <si>
    <t>interbranch advisory committee</t>
  </si>
  <si>
    <t>Snohomish County judges</t>
  </si>
  <si>
    <t>Minor guardianship information</t>
  </si>
  <si>
    <t>Provide staff for DMCJA</t>
  </si>
  <si>
    <t>Assisted outpatient treatment</t>
  </si>
  <si>
    <t>Recruit Americorps members</t>
  </si>
  <si>
    <t>Implement data quality program</t>
  </si>
  <si>
    <t>Increase judicial branch support</t>
  </si>
  <si>
    <t>Addi onal funding is provided for the evic on resolu on pilot program rela ng to landlord-tenant rela ons implemented under Chapter 115, Laws of 2021 (E2SSB 5160).</t>
  </si>
  <si>
    <t>Funding is provided to implement Engrossed Subs tute Senate Bill 5490 (interbranch advisory commi ee) that creates the Interbranch Advisory Commi ee with membership from the legisla ve, judicial, and execu ve branches; as well as cities, counties, and court clerks.</t>
  </si>
  <si>
    <t>Funding is provided to implement Subs tute Senate Bill 5575 (Snohomish county/judges) that adds two additional Superior Court judge positions in Snohomish County.</t>
  </si>
  <si>
    <t>Funding is provided to implement Senate Bill 5788 (guardianship of minors) that makes changes to the Judicial Informa on System to allow for collec on of data from the confiden al informa on form.</t>
  </si>
  <si>
    <t>Funding is provided for a senior court program analyst staff posi on to assist the District and Municipal Court Judges' Association (DMCJA) with policy development and implementation.</t>
  </si>
  <si>
    <t>Funding is provided to implement Subs tute House Bill 1773 (assisted outpa ent treatment for persons with behavioral health disorders) that consolidates all assisted outpa ent treatment procedures under Chapter 71.05 RCW.</t>
  </si>
  <si>
    <t>Funding is provided for 20 AmeriCorps members to assist local child advocate programs with the recruitment of additional volunteers in local communities.</t>
  </si>
  <si>
    <t>Funding is provided for a data quality program to manage the exis ng and emerging backlog of issues to improve data quality for the Washington state court system.</t>
  </si>
  <si>
    <t>Funding is provided for four additional FTEs to support the judicial branch.</t>
  </si>
  <si>
    <t>Blake -admin &amp; refund process</t>
  </si>
  <si>
    <t>Blake - admin scheduling referee</t>
  </si>
  <si>
    <t>Funds are provided for the Administra ve Office of the Court's (AOC) ac vi es associated with State v. Blake, including contrac ng with ci es and coun es for the disbursement of funds for resentencing costs; collabora ng with clerks and administrators to prepare reports of cause numbers impacted by Blake; and issuing direct refunds to persons certified by courts as entitled to a refund.</t>
  </si>
  <si>
    <t>Funding is provided for two short-term posi ons to facilitate and coordinate the resentencing of individuals impacted by the State v. Blake decision. A scheduling referee and clerk will manage statewide calendaring of remote resentencing hearings between all Superior Courts and the Department of Correc ons.</t>
  </si>
  <si>
    <t>Blake - policy analyst</t>
  </si>
  <si>
    <t>Blake - therapeutic courts</t>
  </si>
  <si>
    <t>Blake fund shift</t>
  </si>
  <si>
    <t>Funding is provided for a policy analyst staff posi on to assist with the development, implementa on, monitoring, and evalua on of district and municipal court programs, court opera ons, and court costs that relate to the State v. Blake ruling on behalf of the DMCJA.</t>
  </si>
  <si>
    <t>Addi onal funding is provided to fully cover grant applica ons received in connec on with Chapter 311, Laws of 2021 (ESB 5476) for the provision of therapeutic courts.</t>
  </si>
  <si>
    <t>Transfers FY 2022 General Fund-State funding for State v. Blake county resentencing costs ($44.5M) and State v. Blake county LFO reimbursement ($23.5M) to the Judicial Stabiliza on Trust Account.</t>
  </si>
  <si>
    <t>Court community coordinators</t>
  </si>
  <si>
    <t>courtroom audio visual upgrades</t>
  </si>
  <si>
    <t>Covid impact support</t>
  </si>
  <si>
    <t>E-filing CLJ-CMS</t>
  </si>
  <si>
    <t>Victim notification</t>
  </si>
  <si>
    <t>family &amp; juvenile courts</t>
  </si>
  <si>
    <t>Pilot self-help centers</t>
  </si>
  <si>
    <t>Supreme Court moving costs</t>
  </si>
  <si>
    <t>Security: AOC C/H security officer</t>
  </si>
  <si>
    <t>Trial court backlog</t>
  </si>
  <si>
    <t>Funding is provided to support municipal and district court drug and therapeu c court programs through the use of community coordinators and counselors. Funding may also be used for services including transporta on, phones, transitional housing, treatment, and other items as needed.</t>
  </si>
  <si>
    <t>Funding is provided in FY 2023 to implement Subs tute House Bill 1901 (civil protec on orders) that revises provisions regarding court jurisdiction over civil protection order proceedings.</t>
  </si>
  <si>
    <t>Funding is provided for audio visual upgrades for 100 courtrooms across the state at a cost of $50K per courtroom.</t>
  </si>
  <si>
    <t>Funding is provided for distribu on to trial courts to address impacts of the Covid pandemic.</t>
  </si>
  <si>
    <t>Funding is provided to cover subscrip on costs to add eFiling technology to the case management system for courts of limited jurisdiction.</t>
  </si>
  <si>
    <t>Provides funding for courts to help cover the cost of electronic monitoring with vicm no fica on technology for persons seeking a protection order.</t>
  </si>
  <si>
    <t>Ongoing funding is provided to cover the cost of the Family and Juvenile Court Improvement Program (FJCIP) in 16 courts throughout Washington. FJCIP primarily consists of case coordinators who facilitate melines and communication to resolve dependency matters.</t>
  </si>
  <si>
    <t>Funding is provided to pilot two courthouse self-help centers, one on each side of the state.</t>
  </si>
  <si>
    <t>Funding is provided to cover Supreme Court moving costs and rent while the Temple of Jus ce is renovated. This includes $2.1M for one- me tenant improvements and $800,000 per year for esmated lease cost.</t>
  </si>
  <si>
    <t>Funding is provided to hire a courthouse security officer to evaluate and improve courthouse and courtroom security at all court levels.</t>
  </si>
  <si>
    <t>Funding is provided to assist trial courts across the state in addressing the backlog created by the pandemic through pro tem judges and backlog coordinators.</t>
  </si>
  <si>
    <t>Funding is provided to cover the costs of court-appointed a orney and visitor requirements set forth in the Uniform Guardianship Act.</t>
  </si>
  <si>
    <t>Lease adjustments</t>
  </si>
  <si>
    <t>Funding is provided for warehouse lease and utility costs for the Washington State Law Library collection during the Temple of Justice renovation.</t>
  </si>
  <si>
    <t>Equipment replacement</t>
  </si>
  <si>
    <t>Jury diversity</t>
  </si>
  <si>
    <t>Lactation room - court buildings</t>
  </si>
  <si>
    <t>carry forward adj corrections</t>
  </si>
  <si>
    <t>crime victims services workgroup</t>
  </si>
  <si>
    <t>data for justice initiative</t>
  </si>
  <si>
    <t>research jury race and gender bias</t>
  </si>
  <si>
    <t>examine disability bias</t>
  </si>
  <si>
    <t>domestic violence training</t>
  </si>
  <si>
    <t>EHMVN standards</t>
  </si>
  <si>
    <t>Equity dashboard</t>
  </si>
  <si>
    <t>Hope cards</t>
  </si>
  <si>
    <t>Cts of limited juris case mgmt syst</t>
  </si>
  <si>
    <t>Juror pay pilot porgram</t>
  </si>
  <si>
    <t>judge pro tempore compensation</t>
  </si>
  <si>
    <t>Legal financial obligations study</t>
  </si>
  <si>
    <t>Migrate to Office 365</t>
  </si>
  <si>
    <t>Upgrade business intelligence tool</t>
  </si>
  <si>
    <t>Develop integration platform</t>
  </si>
  <si>
    <t>efiling superior court case mgmt</t>
  </si>
  <si>
    <t>develop court interpreter sched sys</t>
  </si>
  <si>
    <t>automate court forms</t>
  </si>
  <si>
    <t>continue data quality team funding</t>
  </si>
  <si>
    <t>appellate ct IT tech support staff</t>
  </si>
  <si>
    <t>cyber security program &amp; staff</t>
  </si>
  <si>
    <t>Blake - admin, refunds, scheduling</t>
  </si>
  <si>
    <t>Language access interpreter program</t>
  </si>
  <si>
    <t>pilot pretrial service program</t>
  </si>
  <si>
    <t>guardian monitoring program</t>
  </si>
  <si>
    <t>public guardianship services</t>
  </si>
  <si>
    <t>water rights adjudication</t>
  </si>
  <si>
    <t>sequential intercept model pilot</t>
  </si>
  <si>
    <t>sentencing: prior juvenile offenses</t>
  </si>
  <si>
    <t>staff: administrative office of cts</t>
  </si>
  <si>
    <t>Ct security matching grant prog</t>
  </si>
  <si>
    <t>Therapeutic court funding</t>
  </si>
  <si>
    <t>family treatment crt team</t>
  </si>
  <si>
    <t>juv courts and advocate programs</t>
  </si>
  <si>
    <t>expand &amp; evaluate self-help centers</t>
  </si>
  <si>
    <t>online court education</t>
  </si>
  <si>
    <t>translate pattern court forms</t>
  </si>
  <si>
    <t>unlawful possession of firearm</t>
  </si>
  <si>
    <t>Funding is provided for the replacement of the Administrative Office of the Courts (AOC) information technology (IT) equipment that has reached the end of its useful life.</t>
  </si>
  <si>
    <t>Funding is provided to implement Second Substitute Senate Bill 5128 (Jury diversity) that requires AOC to collect data on juror demographics and establish a juror childcare assistance work group.</t>
  </si>
  <si>
    <t>One-time funding is provided for grants to counties to create lactation rooms in court buildings.</t>
  </si>
  <si>
    <t>Funding is corrected from a carry-forward error that provided ongoing funding for a 2-year eviction resolution pilot program created in Chapter 115, Laws of 2021 (E2SSB 5160) that created</t>
  </si>
  <si>
    <t>Funding is provided for a crime victims services work group chaired by the co-chairs of the Gender and Justice Commission to review and make recommendations to standardize and expand access to legal and community based assistance to crime victims and to develop a sustainable funding formula and criteria for future state funding of crime victim services.</t>
  </si>
  <si>
    <t>Funding is provided for 2.5 FTEs to expand research support for the Data for Justice Initiative to assist courts in collecting and analyzing data to make equitable changes that improve courts.</t>
  </si>
  <si>
    <t>Funding is provided to continue collecting demographic data, conduct research and provide assistance courts to improve jury diversity and practices.</t>
  </si>
  <si>
    <t>One-time funding is provided for the Disability Task Force to conduct a 2-year needs-analysis to determine the nature and extent of deficiencies in physical and programmatic access to state court services and programs, and to develop and make recommendations to address disability discrimination.</t>
  </si>
  <si>
    <t>Funding is provided to implement Engrossed Second Substitute House Bill 1715 (Domestic violence) for AOC to develop and offer training on domestic violence issues for judicial officers and staff.</t>
  </si>
  <si>
    <t>Funding is provided to implement Engrossed Second House Bill 1715 (Domestic violence) that requires the Board of Judicial Administration to develop standards and a model policy on electronic home monitoring with victim notification technology.</t>
  </si>
  <si>
    <t>One-time funding is provided for AOC to contract with an equity and justice nonprofit organization to expand the capacity of an existing equity dashboard program to review and organize criminal case data.</t>
  </si>
  <si>
    <t>Funding is provided to implement Engrossed Substitute House Bill 1766 (Protection orders/Hope Cards) that directs AOC to develop a program for the issuance of protection order Hope Cards.</t>
  </si>
  <si>
    <t>Funding is provided to continue to implement a new case management system for Courts of Limited Jurisdiction (CLJ) and probation offices.</t>
  </si>
  <si>
    <t>Funding is provided for a 1-year juror pilot program at the Pierce County Superior Court to increase the amount of jury pay up to $50 per day for each day that the individual appears during their term of jury service. The pilot program will assess how increased pay impacts jury diversity and jury response rates.</t>
  </si>
  <si>
    <t>Funding is provided to implement House Bill 1102 (Judge pro tempore compensation) that increases the daily compensation of retired judges for their work as a judge pro tempore.</t>
  </si>
  <si>
    <t>One-time funding is provided to study the types of legal financial obligations (LFO), total amount of LFOs collected, total amount of outstanding LFO debt, amount of LFOs that are uncollectible and to conduct LFO reviews required by Engrossed Substitute House Bill 1169 (Legal financial obligations).</t>
  </si>
  <si>
    <t>Funding and staff are provided to assist AOC to transition to Microsoft Office 365, which will incorporate cloud services.</t>
  </si>
  <si>
    <t>Funding is provided to upgrade AOC's enterprise reporting solution, a tool used by AOC and courts throughout the state to report and access information in a centralized judicial data repository.</t>
  </si>
  <si>
    <t>Funding is provided for an integration system that enables a "plug &amp; play" environment between AOC and local court IT systems.</t>
  </si>
  <si>
    <t>Funding is provided to implement electronic filing in the Superior Court Case Management System.</t>
  </si>
  <si>
    <t>Funding is provided to research and determine an option for developing or procuring a statewide interpreter scheduling IT application that could possibly be used by all courts.</t>
  </si>
  <si>
    <t>Funding is provided to implement a remotely accessible, mobile ready solution that allows unrepresented persons to create court documents using a guided interview process and then file those documents in courts electronically or by traditional paper-based means.</t>
  </si>
  <si>
    <t>Funding is provided to continue the data quality program to manage the existing and emerging backlog of issues to improve data quality for the Washington state court system.</t>
  </si>
  <si>
    <t>Funding is provided for staffing and resources to provide additional maintenance and IT support for the Supreme Court and the Court of Appeals.</t>
  </si>
  <si>
    <t>Funding is provided to upgrade AOCs cyber security efforts by implementing an information security program and a risk management program.</t>
  </si>
  <si>
    <t>One-time funding is provided to support the continuation of two tasks AOC is required to implement: (1) work in collaboration with local court staff to prepare comprehensive lists of all cases impacted by the State v. Blake decision going back to 1971 and (2) establish a centralized process for refunding legal financial obligations.</t>
  </si>
  <si>
    <t>Funding is provided to expand the state Interpreter Reimbursement Program, increase assistance to courts currently in the program and to engage in activities in local courts to enhance language access for all individuals.</t>
  </si>
  <si>
    <t>One-time funding is provided to support pretrial services programs in 3 courts.</t>
  </si>
  <si>
    <t>Funding is provided to support the Guardian Monitoring Program's ongoing volunteer activities. Funding will be used to recruit, train, support and retain approximately 100 volunteers.</t>
  </si>
  <si>
    <t>Funding is provided to expand the capacity within the Office of Public Guardianship to recruit additional public guardians and to assist in training efforts.</t>
  </si>
  <si>
    <t>Funding is provided to support court activities related to adjudications filed by the Department of Ecology to resolve water rights in Water Resources Inventory Area 1 (Nooksack). A general adjudication of surface and groundwater rights will determine who has a legal right to use water and the volume of each right.</t>
  </si>
  <si>
    <t>Funding is provided for a sequential intercept model pilot program that includes the establishment of a coordinated care and services network in CLJ located in two counties.</t>
  </si>
  <si>
    <t>Funding is provided to implement Engrossed House Bill 1324 (Prior juvenile offenses) that excludes certain juvenile dispositions from offender score calculations and requires courts to grant a resentencing hearing to individuals whose sentence was increased by the inclusion of prior juvenile dispositions in the person's offender score calculation.</t>
  </si>
  <si>
    <t>Funding is provided to retain 1 FTE position to support to the District and Municipal Court Judges' Association, the Dispute Resolution Center project, and other administrative tasks for AOC.</t>
  </si>
  <si>
    <t>Funding is provided to establish a matching security grant program. Grants must be distributed to small and rural courts needing financial assistance to procure security equipment and services for the purpose of securing their court facilities.</t>
  </si>
  <si>
    <t>Funding is provided to support new and existing therapeutic courts in CLJ.</t>
  </si>
  <si>
    <t>Funding is provided to backfill expiring federal funding that supports the statewide Family Treatment Court Team.</t>
  </si>
  <si>
    <t>Funding is provided for a statewide Diversity, Equity, and Inclusion Program Officer position to provide advice, training, and education to staff and volunteers working within juvenile courts.</t>
  </si>
  <si>
    <t>One-time funding is provided for pilot self-help centers to assist unrepresented litigants in local courts.</t>
  </si>
  <si>
    <t>Funding is provided to develop and expand the statewide online education delivery system for training court staff and judicial officers.</t>
  </si>
  <si>
    <t>Funding is provided to translate court pattern forms into five different languages.</t>
  </si>
  <si>
    <t>Funding is provided to implement Substitute House Bill 1562 (Violence) that makes changes to the crime of unlawful possession of a firearm and revises provisions governing restoration of firearm rights.</t>
  </si>
  <si>
    <t>prorate &amp; fuel tax collect</t>
  </si>
  <si>
    <t>Whatcom County superior court judge</t>
  </si>
  <si>
    <t>Clark County superior court judge</t>
  </si>
  <si>
    <t>Water right commissioners</t>
  </si>
  <si>
    <t>unenforceable LFOs</t>
  </si>
  <si>
    <t>Lived experience compensation</t>
  </si>
  <si>
    <t>Appellate court IT system study</t>
  </si>
  <si>
    <t>Digital content storage &amp; training</t>
  </si>
  <si>
    <t>Minority and justice comm staff</t>
  </si>
  <si>
    <t>LFO study</t>
  </si>
  <si>
    <t>Offender score recalculation</t>
  </si>
  <si>
    <t>Funding is provided to implement EHB 1964 (Prorate &amp; fuel tax collect), which grants the Department of Licensing broad authority to enforce fuel tax requirements.</t>
  </si>
  <si>
    <t>Funding is provided for an additional superior court judge position in Whatcom county.</t>
  </si>
  <si>
    <t>Funding is provided for an additional superior court judge position in Clark County.</t>
  </si>
  <si>
    <t>Funding is provided to implement ESSB 5828 (Water right commissioners), which requires the Administrative Office of the Courts (AOC) to provide training to persons appointed as a water commissioner.</t>
  </si>
  <si>
    <t>Funding is provided for staff costs for preparing the annual report regarding to the implementation of unenforceable legal financial obligations (LFO) required in ESSB 5974 (Unenforceable LFOs).</t>
  </si>
  <si>
    <t>Funding is provided for lived experience compensation for community members in the Supreme Court's boards and commissions.</t>
  </si>
  <si>
    <t>Funding is provided to conduct a feasibility study to identify upgrades to the Appellate Court's case management and e-Filing system.</t>
  </si>
  <si>
    <t>Funding is provided for contract services to support continued enhancements of the Appellate Court Enterprise Content Management System.</t>
  </si>
  <si>
    <t>Funding is provided to reimburse superior and district courts for their costs associated with providing additional staff to train and offer resources to pro tem judges who preside over civil protection orders.</t>
  </si>
  <si>
    <t>Funding is provided for a staff position for the Minority and Justice Commission that is responsible for jury diversity studies, equity-related research, designing education programs, and providing expertise to the commission on racial justice.</t>
  </si>
  <si>
    <t>Funding is provided to continue the study of legal financial obligations charged by superior courts and courts of limited jurisdiction.</t>
  </si>
  <si>
    <t>Funding is provided for annual license fees for the cyber security software and dedicated staff to configure, implement, and monitor the software.</t>
  </si>
  <si>
    <t>Funding is provided to continue implementation of the State v. Blake decision through working with local courts to identify cases impacted by this decision since 1971 and establish a centralized process for refunding legal financial obligations.</t>
  </si>
  <si>
    <t>Funding is provided for AOC to prepare and submit a report by December 1, 2024 that compiles the count of individuals whose juvenile points were used in calculating their current offender score in total, and by county, as well as the cost estimates associated with resentencing.</t>
  </si>
  <si>
    <t>Funding is provided to move staff back to the Temple of Justice (TOJ) from the temporary location in Tumwater.</t>
  </si>
  <si>
    <t>Funding is provided to cover the costs of court-appointed attorney and visitor requirements set forth in the Uniform Guardianship Act.</t>
  </si>
  <si>
    <t>2025 ML</t>
  </si>
  <si>
    <t>Comp - Pension and DRS rate change</t>
  </si>
  <si>
    <t>Comp - updated PEBB rate</t>
  </si>
  <si>
    <t>Central services changes</t>
  </si>
  <si>
    <t>Adjustments for operations</t>
  </si>
  <si>
    <t>Salaries for Elected Officials</t>
  </si>
  <si>
    <t>Compensation - step/merit comp increase</t>
  </si>
  <si>
    <t>Transfer to Jt Leg Systems committee</t>
  </si>
  <si>
    <t>Comp -  step/merit comp increase</t>
  </si>
  <si>
    <t>Comp - retirement buyout costs</t>
  </si>
  <si>
    <t>Infrastructure equipment replacement</t>
  </si>
  <si>
    <t>IT staffing</t>
  </si>
  <si>
    <t>Operating maintenance inflation and adjustments</t>
  </si>
  <si>
    <t>Transfer to Joint Leg System Committee</t>
  </si>
  <si>
    <t>Caseload changes (to address substantial caseload increase)</t>
  </si>
  <si>
    <t>Equipment maintenance</t>
  </si>
  <si>
    <t>Continue CLJ-CMS project (case management system)</t>
  </si>
  <si>
    <t>Shift JSTA funding to GFS</t>
  </si>
  <si>
    <t>Correct CFL recruit Americorps</t>
  </si>
  <si>
    <t xml:space="preserve">Civil Commitments                       </t>
  </si>
  <si>
    <t xml:space="preserve">Grants and Contracted Services          </t>
  </si>
  <si>
    <t xml:space="preserve">Trial Court Indigent Defense            </t>
  </si>
  <si>
    <t xml:space="preserve">Dependency and Termination              </t>
  </si>
  <si>
    <t xml:space="preserve">Appellate Indigent Defense              </t>
  </si>
  <si>
    <t>Public Defense</t>
  </si>
  <si>
    <t>Blake - public defense</t>
  </si>
  <si>
    <t>Juvenile access to attorneys</t>
  </si>
  <si>
    <t>Legal aid - at-risk clients</t>
  </si>
  <si>
    <t>Litigation defense costs</t>
  </si>
  <si>
    <t>Public defense support costs</t>
  </si>
  <si>
    <t>Funding is provided to assist with public defense services for clients whose convictions or sentences are affected by the State v. Blake court decision.</t>
  </si>
  <si>
    <t>Funding is provided to implement Engrossed Substitute House Bill 1140 (juvenile access to attorneys) that requires juveniles to have access to attorneys when contacted by law enforcement.</t>
  </si>
  <si>
    <t>Funding is provided for the Office of Public Defense to contract with a free legal clinic that has a medical-legal partnership and that provides parent representation to at-risk clients in dependency cases in the Snohomish, Skagit, and King counties.</t>
  </si>
  <si>
    <t>Funding is provided to cover agency costs for Attorney General legal services to defend an ongoing class-action lawsuit filed against the Office of Public Defense and the State of Washington.</t>
  </si>
  <si>
    <t>Funding is provided for the Office of Public Defense to contract for public defense support services from the nonprofit Washington Defender Association.</t>
  </si>
  <si>
    <t>Access fees - Odyssey</t>
  </si>
  <si>
    <t>Attorney vendor rate increase</t>
  </si>
  <si>
    <t>Triage team - Blake</t>
  </si>
  <si>
    <t>Parents for Parents program</t>
  </si>
  <si>
    <t>Additional fiscal analyst</t>
  </si>
  <si>
    <t>Lease cost increase</t>
  </si>
  <si>
    <t>improvement program managing atty</t>
  </si>
  <si>
    <t>Language access services</t>
  </si>
  <si>
    <t>NGRI legal representation study</t>
  </si>
  <si>
    <t>Parent representation program</t>
  </si>
  <si>
    <t>Social worker vendor rate increase</t>
  </si>
  <si>
    <t>Funding is provided to cover fees that county clerks charge Office of Public Defense (OPD) staff and OPD contracted public defense attorneys for electronic access to court documents.</t>
  </si>
  <si>
    <t>Funding is provided for a 3 percent vendor rate increase for contract a orneys in the Appellate, Parent Representation, and Civil Commitment Programs.</t>
  </si>
  <si>
    <t>Funding is provided to implement a triage team to provide statewide support to the management and flow of hearings for individuals impacted by the State v. Blake decision.</t>
  </si>
  <si>
    <t>One- me funding is provided in FY 2023 to increase support for the Parents for Parents program, which provides peer mentoring for parents involved in the dependency court system.</t>
  </si>
  <si>
    <t>Funding is provided to hire an addi onal fiscal analyst to meet current workload demands.</t>
  </si>
  <si>
    <t>Funding is provided to cover increased lease costs to provide addi onal office space for OPD employees.</t>
  </si>
  <si>
    <t>Funding is provided for a managing a orney staff posi on for the Public Defense Improvement Program.</t>
  </si>
  <si>
    <t>Funding is provided for language access services for public defense clients with limited English proficiency.</t>
  </si>
  <si>
    <t>Funding is provided for OPD to research and develop a proposal to assume statewide administra on of public defense services involving legal proceedings for indigent persons who are not guilty by reason of insanity.</t>
  </si>
  <si>
    <t>Funding is provided for a managing a orney staff posi on for the Parent Representa on Program.</t>
  </si>
  <si>
    <t>Funding is provided for a vendor rate increase for contracted social workers who assist a orneys and clients in the Parent Representation program and civil commitment program.</t>
  </si>
  <si>
    <t>M365 from central service model</t>
  </si>
  <si>
    <t>public defense/insanity</t>
  </si>
  <si>
    <t>attorney vendor rate adj</t>
  </si>
  <si>
    <t>prefiling parent representation</t>
  </si>
  <si>
    <t>youth access to counsel program</t>
  </si>
  <si>
    <t>Defense: social workers</t>
  </si>
  <si>
    <t>Electronic access to court docs</t>
  </si>
  <si>
    <t>OPD worksite security</t>
  </si>
  <si>
    <t>OPD website upgrade</t>
  </si>
  <si>
    <t>Redemption project of WA</t>
  </si>
  <si>
    <t>IT software and service update</t>
  </si>
  <si>
    <t>Legal consult - voluntary placement</t>
  </si>
  <si>
    <t>Funding for Microsoft 365 licenses is added to the Office of Public Defense (OPD) budget and removed from OPD allocation for central service charges.</t>
  </si>
  <si>
    <t>Funding is provided to implement Second Substitute Senate Bill 5046 (Postconviction counsel) that allows OPD to provide state funded appellate indigent defense for incarcerated adults and youth related to a first, timely personal restraint petition (PRPs). OPD will use the funding to prioritize access to counsel for youth under age 25, youth or adults with sentences in excess of 120 months, youth or adults with disabilities, and youth or adults with limited English proficiency.</t>
  </si>
  <si>
    <t>Funding is provided to implement Substitute Senate Bill 5415 (Public defense/insanity) that transfers from counties to OPD the responsibility to provide representation for indigent persons acquitted by reason of insanity and committed to state psychiatric care.</t>
  </si>
  <si>
    <t>Funding is provided for a vendor rate increase for OPD contracted attorneys who represent indigent clients in appellate, child dependency/termination cases, and chapter 71.09 RCW cases.</t>
  </si>
  <si>
    <t>One-time funding is provided for prefiling legal representation services for parents at risk for child removal and dependency court action.</t>
  </si>
  <si>
    <t>Funding is provided for a vendor rate increase and to add 2 OPD contracted attorneys for the Youth Access to Counsel program that provides mandatory attorney consultations to youth facing police interrogations or searches.</t>
  </si>
  <si>
    <t>Funding is provided to add 6 contracted social workers/social service workers to assist Parent Representation Program attorneys in representing parents in dependency and termination cases.</t>
  </si>
  <si>
    <t>Funding is provided to pay fees charged by county clerks for electronic access to court documents by OPD and its contracted attorneys</t>
  </si>
  <si>
    <t>Funding is provided to enhance building security and add security controls to all doors accessing OPD's leased building space located in Olympia.</t>
  </si>
  <si>
    <t>Funding is provided for the redesign, upgrade, and replacement of the OPD website to comply with current federal and state accessibility standards.</t>
  </si>
  <si>
    <t>Funding is provided to backfill an expiring federal grant for the Redemption Project of Washington, a program administered by the Washington Defender Association that provides training to defense attorneys on second look resentencing.</t>
  </si>
  <si>
    <t>Funding is provided for an information technology (IT) position and to update OPD IT hardware, software, equipment and cyber security tools.</t>
  </si>
  <si>
    <t>Funding is provided for the Parents for Parents program that provides peer mentoring for parents involved in the dependency court system.</t>
  </si>
  <si>
    <t>Funding is provided for OPD to provide parents with legal consultation when the Department of Children, Youth, and Families proposes a voluntary placement agreement.</t>
  </si>
  <si>
    <t>Client emergency funds</t>
  </si>
  <si>
    <t>office expansion</t>
  </si>
  <si>
    <t>support staff reclassification</t>
  </si>
  <si>
    <t>Funding is provided to address emergency safety issues and other urgent needs that can arise for indigent clients served by the Parents Representation Program.</t>
  </si>
  <si>
    <t>Funding is provided for tenant improvements and lease costs associated with OPD's expansion to a larger office space to accommodate the agency's staff.</t>
  </si>
  <si>
    <t>Funding is provided to increase compensation for program and administrative assistants.</t>
  </si>
  <si>
    <t>Maintain CIO position</t>
  </si>
  <si>
    <t>OPD IT modernization</t>
  </si>
  <si>
    <t xml:space="preserve">Civil Legal Services                    </t>
  </si>
  <si>
    <t>Civil Legal Aid</t>
  </si>
  <si>
    <t>Landlord-tenant relations</t>
  </si>
  <si>
    <t>State v Blake - civil legal aid</t>
  </si>
  <si>
    <t>IFJC funding elimination</t>
  </si>
  <si>
    <t>Representation caseload reduction</t>
  </si>
  <si>
    <t>Eviction defense services</t>
  </si>
  <si>
    <t>Legal aid services</t>
  </si>
  <si>
    <t>Funding is provided for the implementation of Engrossed Second Substitute Senate Bill 5160 (landlord-tenant relations), which creates a right to counsel for indigent tenants.</t>
  </si>
  <si>
    <t>Funding is provided to assist clients help resolve civil matters surrounding legal financial obligations and vacate sentences that are a result of the State v Blake court decision.</t>
  </si>
  <si>
    <t>Savings is achieved due to the elimination of the contract with the International Families Justice Coalition.</t>
  </si>
  <si>
    <t>Savings are realized from projected reductions in caseloads associated with the Children's Representation Program.</t>
  </si>
  <si>
    <t>Funding is provided for emergency eviction defense services for individuals facing eviction due to non-payment of rent.</t>
  </si>
  <si>
    <t>Funding is provided for civil legal aid services for individuals and families that may be adversely affected by the COVID-19 pandemic.</t>
  </si>
  <si>
    <t>Blake - civil legal aid</t>
  </si>
  <si>
    <t>Children's representation practices</t>
  </si>
  <si>
    <t>Kinship caregiver legal support</t>
  </si>
  <si>
    <t>Legal aid services: survivors of DV</t>
  </si>
  <si>
    <t>Pre-filing tenant legal assistance</t>
  </si>
  <si>
    <t>Statewide reentry legal aid project</t>
  </si>
  <si>
    <t>Tenant right to counsel</t>
  </si>
  <si>
    <t>Funding is provided to assist clients in resolving civil ma ers surrounding legal financial obliga ons and vaca ng sentences as a result of the State v. Blake court decision.</t>
  </si>
  <si>
    <t>Funding is provided to reduce contractor caseloads and hire addi onal contracted a orney services in the Children's Representa on Program to meet caseload standards established by the Supreme Court's Commission on Children in Foster Care.</t>
  </si>
  <si>
    <t>Funding is provided for two a orneys, one on each side of the state, to provide guidance and advice for rela ve caregivers on the process of becoming a legal guardian and other related legal proceedings.</t>
  </si>
  <si>
    <t>Funding is provided for civil legal services for survivors of domes c violence, including legal services for protec on order proceedings, family law cases, immigra on assistance, and tenancy issues.</t>
  </si>
  <si>
    <t>Funding is provided to provide legal assistance for individuals against whom an unlawful detainer ac on has not yet been commenced.</t>
  </si>
  <si>
    <t>Funding is provided to expand the Statewide Reentry Legal Aid Project.</t>
  </si>
  <si>
    <t>Funding is provided to cover addi onal and unan cipated costs in implemen ng the Tenant Right to Counsel Program.</t>
  </si>
  <si>
    <t>Children's representation program</t>
  </si>
  <si>
    <t>Indigent tenant right to counsel</t>
  </si>
  <si>
    <t>Funding is provided to reduce contractor caseloads and to hire additional contracted attorney services in the Children's Representation Program.</t>
  </si>
  <si>
    <t>Funding is provided to cover additional and unanticipated costs in implementing the Tenant Right to Counsel Program.</t>
  </si>
  <si>
    <t>Civil legal aid vendor rate adj</t>
  </si>
  <si>
    <t>Children's represent. Prog vendor</t>
  </si>
  <si>
    <t>tenant right to counsel program</t>
  </si>
  <si>
    <t>tenant right to counsel rate adj</t>
  </si>
  <si>
    <t>pre-filing tenant legal assistance</t>
  </si>
  <si>
    <t>WaTech small agency central services</t>
  </si>
  <si>
    <t>Funding is provided for a vendor rate increase for attorneys and specialty legal aid providers contracted through the Northwest Justice Project.</t>
  </si>
  <si>
    <t>Funding is provided for a vendor rate increase Office of Civil Legal Aid (OCLA) contracted attorneys that provide representation for eligible children and youth in dependency proceedings.</t>
  </si>
  <si>
    <t>Funding is provided for 11 additional contracted attorneys to support caseloads for the Tenant Right to Counsel Program.</t>
  </si>
  <si>
    <t>Funding is provided for a vendor rate increase for contract attorneys for the Tenant Right to Counsel Program.</t>
  </si>
  <si>
    <t>Funding is provided to continue the mandatory appointment of counsel in dependency proceedings for children and youth consistent with Chapter 210, Laws of 2021 (2SHB 1219).</t>
  </si>
  <si>
    <t>Funding is provided for legal assistance for indigent tenants threatened with eviction, but a court action has not yet commenced.</t>
  </si>
  <si>
    <t>Funding is provided for an adjustment in the Washington Technology Solutions (WaTech) central services allocation to reflect OCLA's actual staffing levels.</t>
  </si>
  <si>
    <t>High-potency synthetic opioids</t>
  </si>
  <si>
    <t>Tenant right to counsel program</t>
  </si>
  <si>
    <t>Funding is provided to implement E2SSB 6109 (Children and families), which includes child abuse or neglect resulting from a high-potency synthetic opioid in a list of what may establish the basis for a determination of imminent physical harm when a child is removed from a parent by court order, law enforcement, or a hospital.</t>
  </si>
  <si>
    <t>Funding is provided for additional contracted attorneys to support caseloads for the Tenant Right to Counsel Program.</t>
  </si>
  <si>
    <t>Children's Rep Programs vendor rate adj</t>
  </si>
  <si>
    <t>Domestic Violence Survivors vendor rate adj</t>
  </si>
  <si>
    <t>Pre-Filing Eviction Defense Program vendor rate adj</t>
  </si>
  <si>
    <t>Reentry Legal Assistance Program vendor rate adj</t>
  </si>
  <si>
    <t>Civil Legal Aid vendor rate adj</t>
  </si>
  <si>
    <t>Continued Implement of 2SHB 1219 (counsel for youth dependency cases)</t>
  </si>
  <si>
    <t>Public Disclosure Commission</t>
  </si>
  <si>
    <t>Office of the Secretary of State</t>
  </si>
  <si>
    <t>Governor's Office of Indian Affairs</t>
  </si>
  <si>
    <t>Asian-Pacific-American Affrs</t>
  </si>
  <si>
    <t>Office of the State Auditor</t>
  </si>
  <si>
    <t>Comm Salaries for Elected Officials</t>
  </si>
  <si>
    <t>Office of the Attorney General</t>
  </si>
  <si>
    <t>Caseload Forecast Council</t>
  </si>
  <si>
    <t>Department of Commerce</t>
  </si>
  <si>
    <t>Economic &amp; Revenue Forecast Council</t>
  </si>
  <si>
    <t>Office of Financial Management</t>
  </si>
  <si>
    <t>WA State Comm on Hispanic Affairs</t>
  </si>
  <si>
    <t>African-American Affairs Comm</t>
  </si>
  <si>
    <t>Department of Revenue</t>
  </si>
  <si>
    <t>Board of Tax Appeals</t>
  </si>
  <si>
    <t>Minority &amp; Women's Business Enterp</t>
  </si>
  <si>
    <t>Washington Technology Solutions</t>
  </si>
  <si>
    <t>Dept of Enterprise Services</t>
  </si>
  <si>
    <t>Liquor and Cannabis Board</t>
  </si>
  <si>
    <t>Utilities and Transportation Comm</t>
  </si>
  <si>
    <t>Military Department</t>
  </si>
  <si>
    <t>Public Employment Relations Comm</t>
  </si>
  <si>
    <t>Archaeology &amp; Historic Preservation</t>
  </si>
  <si>
    <t>082</t>
  </si>
  <si>
    <t>085</t>
  </si>
  <si>
    <t>086</t>
  </si>
  <si>
    <t>087</t>
  </si>
  <si>
    <t>095</t>
  </si>
  <si>
    <t>099</t>
  </si>
  <si>
    <t xml:space="preserve">Public Disclosure Act                   </t>
  </si>
  <si>
    <t xml:space="preserve">Work Study                              </t>
  </si>
  <si>
    <t xml:space="preserve">State Library                           </t>
  </si>
  <si>
    <t xml:space="preserve">Archives and Records Management         </t>
  </si>
  <si>
    <t xml:space="preserve">Election Division - State Share         </t>
  </si>
  <si>
    <t xml:space="preserve">Administration and Support Services     </t>
  </si>
  <si>
    <t xml:space="preserve">Elections and Voter Services            </t>
  </si>
  <si>
    <t xml:space="preserve">Corporations                            </t>
  </si>
  <si>
    <t>Secretary of State</t>
  </si>
  <si>
    <t>Indian Affairs</t>
  </si>
  <si>
    <t>Asian Pacific American Affairs</t>
  </si>
  <si>
    <t xml:space="preserve">Audit Services                          </t>
  </si>
  <si>
    <t>Auditor</t>
  </si>
  <si>
    <t xml:space="preserve">Criminal Litigation Unit                </t>
  </si>
  <si>
    <t xml:space="preserve">Agency Legal Services                   </t>
  </si>
  <si>
    <t xml:space="preserve">Anti-Trust                              </t>
  </si>
  <si>
    <t xml:space="preserve">Consumer Protection                     </t>
  </si>
  <si>
    <t>Attorney General</t>
  </si>
  <si>
    <t xml:space="preserve">Econ Development &amp; Competitiveness      </t>
  </si>
  <si>
    <t xml:space="preserve">Local Government                        </t>
  </si>
  <si>
    <t xml:space="preserve">Energy and Innovation                   </t>
  </si>
  <si>
    <t xml:space="preserve">Community Services and Housing          </t>
  </si>
  <si>
    <t xml:space="preserve">Operational Services Center             </t>
  </si>
  <si>
    <t xml:space="preserve">Director's Office                       </t>
  </si>
  <si>
    <t xml:space="preserve">Financial Services Division             </t>
  </si>
  <si>
    <t>Commerce</t>
  </si>
  <si>
    <t xml:space="preserve">Special Projects                        </t>
  </si>
  <si>
    <t xml:space="preserve">Information Technology Services         </t>
  </si>
  <si>
    <t xml:space="preserve">Core Financial Systems                  </t>
  </si>
  <si>
    <t xml:space="preserve">State Human Resources Director          </t>
  </si>
  <si>
    <t xml:space="preserve">Local Improvement Districts             </t>
  </si>
  <si>
    <t xml:space="preserve">Management and Productivity             </t>
  </si>
  <si>
    <t xml:space="preserve">Forecasting                             </t>
  </si>
  <si>
    <t xml:space="preserve">Statewide Policy                        </t>
  </si>
  <si>
    <t xml:space="preserve">SW Accounting and Fiscal Services       </t>
  </si>
  <si>
    <t xml:space="preserve">Budget                                  </t>
  </si>
  <si>
    <t>Financial Management</t>
  </si>
  <si>
    <t xml:space="preserve">Hispanic Affairs                        </t>
  </si>
  <si>
    <t>Hispanic Affairs</t>
  </si>
  <si>
    <t>African American Affairs</t>
  </si>
  <si>
    <t xml:space="preserve">Information Services                    </t>
  </si>
  <si>
    <t xml:space="preserve">Tax Analysis Interpretation &amp; Techn     </t>
  </si>
  <si>
    <t xml:space="preserve">Tax Administration Services             </t>
  </si>
  <si>
    <t>Revenue</t>
  </si>
  <si>
    <t xml:space="preserve">General Administration                  </t>
  </si>
  <si>
    <t>Tax Appeals</t>
  </si>
  <si>
    <t xml:space="preserve">Office of the CIO                       </t>
  </si>
  <si>
    <t xml:space="preserve">Technology Pool                         </t>
  </si>
  <si>
    <t xml:space="preserve">Management Support                      </t>
  </si>
  <si>
    <t xml:space="preserve">Enterprise Risk Management              </t>
  </si>
  <si>
    <t xml:space="preserve">Facilities                              </t>
  </si>
  <si>
    <t xml:space="preserve">Enterprise Office Support               </t>
  </si>
  <si>
    <t xml:space="preserve">Enterprise Human Resources              </t>
  </si>
  <si>
    <t>Enterprise Services</t>
  </si>
  <si>
    <t xml:space="preserve">Enforcement                             </t>
  </si>
  <si>
    <t xml:space="preserve">Regulatory Services                     </t>
  </si>
  <si>
    <t xml:space="preserve">Administrative Services                 </t>
  </si>
  <si>
    <t xml:space="preserve">Board                                   </t>
  </si>
  <si>
    <t xml:space="preserve">Energy Facility Site Evaluation Co      </t>
  </si>
  <si>
    <t xml:space="preserve">Advisory Services                       </t>
  </si>
  <si>
    <t>Utilities and Transportation Cmsn</t>
  </si>
  <si>
    <t xml:space="preserve">Washington Youth Academy                </t>
  </si>
  <si>
    <t xml:space="preserve">Emergency Management                    </t>
  </si>
  <si>
    <t xml:space="preserve">Military Operations                     </t>
  </si>
  <si>
    <t xml:space="preserve">Facility Planning and Construction      </t>
  </si>
  <si>
    <t xml:space="preserve">Facility Maintenance - Air              </t>
  </si>
  <si>
    <t xml:space="preserve">Facility Maintenance - Army             </t>
  </si>
  <si>
    <t xml:space="preserve">Executive                               </t>
  </si>
  <si>
    <t xml:space="preserve">Public Employment Relations Commiss     </t>
  </si>
  <si>
    <t>Public Employment Relations Cmsn</t>
  </si>
  <si>
    <t xml:space="preserve"> </t>
  </si>
  <si>
    <t>Human Rights Commission</t>
  </si>
  <si>
    <t>Criminal Justice Training Comm</t>
  </si>
  <si>
    <t>Independent Investigations</t>
  </si>
  <si>
    <t>Department of Labor and Industries</t>
  </si>
  <si>
    <t>Department of Health</t>
  </si>
  <si>
    <t>Department of Veterans' Affairs</t>
  </si>
  <si>
    <t>Department of Corrections</t>
  </si>
  <si>
    <t>Dept of Services for the Blind</t>
  </si>
  <si>
    <t>Employment Security Department</t>
  </si>
  <si>
    <t xml:space="preserve">Health Benefit Exchange                 </t>
  </si>
  <si>
    <t xml:space="preserve">Medical Assistance                      </t>
  </si>
  <si>
    <t xml:space="preserve">Alcohol And Substance Abuse             </t>
  </si>
  <si>
    <t xml:space="preserve">School Employees Benefit Board          </t>
  </si>
  <si>
    <t xml:space="preserve">Basic Health/WSHIP/HCTC                 </t>
  </si>
  <si>
    <t xml:space="preserve">Public Emp Benefits Administration      </t>
  </si>
  <si>
    <t xml:space="preserve">Information Technology                  </t>
  </si>
  <si>
    <t xml:space="preserve">Community Behavioral Health             </t>
  </si>
  <si>
    <t>Health Care Authority</t>
  </si>
  <si>
    <t xml:space="preserve">Civil Rights Advancement                </t>
  </si>
  <si>
    <t xml:space="preserve">Wa Assoc of Sheriffs &amp; Police Chief     </t>
  </si>
  <si>
    <t xml:space="preserve">Training                                </t>
  </si>
  <si>
    <t>Criminal Justice Training Cmsn</t>
  </si>
  <si>
    <t xml:space="preserve">Crime Victims Compensation              </t>
  </si>
  <si>
    <t xml:space="preserve">Labor Stand/Pub Safety/Field Suppt      </t>
  </si>
  <si>
    <t xml:space="preserve">Insurance Services                      </t>
  </si>
  <si>
    <t>Labor and Industries</t>
  </si>
  <si>
    <t xml:space="preserve">Health Data, Quality Assess &amp; Plan      </t>
  </si>
  <si>
    <t xml:space="preserve">Public Health Strat And Preparednes     </t>
  </si>
  <si>
    <t xml:space="preserve">State Board of Health                   </t>
  </si>
  <si>
    <t xml:space="preserve">Prevention and Community Health         </t>
  </si>
  <si>
    <t xml:space="preserve">Health Systems Quality Assurance        </t>
  </si>
  <si>
    <t xml:space="preserve">Environmental Public Health             </t>
  </si>
  <si>
    <t xml:space="preserve">Epidemiology, Health Statistics, an     </t>
  </si>
  <si>
    <t>Health</t>
  </si>
  <si>
    <t xml:space="preserve">Veteran's Cemetery Services             </t>
  </si>
  <si>
    <t xml:space="preserve">State Veterans Homes                    </t>
  </si>
  <si>
    <t xml:space="preserve">Field Services                          </t>
  </si>
  <si>
    <t xml:space="preserve">Headquarters                            </t>
  </si>
  <si>
    <t>Veterans' Affairs</t>
  </si>
  <si>
    <t xml:space="preserve">Program Support                         </t>
  </si>
  <si>
    <t xml:space="preserve">Early Learning                          </t>
  </si>
  <si>
    <t xml:space="preserve">Juvenile Rehabilitation                 </t>
  </si>
  <si>
    <t xml:space="preserve">Children and Families Services          </t>
  </si>
  <si>
    <t>Children, Youth, and Families</t>
  </si>
  <si>
    <t xml:space="preserve">Offender Change                         </t>
  </si>
  <si>
    <t xml:space="preserve">Interagency Payments                    </t>
  </si>
  <si>
    <t xml:space="preserve">Health Care Services                    </t>
  </si>
  <si>
    <t xml:space="preserve">Correctional Industries                 </t>
  </si>
  <si>
    <t xml:space="preserve">Community Supervision                   </t>
  </si>
  <si>
    <t xml:space="preserve">Correctional Operations                 </t>
  </si>
  <si>
    <t xml:space="preserve">Admin &amp; Support Services                </t>
  </si>
  <si>
    <t>Corrections</t>
  </si>
  <si>
    <t xml:space="preserve">Business Enterprises                    </t>
  </si>
  <si>
    <t xml:space="preserve">Agency Administration                   </t>
  </si>
  <si>
    <t>Services for the Blind</t>
  </si>
  <si>
    <t xml:space="preserve">Workforce Investment Act                </t>
  </si>
  <si>
    <t xml:space="preserve">Unemployment Insurance                  </t>
  </si>
  <si>
    <t xml:space="preserve">Employment Services                     </t>
  </si>
  <si>
    <t>Dept of Social &amp; Health Services</t>
  </si>
  <si>
    <t>Mental Health</t>
  </si>
  <si>
    <t>Developmental Disabilities</t>
  </si>
  <si>
    <t>Long-Term Care</t>
  </si>
  <si>
    <t>Economic Services Administration</t>
  </si>
  <si>
    <t>Vocational Rehabilitation</t>
  </si>
  <si>
    <t>Administration/Support Svcs</t>
  </si>
  <si>
    <t>Special Commitment Center</t>
  </si>
  <si>
    <t>Payments to Other Agencies</t>
  </si>
  <si>
    <t>300-030</t>
  </si>
  <si>
    <t>300-040</t>
  </si>
  <si>
    <t>300-050</t>
  </si>
  <si>
    <t>300-060</t>
  </si>
  <si>
    <t>300-100</t>
  </si>
  <si>
    <t>300-110</t>
  </si>
  <si>
    <t>300-135</t>
  </si>
  <si>
    <t>300-145</t>
  </si>
  <si>
    <t>Columbia River Gorge Commission</t>
  </si>
  <si>
    <t>Department of Ecology</t>
  </si>
  <si>
    <t>Energy Facility Site Eval Council</t>
  </si>
  <si>
    <t>State Parks and Recreation Comm</t>
  </si>
  <si>
    <t>Recreation and Conservation Office</t>
  </si>
  <si>
    <t>Environ &amp; Land Use Hearings Office</t>
  </si>
  <si>
    <t>State Conservation Commission</t>
  </si>
  <si>
    <t>Dept of Fish and Wildlife</t>
  </si>
  <si>
    <t>Puget Sound Partnership</t>
  </si>
  <si>
    <t>Department of Natural Resources</t>
  </si>
  <si>
    <t>Department of Agriculture</t>
  </si>
  <si>
    <t>transfer ongoing operating expenses</t>
  </si>
  <si>
    <t>Appropria ons are shi ed from the Public Disclosure Transparency Account to the state general fund.</t>
  </si>
  <si>
    <t>Microsoft LinkedIn Learning Academy</t>
  </si>
  <si>
    <t>VoteWA support</t>
  </si>
  <si>
    <t>Election reconciliation reporting</t>
  </si>
  <si>
    <t>nonprofit corporations</t>
  </si>
  <si>
    <t>develop closed captioning (TVW)</t>
  </si>
  <si>
    <t>Humanities WA</t>
  </si>
  <si>
    <t>One-time funding is provided for the online Microsoft LinkedIn Learning platform costs that are available through public libraries.</t>
  </si>
  <si>
    <t>Funding is provided for four staff for the VoteWA centralized election management system and voter registration database that went live in January 2019. The staff are to provide system support to the counties, administer critical database upgrades, and ensure the system runs efficiently.</t>
  </si>
  <si>
    <t>Funding is provided for one staff to compile county reconciliation reports, analyze the data, and complete an annual statewide election reconciliation report for every state primary and general election. The annual report must include reasons for ballot rejection and an analysis of the ways ballots are received, counted, and rejected that can be used by policymakers to better understand election administration.</t>
  </si>
  <si>
    <t>Funding is provided to implement the provisions of Engrossed Substitute Senate Bill No. 5034 (nonprofit corporations), which repeals the Washington Nonprofit Corporation Act and proposes a comprehensive revision that applies to both new and existing nonprofit corporations. The funding provides for information technology development, system testing, and system enhancements. This is one-time funding.</t>
  </si>
  <si>
    <t>Funding is provided for ongoing maintenance costs of hardware and software necessary to provide machine assisted captioning for mobile apps, social media, live television and web streaming programs.</t>
  </si>
  <si>
    <t>Funding is provided for the Humanities Washington Speaker's Bureau to deliver free and nonpartisan programs that are open to the public and provide widespread, equitable access to educational discussions on a variety of topics.</t>
  </si>
  <si>
    <t>state employee benefits, furloughs</t>
  </si>
  <si>
    <t>Elections security operations team</t>
  </si>
  <si>
    <t>Website update and hosting services</t>
  </si>
  <si>
    <t>voting in jails</t>
  </si>
  <si>
    <t>automatic voter registration</t>
  </si>
  <si>
    <t>ballot rejection rates review</t>
  </si>
  <si>
    <t>conference room improvements</t>
  </si>
  <si>
    <t>library digital literacy assessment</t>
  </si>
  <si>
    <t>election information outreach</t>
  </si>
  <si>
    <t>library outreach pilot</t>
  </si>
  <si>
    <t>mobile work stations</t>
  </si>
  <si>
    <t>public records request backlog</t>
  </si>
  <si>
    <t>reading intervention assistance</t>
  </si>
  <si>
    <t>Funding is provided for addi onal resources for elec ons security training, tes ng, contrac ng, and monitoring.</t>
  </si>
  <si>
    <t>Funding is provided for the agency to work with Consolidated Technology Services to redesign, develop and migrate its website to a cloud hosting service.</t>
  </si>
  <si>
    <t>One-time funding is provided for annual grants to counties to support voter registration and voting within county jails.</t>
  </si>
  <si>
    <t>Funding is provided to implement an automa c voter registra on system in conjunc on with Department of Licensing, Department of Social and Health Services, and the Health Benefit Exchange.</t>
  </si>
  <si>
    <t>One- me funding is provided to contract for a review of data used in the 2022 state performance audit "Evalua ng Washington's Ballot Rejec on Rates." The review and analysis must be reported to the Governor and Legislature by October 15, 2022.</t>
  </si>
  <si>
    <t>Funding is provided for conference room improvements, including technology upgrades, acous cal panels, whiteboards, paint, and carpentry.</t>
  </si>
  <si>
    <t>One- me funding is provided to the Washington State Library to develop a digital literacy assessment tool and protocol and to conduct a baseline assessment of Washington's digital readiness.</t>
  </si>
  <si>
    <t>One- me funding is provided for dedicated resources to monitor and respond to misinforma on concerning elections and voting in Washington.</t>
  </si>
  <si>
    <t>One- me funding is provided to implement Second Subs tute House Bill 1835 (postsecondary enrollment).</t>
  </si>
  <si>
    <t>One- me funding is provided to purchase laptops and equipment for staff.</t>
  </si>
  <si>
    <t>Funding is provided to clear a backlog in the agency's public records program.</t>
  </si>
  <si>
    <t>One- me funding is provided for the Humani es Washington Prime Time Family Reading program for curriculum, training, and program delivery.</t>
  </si>
  <si>
    <t>employee benefits, CBAs, updated PEBB rate, PERS/TRS plan 1 benefit</t>
  </si>
  <si>
    <t>2022 voters' pamphlet</t>
  </si>
  <si>
    <t>SOS legal services</t>
  </si>
  <si>
    <t>2022 state share election costs</t>
  </si>
  <si>
    <t>One-time funding is provided for reimbursement of increased printing costs for the voters' pamphlet for the 2022 election.</t>
  </si>
  <si>
    <t>Funding is provided to reimburse counties for the state's share of primary and general elections, as required under RCW 29A.04.430.</t>
  </si>
  <si>
    <t>DOC libraries</t>
  </si>
  <si>
    <t>M365 from central services model</t>
  </si>
  <si>
    <t>voter registration</t>
  </si>
  <si>
    <t>jury diversity</t>
  </si>
  <si>
    <t>candidate filing</t>
  </si>
  <si>
    <t>online voter registration</t>
  </si>
  <si>
    <t>address confidentiality program</t>
  </si>
  <si>
    <t>OSOS azure migration</t>
  </si>
  <si>
    <t>ballot rejection rates</t>
  </si>
  <si>
    <t>digital skills assessment</t>
  </si>
  <si>
    <t>Echo Glen library</t>
  </si>
  <si>
    <t>fiscal, admin, IT support</t>
  </si>
  <si>
    <t>therapeutic gaming</t>
  </si>
  <si>
    <t>Green Hill library</t>
  </si>
  <si>
    <t>LinkedIn Learning opportunities</t>
  </si>
  <si>
    <t>primetime family reading</t>
  </si>
  <si>
    <t>Advisory votes</t>
  </si>
  <si>
    <t>TVW support</t>
  </si>
  <si>
    <t>Voting in jails study</t>
  </si>
  <si>
    <t>VoteWA resiliency</t>
  </si>
  <si>
    <t>Voter outreach</t>
  </si>
  <si>
    <t>Funding is provided for 1 FTE to assist the supervisor of the 9 librarians previously funded in the Department of Corrections related to expanding library services to individuals in adult correctional facilities.</t>
  </si>
  <si>
    <t>Funding is provided for Microsoft 365 licenses in addition to those funded through Consolidated Technology Services.</t>
  </si>
  <si>
    <t>Funding is provided for implementation of Engrossed Second Substitute Senate Bill 5112 (Voter registration), which modifies processes related to voter registration.</t>
  </si>
  <si>
    <t>Funding is provided to implement Second Substitute Senate Bill 5128 (Jury diversity) that requires the Secretary of State and the Department of Licensing to work with the Consolidated Technology Agency to allow persons the option of sharing their email address to receive jury summons and other communications related to jury service.</t>
  </si>
  <si>
    <t>Funding is provided for implementation of Substitute Senate Bill 5182 (Candidate filing), which modifies procedures and deadlines for candidate filing.</t>
  </si>
  <si>
    <t>Funding is provided for implementation of Substitute Bill 5208 (Online voter registration), which updates online voter registration processes.</t>
  </si>
  <si>
    <t>Funding is provided to expand staffing for the Address Confidentiality Program.</t>
  </si>
  <si>
    <t>Funding is provided to migrate the agency's applications and systems to Azure cloud environments. Funding is for an additional contract with Microsoft to support the VoteWA migration from on-premise hardware to the cloud environment, as well as annual hosting fees for the Digital Archives, Washington State Library (WSL), Corporations and Charities Filing System, and Olympia-based operations.</t>
  </si>
  <si>
    <t>Funding is provided to contract with the University of Washington (UW) to analyze ballot rejection rates.</t>
  </si>
  <si>
    <t>Funding is provided for WSL to continue working on creating, implementing, and making recommendations from a 2023 statewide digital skills assessment.</t>
  </si>
  <si>
    <t>Funding is provided to continue the new WSL branch at the Echo Glen Children's Center, which was established in FY 2023.</t>
  </si>
  <si>
    <t>Funding is provided for additional staff to address increased workloads related to elections security, outreach, external partnerships, and the Productivity Board.</t>
  </si>
  <si>
    <t>Funding is provided for grants to an organization providing therapeutic gaming rehabilitation at juvenile residential facilities.</t>
  </si>
  <si>
    <t>Funding is provided for a new WSL branch at Green Hill School.</t>
  </si>
  <si>
    <t>Funding is provided to continue providing access to LinkedIn Learning and two other digital certification programs in public libraries.</t>
  </si>
  <si>
    <t>Funding is provided to support Prime Time Family Reading programs.</t>
  </si>
  <si>
    <t>Funding is reduced to reflect the decreased workload from the elimination of advisory votes as provided in Engrossed Substitute Senate Bill 5082 (Advisory votes).</t>
  </si>
  <si>
    <t>Funding is provided for additional legal services for the Office of the Secretary of State, related to Vet Voice Foundation et al. v. Hobbs et al.</t>
  </si>
  <si>
    <t>Funding is provided to increase the Office of the Secretary of State's contract with TVW.</t>
  </si>
  <si>
    <t>Funding is provided to contract with UW to study access and barriers to jail voting.</t>
  </si>
  <si>
    <t>Funding is provided to add staff to the IT division of the voter registration and election management system team.</t>
  </si>
  <si>
    <t>Funding is provided for communications staff related to election security and integrity, and for community engagement. Additionally, $1 million is provided for grants to county auditors.</t>
  </si>
  <si>
    <t>voter address changes</t>
  </si>
  <si>
    <t>election security breaches</t>
  </si>
  <si>
    <t>ballot rejections</t>
  </si>
  <si>
    <t>Lakeland Village records</t>
  </si>
  <si>
    <t>Combined fund drive management sys</t>
  </si>
  <si>
    <t>IT modernization</t>
  </si>
  <si>
    <t>Primetime family reading</t>
  </si>
  <si>
    <t>International trade missions</t>
  </si>
  <si>
    <t>Increase in TVW viewership</t>
  </si>
  <si>
    <t>Initiative verification costs</t>
  </si>
  <si>
    <t>2024 voter education</t>
  </si>
  <si>
    <t>Continued OSOS website migration</t>
  </si>
  <si>
    <t>updated PEBB rate, PERS/TRS plan 1 benefit</t>
  </si>
  <si>
    <t>Funding is provided to implement to HB 1962 (Voter address changes), which makes the methods of transferring a voter registration address that are currently only available to persons moving within a county available to persons moving from one county to another.</t>
  </si>
  <si>
    <t>Funding is provided for additional intrusion detection systems as required under SB 5843 (Election security breaches).</t>
  </si>
  <si>
    <t>Funding is provided to design forms for voters to complete incomplete ballot declarations in various languages as required in ESSB 5890 (Ballot rejections).</t>
  </si>
  <si>
    <t>Funding is provided to develop a preservation plan for artifacts at Lakeland Village as required under SSB 6125 (Lakeland Village records).</t>
  </si>
  <si>
    <t>Funding is provided for the maintenance and operations of the updated Combined Fund Drive program.</t>
  </si>
  <si>
    <t>Funding is provided for additional information technology staff to support the divisions and systems.</t>
  </si>
  <si>
    <t>Funding is provided for legal services to defend the Secretary of State in the lawsuit Vet Voice Foundation et al. v. Hobbs.</t>
  </si>
  <si>
    <t>Funding is provided to support the Secretary of State's participation in international trade missions.</t>
  </si>
  <si>
    <t>Funding is provided for increased costs of broadband services and digital storage that is largely driven by a significant increase in viewership and programming.</t>
  </si>
  <si>
    <t>Funding is provided for additional costs incurred to certify 2024 initiatives to the Legislature.</t>
  </si>
  <si>
    <t>Funding is provided to expand voter education and elections information.</t>
  </si>
  <si>
    <t>Funding is provided to complete the migration of the website and to expand the scope to include migration of dynamic content.</t>
  </si>
  <si>
    <t>employee benefits, 3.25% non-rep wage increase, updated PEBB rate, PERS/TRS plan 1 increase</t>
  </si>
  <si>
    <t>state employee benefits, 3.25% non-rep wage increase, updated PEBB rate, PERS/TRS plan 1 increase</t>
  </si>
  <si>
    <t>employee benefits, 3.25% non-rep wage increase, updated PEBB rate, PERS/TRS plan 1 increase, retain staff</t>
  </si>
  <si>
    <t>non-rep wages, updated PEBB rate, plan 1 benefit increase, plan 1 UAAL rates, booster incentive, merit, salary survey</t>
  </si>
  <si>
    <t>Updated PEBB rate, plan 1 benefit increase, salary increases</t>
  </si>
  <si>
    <t>3.25% non-rep wage increase, updated PEBB rate, PERS/TRS plan 1 increase, competitive salaries</t>
  </si>
  <si>
    <t>employee benefits, 3.25% non-rep wage increase, updated PEBB rate, PERS/TRS plan 1 increase, salary adj</t>
  </si>
  <si>
    <t>Cont. subst. consultation/rep</t>
  </si>
  <si>
    <t>Funding is provided for consultation and representation services for indigent adults charged with certain violations of the Uniform Controlled Substances Act, including offenses involving allegations of possession or public use of a controlled substance, counterfeit substance, or legend drug, in courts of limited jurisdiction in counties with a population of 500,000 or less and cities with a population of 200,000 or less. Cities and counties may be reimbursed for eligible expenses or contract directly with OPD for it to provide consultation and representation service in their jurisdiction.</t>
  </si>
  <si>
    <t>CBAs, updated PEBB rate, plan 1 benefit incrase, plan 1 UAAL rates, booster incentive, recruitment</t>
  </si>
  <si>
    <t>State-tribal relationship report</t>
  </si>
  <si>
    <t>One-time funding is provided for the Governor's Office of Indian Affairs to engage in a process to develop recommendations on improving executive and legislative tribal relationships.</t>
  </si>
  <si>
    <t>state employee benefits</t>
  </si>
  <si>
    <t>Additional program staff</t>
  </si>
  <si>
    <t>state-local govt and tribal rel</t>
  </si>
  <si>
    <t>Funding is provided to hire a deputy director and program assistant.</t>
  </si>
  <si>
    <t>Funding is provided to improve state and local execu ve and tribal rela onships.</t>
  </si>
  <si>
    <t>Educational opportunity gap study</t>
  </si>
  <si>
    <t>Funding is provided to complete a study on the educational opportunity gap, in coordination with the Commission on Asian-Pacific-American Affairs, the Commission on African-American Affairs, and the Commission on Hispanic Affairs.</t>
  </si>
  <si>
    <t>GTLSSC support staff</t>
  </si>
  <si>
    <t>Funding is provided for a project manager and part-time administrative assistant to support the work related to the Governor's Tribal Leaders Social Services Council charter.</t>
  </si>
  <si>
    <t>CBAs, updated PEBB rate</t>
  </si>
  <si>
    <t>WTBBL local book production</t>
  </si>
  <si>
    <t>The Office of the Secretary of State (OSOS) requests $147,000 (GF-S) to modernize outdated equipment in the Washington Talking Book &amp; Braille Library (WTBBL) Audio and Braille Production Departments. This upgrade will replace failing computers, braille embossers, and audio production tools, enhancing the quality and efficiency of producing accessible books. By updating this essential equipment, OSOS will enable WTBBL to better serve print-disabled patrons statewide and nationally, increasing access to diverse and inclusive reading materials and improving overall service delivery.</t>
  </si>
  <si>
    <t>Civic engagement</t>
  </si>
  <si>
    <t>Funding is provided for interpretation at in-person events, translation of materials into 4 languages, travel for in person meetings, and hybrid meeting support.</t>
  </si>
  <si>
    <t>Funding is provided to complete a study on the educational opportunity gap, in coordination with the Governor's Office of Indian Affairs, the Commission on African-American Affairs, and the Commission on Hispanic Affairs.</t>
  </si>
  <si>
    <t>Funding is provided for the lived experience stipends of 12 commissioners and community members as allowed under Chapter 245, Laws of 2022 (2SSB 5793).</t>
  </si>
  <si>
    <t>Website rebuild and maintenance</t>
  </si>
  <si>
    <t>Funding is provided to rebuild the agency's website on a platform supported by Washington Technology Solutions.</t>
  </si>
  <si>
    <t>CBAs, updated PEBB rate, salary adj</t>
  </si>
  <si>
    <t>Reduce - Travel, supplies, training</t>
  </si>
  <si>
    <t>The agency will reduce travel, supplies, and training expenditures one time for the 2025–27 biennium.</t>
  </si>
  <si>
    <t>law enforcement audits</t>
  </si>
  <si>
    <t>Funding is provided to implement Engrossed Second Substitute House Bill No. 1089 (law enforcement audits) that authorizes the audit of deadly force incident by a Washington peace officer.</t>
  </si>
  <si>
    <t>local govt cybersecurity audits</t>
  </si>
  <si>
    <t>One- me funding is provided for the State Auditor to conduct cri cal infrastructure penetra on test audits on local governments.</t>
  </si>
  <si>
    <t>Rent-to-own audit</t>
  </si>
  <si>
    <t>Funding is provided for a performance audit of the Housing Finance Commission's oversight of eventual tenant ownership programs.</t>
  </si>
  <si>
    <t>Comp adj</t>
  </si>
  <si>
    <t>The Citizen's Commission on Salaries for Elected Officials (COS) requests additional expenditure authority to fund staff raises granted by the commissioners in April of fiscal year 2024.</t>
  </si>
  <si>
    <t>Law enforcement data</t>
  </si>
  <si>
    <t>youth safety tip line</t>
  </si>
  <si>
    <t>labor relations support</t>
  </si>
  <si>
    <t>Foreclosure compliance program</t>
  </si>
  <si>
    <t>missing &amp; murdered indigenous women</t>
  </si>
  <si>
    <t>physical use of force standards</t>
  </si>
  <si>
    <t>victims of sexual assault</t>
  </si>
  <si>
    <t>Funding is provided for implementation of Engrossed Second Substitute Senate Bill No. 5259 (law enforcement data). Funding is provided to convene an advisory group to develop the program, and thereafter manage the program and contract with a vendor to collect, report and publish use of force data submitted by all law enforcement agencies in the state.</t>
  </si>
  <si>
    <t>Funding is provided to establish a tip line to receive and respond to public concerns about risks to the safety or well-being of youth. Funding is provided to convene an advisory group to develop the program, and thereafter manage the program and contract with a vendor to operate the tip line.</t>
  </si>
  <si>
    <t>Funding is provided for additional human resources and financial services staffing at the AGO to address an increase in labor relations work corresponding to the formation of a new bargaining unit representing professional staff.</t>
  </si>
  <si>
    <t>Funding is provided to office for additional resources to enforce the Foreclosure Fairness Act through the Foreclosure Compliance Program.</t>
  </si>
  <si>
    <t>Funding is provided for legal services associated with implementation of Engrossed Second Substitute House Bill 1310 (use of force), which establishes a standard for use of physical force by peace officers.</t>
  </si>
  <si>
    <t>Funding is provided to implement Engrossed Substitute House Bill 1109 (victims of sexual assault) that requires the: (1) reporting of the investigation status of cases tied to previously unsubmitted sexual assault kits; and (2) reviewing sexual assault investigations and prosecutions for the purposes of improving training and case outcomes.</t>
  </si>
  <si>
    <t>Transp. Network companies</t>
  </si>
  <si>
    <t>Clemency board support</t>
  </si>
  <si>
    <t>domestic terrorism study</t>
  </si>
  <si>
    <t>legal case management system</t>
  </si>
  <si>
    <t>Sexual assault exam. Advisory group</t>
  </si>
  <si>
    <t>King County SVP costs</t>
  </si>
  <si>
    <t>Palmer v Hobbs</t>
  </si>
  <si>
    <t>Funding is provided for the Office of the A orney General (AGO) to provide legal services related to implementa on of Subs tute House Bill 2076 (transp. network companies).</t>
  </si>
  <si>
    <t>Funding is provided for administra ve support for the Clemency Board to increase customer service and correspondence capacity.</t>
  </si>
  <si>
    <t>Funding is provided for a study on state and local responses to acts or poten al acts of domes c terrorism in Washington state.</t>
  </si>
  <si>
    <t>Funding is provided for the AGO to procure a new cloud-based legal ma er management pla orm. The new system will include features allowing for greater data protec on and security, integra on between case management and document management systems, and automated scheduling to meet internal and court deadlines.</t>
  </si>
  <si>
    <t>Funding is provided for the Missing &amp; Murdered Indigenous Women/People Task Force on an ongoing basis.</t>
  </si>
  <si>
    <t>Funding is provided to reconvene the Sexual Assault Forensic Examina on Best Prac ces Advisory Group.</t>
  </si>
  <si>
    <t>Funding is provided for pass-through to King County to adequately fund and retain its prosecu on services pursuant to chapter 71.09 RCW in King County.</t>
  </si>
  <si>
    <t>Funding is provided for li ga on expenses for Palmer v. Hobbs, which alleges that the legisla ve district map approved by the Redistric ng Commission in 2021 violates Sec on 2 of the federal Vo ng Rights Act.</t>
  </si>
  <si>
    <t>Youth tip line</t>
  </si>
  <si>
    <t>Funding is shifted from FY 2023 to the 2023-25 biennium due to delays in the contracting process to develop a system to collect and publish use of force data submitted by all law enforcement agencies in the state.</t>
  </si>
  <si>
    <t>Funding is adjusted to reflect anticipated expenditures for the implementation of a youth safety tip line.</t>
  </si>
  <si>
    <t>firearms industry duties</t>
  </si>
  <si>
    <t>Psilocybin</t>
  </si>
  <si>
    <t>crime victims &amp; witnesses</t>
  </si>
  <si>
    <t>health care afforability study</t>
  </si>
  <si>
    <t>health care services/access</t>
  </si>
  <si>
    <t>jail standards task force</t>
  </si>
  <si>
    <t>missing persons toolkit</t>
  </si>
  <si>
    <t>legal matter management</t>
  </si>
  <si>
    <t>MMIWP cold case unit</t>
  </si>
  <si>
    <t>SVP unit resources</t>
  </si>
  <si>
    <t>Organized retail crime task force</t>
  </si>
  <si>
    <t>criminal litigation resources</t>
  </si>
  <si>
    <t>MMIWP extension</t>
  </si>
  <si>
    <t>Military &amp; veteran legal assistance</t>
  </si>
  <si>
    <t>youth tip line fund shift</t>
  </si>
  <si>
    <t>tribal advisory committee</t>
  </si>
  <si>
    <t>water law legal primer</t>
  </si>
  <si>
    <t>Funding for Microsoft 365 (M365) licenses that are not managed by Consolidated Technology Services as part of the shared state tenant is moved into the Office of the Attorney General (ATG) budget.</t>
  </si>
  <si>
    <t>Funding is provided for the Attorney General's Office (ATG) to investigate and enforce Substitute Senate Bill 5078 (Firearms industry duties), which imposes duties on firearm industry members to establish, implement and enforce reasonable controls regarding the manufacture, sale, distribution, import, use, and marketing of its products and prohibits firearm industry members from creating or maintaining a public nuisance.</t>
  </si>
  <si>
    <t>Funding is shifted from FY 2023 to the 2023-25 biennium due to delays in the contracting to develop a law enforcement use of force database.</t>
  </si>
  <si>
    <t>Funding is provided for legal services to the Psilocybin Advisory Board created in Second Substitute Senate Bill 5263 (Psilocybin) and to the Department of Health related to psilocybin advertising and a psilocybin registry.</t>
  </si>
  <si>
    <t>Funding is provided to implement Second Substitute House Bill 1028 (crime victims and witnesses) that extends the statute of limitations for the prosecution of sex offenses and increases resources and programs that assist in the prosecution of sexual assault cases, including reestablishing the Sexual Assault Forensic Examination Best Practices Advisory Group.</t>
  </si>
  <si>
    <t>One-time funding is provided to study health insurance affordability.</t>
  </si>
  <si>
    <t>Funding is provided to implement Engrossed Substitute House Bill 1469 (Health care services/access), which establishes various protections for individuals receiving gender-affirming treatment and reproductive health care services.</t>
  </si>
  <si>
    <t>Funding is provided for ATG staff support to continue the work of the Joint Legislative Task Force on Jail Standards until December 1, 2023.</t>
  </si>
  <si>
    <t>Funding is provided to implement House Bill 1512 (Missing persons), which requires ATG to publish and maintain a Missing Persons Toolkit.</t>
  </si>
  <si>
    <t>Funding is provided to continue and complete the legal matter management platform replacement project that began in late FY 2022.</t>
  </si>
  <si>
    <t>Funding is provided to establish a Missing and Murdered Indigenous Women and People (MMIWP) cold case investigations unit in ATG pursuant to Substitute House Bill 1177 (Indigenous women).</t>
  </si>
  <si>
    <t>Funding is provided for additional staff to support the Sexually Violent Predator (SVP) unit and address an increase in SVP cases referred to the unit from the 38 Washington counties represented by the unit.</t>
  </si>
  <si>
    <t>Funding is provided for ATG to create a centralized statewide Organized Retail Crime Task Force. The task force will include representatives from state, local, and federal law enforcement, small and large businesses, and retail workers.</t>
  </si>
  <si>
    <t>Funding is provided to increase staffing at ATG Criminal Litigation Unit, which prosecutes criminal cases referred by county prosecutors or the Governor and provides representation for the state for claims brought under the Wrongfully Convicted Persons Act.</t>
  </si>
  <si>
    <t>Additional one-time funding is provided to continue the Washington MMIWP Task Force created in 2021. Reports of the task force's findings and recommendations are due to the Governor and the Legislature by December 1, 2023, and June 1, 2025.</t>
  </si>
  <si>
    <t>Funding is provided for additional staff support to ATG Office of Military and Veterans Legal Assistance that coordinates with registered volunteer attorneys to provide low-cost legal services to military veterans and families.</t>
  </si>
  <si>
    <t>Funding is shifted from FY 2023 to FY 2024 due to delays in the contracting process for the Youth Tip Line.</t>
  </si>
  <si>
    <t>One-time funding is provided for ATG to establish a Truth and Reconciliation Tribal Advisory Committee regarding Indian boarding schools in the state that were run by governmental or faith-based institutions.</t>
  </si>
  <si>
    <t>One-time funding is provided for ATG to update the Introduction to Washington Water Law legal primer by June 30, 2025.</t>
  </si>
  <si>
    <t>Hate crimes &amp; bias incidents</t>
  </si>
  <si>
    <t>AI task force</t>
  </si>
  <si>
    <t>clemency and pardons board</t>
  </si>
  <si>
    <t>childhood sexual abuse/SOL</t>
  </si>
  <si>
    <t>MMIWP/demographic data work group</t>
  </si>
  <si>
    <t>public health framework/extremism</t>
  </si>
  <si>
    <t>SAKI unit</t>
  </si>
  <si>
    <t>Wenatchee office relocation</t>
  </si>
  <si>
    <t>foreclosure compliance program</t>
  </si>
  <si>
    <t>underground economy task force</t>
  </si>
  <si>
    <t>Funding is provided to contract with a vendor for a Hate Crimes and Bias Incidents Hotline and for staffing of an advisory group for implementation of the hotline as required by SSB 5427 (Hate crimes &amp; bias incidents).</t>
  </si>
  <si>
    <t>Funding is provided for staff support for the Artificial Intelligence Task Force as required by E2SSB 5838 (AI task force).</t>
  </si>
  <si>
    <t>Funding is provided for personnel and associated costs to support the Clemency and Pardons Board.</t>
  </si>
  <si>
    <t>Funding is provided for the Torts Division pursuant to E2SHB 1618 (Childhood sexual abuse/SOL), which removes the statute of limitations for childhood sexual abuse on a prospective basis.</t>
  </si>
  <si>
    <t>One-time funding is provided to establish an indigenous demographic data collection work group within the Missing and Murdered Indigenous Women and People Task Force created in the 2023-2025 biennial operating budget.</t>
  </si>
  <si>
    <t>One-time funding is provided for the Attorney General, jointly with the Department of Health, to form a task force to provide recommendations to establish a comprehensive public health and community-based framework to combat extremism and mass violence.</t>
  </si>
  <si>
    <t>Funding is provided to continue the Sexual Assault Kit Initiative (SAKI) unit, which conducts activities such as testing backlogged kits, collecting DNA as required from felons, and supporting unresolved sexual assault related investigations. The SAKI unit was previously supported through federal grant funding, which will expire in September 2024.</t>
  </si>
  <si>
    <t>One-time funding is provided to relocate the Wenatchee office to a new facility that will accommodate current and planned staffing for that region. The Wenatchee office provides services to state agencies in Chelan, Okanogan, Douglas, and Grant counties.</t>
  </si>
  <si>
    <t>Funding is provided to enforce the Foreclosure Fairness Act and protect vulnerable borrowers. The Foreclosure Fairness Account (FFA) does not have sufficient revenue to support the increased costs.</t>
  </si>
  <si>
    <t>Funding is provided for staff costs to support the Joint Legislative Task Force on the Underground Economy in the Construction Industry.</t>
  </si>
  <si>
    <t>furloughs, state employee benefits</t>
  </si>
  <si>
    <t>CBAs, updated PEBB rate, employee benefits, PERS/TRS 1 benefit</t>
  </si>
  <si>
    <t>transfer SVP prosecution to Special Commitment Center</t>
  </si>
  <si>
    <t>updated PEBB rate, PERS/TRS 1 benefit increase</t>
  </si>
  <si>
    <t>Funding is provided to reflect anticipated increases and decreases in annual lease contracts in the 2025-27 biennium, as included in the Office of the Attorney General's six-year lease facility plan.</t>
  </si>
  <si>
    <t>Medicaid administrative match</t>
  </si>
  <si>
    <t>The Caseload Forecast Council is adjusting forecast portfolios to dedicate one FTE to Medicaid-related forecasts. This change will allow the agency to access Medicaid Administrative Match (MAM) funds for the work of that Medicaid forecast analyst. Funding is adjusted to decrease General Fund-State as a result. A corresponding increase in General Fund-Federal is provided in the Health Care Authority budget.</t>
  </si>
  <si>
    <t>Modifying DD services</t>
  </si>
  <si>
    <t>Funding is provided for producing caseload forecasts for supported living services; a service through the Core, Basic Plus, or Individual and Family Services waivers; and the State-Operated Living Alterna ves as directed in Engrossed Substitute Senate Bill 5268 (dev. disability services).</t>
  </si>
  <si>
    <t>Working families forecast</t>
  </si>
  <si>
    <t>Funding is provided to forecast the number of people eligible for the Working Families Tax Credit related to House Bill 1218 (Caseload forecast/tax credit).</t>
  </si>
  <si>
    <t>CBAs, updated PEBB rate, PERS/TRS 1 benefit</t>
  </si>
  <si>
    <t>Anchor communities - existing</t>
  </si>
  <si>
    <t>Anchor communities - additional</t>
  </si>
  <si>
    <t>digital navigators</t>
  </si>
  <si>
    <t>Preservation/development authority</t>
  </si>
  <si>
    <t>Child care collaborative task force</t>
  </si>
  <si>
    <t>Climate Commitment Act</t>
  </si>
  <si>
    <t>Env Justice Task Force recs</t>
  </si>
  <si>
    <t>Nonfatal strangulation</t>
  </si>
  <si>
    <t>Affordable housing incentives</t>
  </si>
  <si>
    <t>Industrial waste program</t>
  </si>
  <si>
    <t>Law enforcement com engagement</t>
  </si>
  <si>
    <t>Rural economic development</t>
  </si>
  <si>
    <t>public telecom services</t>
  </si>
  <si>
    <t>aviation and aerospace committee</t>
  </si>
  <si>
    <t>homeless youth campus</t>
  </si>
  <si>
    <t>housing and essential needs</t>
  </si>
  <si>
    <t>pre-apprenticeship/construction</t>
  </si>
  <si>
    <t>aquifer recharge study</t>
  </si>
  <si>
    <t>associate development organizations</t>
  </si>
  <si>
    <t>Biochar research and demonstration</t>
  </si>
  <si>
    <t>business ending trafficking</t>
  </si>
  <si>
    <t>behavioral health consumer advocacy</t>
  </si>
  <si>
    <t>long-term housing subsidies</t>
  </si>
  <si>
    <t>Youth behavioral health grant</t>
  </si>
  <si>
    <t>Community-based reentry grant prog</t>
  </si>
  <si>
    <t>Building materials</t>
  </si>
  <si>
    <t>Capital projects ongoing cost study</t>
  </si>
  <si>
    <t>College connect</t>
  </si>
  <si>
    <t>creative economy strategic plan</t>
  </si>
  <si>
    <t>community immersion law enforcement</t>
  </si>
  <si>
    <t>creative industries sector lead</t>
  </si>
  <si>
    <t>community outreach</t>
  </si>
  <si>
    <t>smart buildings</t>
  </si>
  <si>
    <t>office of crime victims advocacy</t>
  </si>
  <si>
    <t>financial stability</t>
  </si>
  <si>
    <t>fathers/family reunification</t>
  </si>
  <si>
    <t>diaper bank grant</t>
  </si>
  <si>
    <t>DNDA - affordable housing</t>
  </si>
  <si>
    <t>dispute resolution centers</t>
  </si>
  <si>
    <t>broadband access</t>
  </si>
  <si>
    <t>broadband action planning</t>
  </si>
  <si>
    <t>community/tribal feasibility grants</t>
  </si>
  <si>
    <t>digital equity forum</t>
  </si>
  <si>
    <t>Wifi hotspot expansion</t>
  </si>
  <si>
    <t>Small business resiliency network</t>
  </si>
  <si>
    <t>small business tools</t>
  </si>
  <si>
    <t>equity development staff</t>
  </si>
  <si>
    <t>community capacity building grants</t>
  </si>
  <si>
    <t>community engagement/outreach staff</t>
  </si>
  <si>
    <t>WEDA development</t>
  </si>
  <si>
    <t>capacity building/youth orgs</t>
  </si>
  <si>
    <t>Economic development/Federal Way</t>
  </si>
  <si>
    <t>Hunger relief response program</t>
  </si>
  <si>
    <t>Firearm safety &amp; violence prevent</t>
  </si>
  <si>
    <t>growth management/homeless housing</t>
  </si>
  <si>
    <t>growth management/climate guidance</t>
  </si>
  <si>
    <t>grant program equity review</t>
  </si>
  <si>
    <t>group violence intervention grant</t>
  </si>
  <si>
    <t>employer child care assistance</t>
  </si>
  <si>
    <t>homeownership disparity work group</t>
  </si>
  <si>
    <t>workplace trauma/homeless svs</t>
  </si>
  <si>
    <t>homeless shelter op support</t>
  </si>
  <si>
    <t>homeless youth program models</t>
  </si>
  <si>
    <t>housing and education development</t>
  </si>
  <si>
    <t>latino community grants</t>
  </si>
  <si>
    <t>public policy fellowship program</t>
  </si>
  <si>
    <t>clean transportation fuel standards</t>
  </si>
  <si>
    <t>long-term forest health</t>
  </si>
  <si>
    <t>expand ombuds program</t>
  </si>
  <si>
    <t>homeless housing/black LGBTQ</t>
  </si>
  <si>
    <t>microenterprise dev orgs</t>
  </si>
  <si>
    <t>Multifamily housing tax exemption</t>
  </si>
  <si>
    <t>maker and innovation lab</t>
  </si>
  <si>
    <t>non-congregate sheltering</t>
  </si>
  <si>
    <t>pacific county drug task force</t>
  </si>
  <si>
    <t>tribal/local re-entry program</t>
  </si>
  <si>
    <t>residential housing/pre-development</t>
  </si>
  <si>
    <t>PSH OMS base funding shift</t>
  </si>
  <si>
    <t>rural home rehab/implementation</t>
  </si>
  <si>
    <t>State energy strategy funding</t>
  </si>
  <si>
    <t>spokane county redistricting</t>
  </si>
  <si>
    <t>PWRG steering committee per diem</t>
  </si>
  <si>
    <t>SUD recovery housing/planning</t>
  </si>
  <si>
    <t>Legal advocacy/domestic violence</t>
  </si>
  <si>
    <t>transit-oriented development</t>
  </si>
  <si>
    <t>veteran's village</t>
  </si>
  <si>
    <t>growth management workgroup</t>
  </si>
  <si>
    <t>workforce development grant</t>
  </si>
  <si>
    <t>recovery residences</t>
  </si>
  <si>
    <t>Ongoing funding is provided for the Anchor Communities Initiative to support youth and young adult homelessness services in four counties.</t>
  </si>
  <si>
    <t>Funding is provided to expand the anchor communities program.</t>
  </si>
  <si>
    <t>Funding is provided for grants to facilitate a Digital Navigator Program to provide devices and assistance in connecting with internet and related services to groups including but not limited to K-12 students, seniors, Medicaid clients, and unemployed individuals. Of this funding, $1.5 million is provided solely to serve Medicaid clients.</t>
  </si>
  <si>
    <t>Funding is provided to pay for the operating costs of the Central District Community Preservation and Development Authority. Costs include administration, utilities, and communications.</t>
  </si>
  <si>
    <t>Funding is provided solely for the Department to collaborate with the Department of Children, Youth, and Families to jointly convene and facilitate a child care collaborative task force (task force) to continue the work of the task force created in Chapter 368, Laws of 2019 (2SHB 1344) to establish a true cost of quality of child care. The task force shall report its findings and recommendations to the Governor and the appropriate committees of the Legislature by November 1, 2022.</t>
  </si>
  <si>
    <t>Funding is provided for the implementation of Engrossed Second Substitute Senate Bill 5126 (climate commitment act).</t>
  </si>
  <si>
    <t>Funding is provided for the implementation of Engrossed Second Substitute Senate Bill 5141 (Environmental Justice Task Force Recommendations).</t>
  </si>
  <si>
    <t>Funding is provided for the implementation of Second Substitute Senate Bill 5183 (nonfatal strangulation).</t>
  </si>
  <si>
    <t>Funding is provided for the implementation of Engrossed Second Substitute Senate Bill 5287 (affordable housing incentives).</t>
  </si>
  <si>
    <t>Funding is provided for the implementation of Senate Bill 5345 (industrial waste program).</t>
  </si>
  <si>
    <t>Funding is provided for the implementation of Engrossed Substitute Senate Bill 5353 (law enforcement community engagement).</t>
  </si>
  <si>
    <t>Funding is provided for the implementation of Second Substitute Senate Bill 5368 (rural economic development).</t>
  </si>
  <si>
    <t>Funding is provided for the implementation of Second Substitute Senate Bill 5383 (PUD telecommunications services).</t>
  </si>
  <si>
    <t>Funding is provided for the Department to convene an aerospace and aviation advisory committee to provide advice and recommendations to the Department and the Department of Transportation. The Department must develop a strategic plan for an aviation, aerospace, and airport economic development with assistance from the committee.</t>
  </si>
  <si>
    <t>Funding is provided for a grant to a campus located in Tacoma providing shelter and other services for homeless youth.</t>
  </si>
  <si>
    <t>Funding is provided for the Housing and Essential Needs program.</t>
  </si>
  <si>
    <t>Funding is provided for a grant for a pre-apprenticeship program focusing on the construction trades.</t>
  </si>
  <si>
    <t>Funding is provided for San Juan County for an evaluation of available groundwater and surface water, and aquifer recharge estimations.</t>
  </si>
  <si>
    <t>Funding for Associate Development Organizations is shifted from the Economic Development Strategic Reserve Account to General Fund-State on a ongoing basis.</t>
  </si>
  <si>
    <t>Funding is provided for a grant to a nonprofit in Okanogan County for work towards a biochar research and demonstration project.</t>
  </si>
  <si>
    <t>Funding is provided to develop a national awareness campaign and to extend employment services for survivors of human trafficking in South King County until June 2022.</t>
  </si>
  <si>
    <t>Funding is provided to implement Engrossed Second Substitute House Bill 1086 (behavioral health consumers) and establish the State Office of Behavioral Health Consumer Advocacy.</t>
  </si>
  <si>
    <t>Funding is provided for long-term housing subsidies to serve approximately 500 clients with significant behavioral health needs.</t>
  </si>
  <si>
    <t>Funding is provided for grants to youth shelter providers to offer behavioral health services.</t>
  </si>
  <si>
    <t>One-time funding is provided for competitive grants to community-based programs to provide reentry services and supports.</t>
  </si>
  <si>
    <t>Funding is provided for the Department to contract with the University of Washington College of Built Environments to create a database and reporting system on procurement of building materials for state-funded construction projects.</t>
  </si>
  <si>
    <t>Funding is provided for a study of ongoing operations, maintenance, and supportive services costs for affordable housing projects funded by the housing trust fund.</t>
  </si>
  <si>
    <t>Funding to provide college accredited courses through alternative methods to disadvantaged adults.</t>
  </si>
  <si>
    <t>Funding is provided to develop a strategic master creative economy development plan.</t>
  </si>
  <si>
    <t>Funding is provided for the city of Kent to subcontract with nonprofit organizations to provide services for trainees participating in the Community Immersion Law Enforcement project.</t>
  </si>
  <si>
    <t>Funding is provided for a creative industries sector lead position.</t>
  </si>
  <si>
    <t>Funding is provided for grants to community-based organizations to conduct outreach to connect individuals with state and federal assistance programs.</t>
  </si>
  <si>
    <t>Funding is provided for a grant for a smart buildings education program.</t>
  </si>
  <si>
    <t>One-time funding is provided for grants to crime victim services providers for victim assistance programs. Grants must be distributed using the same methodologies as used for federal Victims of Crime Act crime assistance funding.</t>
  </si>
  <si>
    <t>Funding is provided to increase financial stability of low-income individuals impacted by COVID-19.</t>
  </si>
  <si>
    <t>Funding is provided for a grant to a nonprofit assisting fathers transitioning from incarceration to family reunification.</t>
  </si>
  <si>
    <t>One-time funding is provided for grants to diaper banks to facilitate the purchase of diapers and other essential baby supplies.</t>
  </si>
  <si>
    <t>Funding is provided to a nonprofit organization serving the Delridge neighborhood to provide services for families and individuals residing in affordable housing properties operated by the nonprofit.</t>
  </si>
  <si>
    <t>Ongoing funding is provided for dispute resolution centers.</t>
  </si>
  <si>
    <t>Funding is provided for the Statewide Broadband Office (SBO) to conduct digital equity and inclusion efforts, including planning and technical assistance grants for community organizations, translation of outreach materials, and technical assistance.</t>
  </si>
  <si>
    <t>Funding is provided for the SBO to support community broadband planning. Components include additional staff at the SBO, the formation of a State Broadband Advisory Group, facilitation of Community Broadband Action Teams, and data acquisition and analysis for broadband mapping.</t>
  </si>
  <si>
    <t>Funding is provided for grants to communities and tribes who are applying for federal broadband funding. Grants may be used for feasibility studies and technical assistance with grant writing.</t>
  </si>
  <si>
    <t>Funding is provided for the SBO to co-facilitate a Digital Equity Forum with the Office of Equity.</t>
  </si>
  <si>
    <t>Funding is provided to expand the number of drive-in WIFI hotspots by an additional 100 sites.</t>
  </si>
  <si>
    <t>In calendar year 2020, the Department contracted with the Small Business Resiliency Network to provide outreach and technical assistance to small businesses in historically underserved communities, including assistance with applying to business assistance grants. Contracts were supported through Coronavirus Relief Fund dollars allocated through the unanticipated receipt process. Funding is provided to continue the state's contracts with the members of the Small Business Resiliency Network and for staffing to oversee the program.</t>
  </si>
  <si>
    <t>Funding is provided for programs that provide technical assistance to small businesses. Funding is also provided to expand and translate the content of the state's small business website, and additional staffing for administering small business programs.</t>
  </si>
  <si>
    <t>Funding is provided for an Equity Development and Program Manager to assist in coordinating state economic development efforts between the Department of Commerce and other partners.</t>
  </si>
  <si>
    <t>Funding is provided for grants to community nonprofits, with a focus on nonprofits serving historically underserved communities, to increase their capacity to develop capital projects that are eligible for state funds.</t>
  </si>
  <si>
    <t>Funding is provided to increase staffing for the Community Engagement and Outreach team, with a focus on outreach to communities of color and non-governmental groups.</t>
  </si>
  <si>
    <t>Funding is provided for Associate Development Organizations.</t>
  </si>
  <si>
    <t>Funding is provided for a non-profit to conduct capacity building activities to support community-based organizations serving youth and young adults in Federal Way.</t>
  </si>
  <si>
    <t>Funding is provided for a contract with a non-governmental organization for economic development programming focused on the city of Federal Way and surrounding area.</t>
  </si>
  <si>
    <t>Funding is provided for a hunger relief response program providing meals to permanent supportive housing residents.</t>
  </si>
  <si>
    <t>Funding is provided for the Washington State Office of Firearm Safety and Violence Prevention in FY 2022.</t>
  </si>
  <si>
    <t>Funding is provided to implement Engrossed Second Substitute House Bill 1220 (emergency shelters &amp; housing), including additional staffing to assist local governments planning under the Growth Management Act.</t>
  </si>
  <si>
    <t>One-time funding is provided for the Department, in conjunction with other state agencies, to develop guidance for cities and counties on actions they can take under existing authority under the Growth Management Act to reduce greenhouse gas emissions and per capita vehicle miles traveled, and to develop a model element for developing climate change and resiliency plans.</t>
  </si>
  <si>
    <t>Funding is provided to convene an equity steering committee to review current capital grant funding programs for existing statutory, administrative, and operational barriers to access, and to identify methods for increasing access to capital grant funding opportunities.</t>
  </si>
  <si>
    <t>The 2020 supplemental budget provided funding for a group violence intervention grant program. The Department anticipates distributing approximately $100,000 in FY 2021. Funding is reduced in FY 2021 and increased in FY 2022 to allow the Department to award the remainder of the funding.</t>
  </si>
  <si>
    <t>Funding is provided for the Department to collaborate with the Department of Children, Youth, and Families to provide or contract to provide technical assistance to employers interested in supporting their employees' access to high quality child care, pursuant to Engrossed Second Substitute Senate Bill 5237 (child care &amp; early development expansion).</t>
  </si>
  <si>
    <t>Funding is provided for a work group on reducing racial disparities in homeownership rates.</t>
  </si>
  <si>
    <t>Funding is provided for the Department to identify and develop interventions and responses to workplace trauma experienced by staff providing direct homeless services.</t>
  </si>
  <si>
    <t>Funding is provided for a grant to a homeless shelter located in the Yakima Valley for homeless housing, outreach, and other services.</t>
  </si>
  <si>
    <t>Funding is provided for the Office of Homeless Youth to fund program models that prevent youth from exiting state systems into homelessness.</t>
  </si>
  <si>
    <t>Funding is provided for an initiative to advance affordable housing projects and education centers on public or tax-exempt land.</t>
  </si>
  <si>
    <t>Funding is provided for capacity-building grants for emergency response services, educational programs, and human services support for children and families in rural and underserved communities.</t>
  </si>
  <si>
    <t>Funding is provided for a grant to provide a public policy fellowship program focused on Latino and indigenous community members.</t>
  </si>
  <si>
    <t>Funding is provided for a fuel supply forecast and workload analysis, pursuant to Engrossed Third Substitute House Bill 1091 (transportation fuel/carbon).</t>
  </si>
  <si>
    <t>Ongoing funding is provided for forest health workforce initiatives in cooperation with the Department of Natural Resources, pursuant to Second Substitute House Bill 1168 (long-term forest health).</t>
  </si>
  <si>
    <t>Funding is provided in FY 2022 to increase capacity for the Long-Term Care Ombudsman program.</t>
  </si>
  <si>
    <t>Funding is provided for a grant to provide homeless housing and other homeless services with a focus on Black transgender and non-binary individuals currently experiencing or at-risk of homelessness.</t>
  </si>
  <si>
    <t>Funding is provided for a grant to assist individuals with starting and maintaining microenterprises.</t>
  </si>
  <si>
    <t>Funding is provided for a study on city and county implementation of the Multifamily Housing Property Tax Exemption.</t>
  </si>
  <si>
    <t>Funding is provided for a grant to a science center for a maker and innovation lab.</t>
  </si>
  <si>
    <t>Funding is provided to reimburse local governments for costs to provide non-congregate sheltering.</t>
  </si>
  <si>
    <t>Funding is provided for Pacific County to participate in a drug task force that assists in multi jurisdictional criminal investigations.</t>
  </si>
  <si>
    <t>Funding is provided for the Port Gamble S'Klallum Tribe to conduct a re-entry program serving individuals leaving local or tribal incarceration.</t>
  </si>
  <si>
    <t>Funding is provided for pre-development activities for residential and supportive housing facilities at the Pacific Hospital Preservation and Development Authority Quarters Buildings.</t>
  </si>
  <si>
    <t>Base funding for Permanent Supportive Housing Operations, Maintenance, and Services grants is shifted from General Fund-State to the Affordable Housing for All Account on an ongoing basis.</t>
  </si>
  <si>
    <t>Funding is provided to contract with home rehabilitation agencies for implementation of the Low-Income Rural Home Rehabilitation Program.</t>
  </si>
  <si>
    <t>Funding is provided to support implementation of the 2021 State Energy Strategy as it pertains to energy use in new and existing buildings.</t>
  </si>
  <si>
    <t>Funding is provided for Spokane County to implement RCW 36.32 (district-based elections).</t>
  </si>
  <si>
    <t>Funding is provided to contract with the organization that staffs the Poverty Reduction Working Group steering committee and for per diem and other reimbursements for steering committee members.</t>
  </si>
  <si>
    <t>Funding is provided for a grant to a nonprofit housing provider to conduct a master planning process for a family centered drug treatment and housing program.</t>
  </si>
  <si>
    <t>Funding is provided for a grant to a nonprofit organization providing legal advocacy and other services for criminal justice-involved individuals who have previously experienced domestic, sexual, or gender-based violence.</t>
  </si>
  <si>
    <t>Funding is provided for a non-profit to assist cities in planning and other activities to encourage affordable housing and transit-oriented development.</t>
  </si>
  <si>
    <t>Funding is provided for tiny homes for veterans.</t>
  </si>
  <si>
    <t>Funding is provided for a task force to make recommendations regarding needed reforms to the state's growth policy framework.</t>
  </si>
  <si>
    <t>Funding is provided for a grant for job readiness skills and training for traditionally underserved populations to support their transition to a registered apprenticeship, trade training, or employment.</t>
  </si>
  <si>
    <t>Funding is provided for grants for operational costs for recovery residences pursuant to Engrossed Senate Bill 5476 (State v. Blake decision).</t>
  </si>
  <si>
    <t xml:space="preserve">Spill Prevention, Prep &amp; Response       </t>
  </si>
  <si>
    <t xml:space="preserve">Waste 2 Resources                       </t>
  </si>
  <si>
    <t xml:space="preserve">Hazardous Waste Program                 </t>
  </si>
  <si>
    <t xml:space="preserve">Nuclear Waste                           </t>
  </si>
  <si>
    <t xml:space="preserve">Toxics Clean-Up                         </t>
  </si>
  <si>
    <t xml:space="preserve">Water Resources                         </t>
  </si>
  <si>
    <t xml:space="preserve">Water Quality                           </t>
  </si>
  <si>
    <t xml:space="preserve">Shorelands &amp; Coastal Zone Mgt           </t>
  </si>
  <si>
    <t xml:space="preserve">Environmental Invest &amp; Lab Services     </t>
  </si>
  <si>
    <t xml:space="preserve">Air                                     </t>
  </si>
  <si>
    <t xml:space="preserve">Administration and Support              </t>
  </si>
  <si>
    <t>Ecology</t>
  </si>
  <si>
    <t xml:space="preserve">Special Recreational Programs           </t>
  </si>
  <si>
    <t xml:space="preserve">Park Operations and Management          </t>
  </si>
  <si>
    <t xml:space="preserve">Park Development Service Center         </t>
  </si>
  <si>
    <t xml:space="preserve">Administration and Agency Support       </t>
  </si>
  <si>
    <t xml:space="preserve">Operations                              </t>
  </si>
  <si>
    <t xml:space="preserve">Land Use Appeals                        </t>
  </si>
  <si>
    <t xml:space="preserve">Environmental Appeals                   </t>
  </si>
  <si>
    <t xml:space="preserve">Conservation Commission Operations      </t>
  </si>
  <si>
    <t>Conservation Commission</t>
  </si>
  <si>
    <t xml:space="preserve">Capital and Asset Management            </t>
  </si>
  <si>
    <t xml:space="preserve">Fish                                    </t>
  </si>
  <si>
    <t xml:space="preserve">Wildlife                                </t>
  </si>
  <si>
    <t xml:space="preserve">Habitat                                 </t>
  </si>
  <si>
    <t xml:space="preserve">Business Services                       </t>
  </si>
  <si>
    <t>Fish and Wildlife</t>
  </si>
  <si>
    <t xml:space="preserve">Payroll Clearing                        </t>
  </si>
  <si>
    <t xml:space="preserve">Statewide Services                      </t>
  </si>
  <si>
    <t xml:space="preserve">Resource Management                     </t>
  </si>
  <si>
    <t xml:space="preserve">Resource Protection                     </t>
  </si>
  <si>
    <t xml:space="preserve">Administration &amp; Agency Support         </t>
  </si>
  <si>
    <t xml:space="preserve">Food Assistance and Distribution        </t>
  </si>
  <si>
    <t xml:space="preserve">Pesticide Management                    </t>
  </si>
  <si>
    <t xml:space="preserve">Market Development                      </t>
  </si>
  <si>
    <t xml:space="preserve">Plant Protection                        </t>
  </si>
  <si>
    <t xml:space="preserve">Food Safety, Animal Health &amp; Srvcs      </t>
  </si>
  <si>
    <t xml:space="preserve">Commodity Inspection                    </t>
  </si>
  <si>
    <t xml:space="preserve">Agency Operations                       </t>
  </si>
  <si>
    <t>Agriculture</t>
  </si>
  <si>
    <t>Washington State Patrol</t>
  </si>
  <si>
    <t>Department of Licensing</t>
  </si>
  <si>
    <t xml:space="preserve">Technical Services Bureau               </t>
  </si>
  <si>
    <t xml:space="preserve">Investigative Services Bureau           </t>
  </si>
  <si>
    <t xml:space="preserve">Field Operations Bureau                 </t>
  </si>
  <si>
    <t>State Patrol</t>
  </si>
  <si>
    <t xml:space="preserve">Business &amp; Professional Licensing       </t>
  </si>
  <si>
    <t xml:space="preserve">Program and Services                    </t>
  </si>
  <si>
    <t xml:space="preserve">Customer Relations                      </t>
  </si>
  <si>
    <t xml:space="preserve">Information Systems                     </t>
  </si>
  <si>
    <t xml:space="preserve">Director's Office &amp; Agy Svcs            </t>
  </si>
  <si>
    <t>Licensing</t>
  </si>
  <si>
    <t>Student Achievement Council</t>
  </si>
  <si>
    <t>University of Washington</t>
  </si>
  <si>
    <t>Washington State University</t>
  </si>
  <si>
    <t>Eastern Washington University</t>
  </si>
  <si>
    <t>Central Washington University</t>
  </si>
  <si>
    <t>The Evergreen State College</t>
  </si>
  <si>
    <t>Western Washington University</t>
  </si>
  <si>
    <t>Community/Technical College System</t>
  </si>
  <si>
    <t xml:space="preserve">Student Financial Assistance            </t>
  </si>
  <si>
    <t xml:space="preserve">Policy &amp; Research Coordination          </t>
  </si>
  <si>
    <t xml:space="preserve">Coordination and Policy                 </t>
  </si>
  <si>
    <t xml:space="preserve">Plant Operations and Maintenance        </t>
  </si>
  <si>
    <t xml:space="preserve">Institutional Support                   </t>
  </si>
  <si>
    <t xml:space="preserve">Hospitals                               </t>
  </si>
  <si>
    <t xml:space="preserve">Student Services                        </t>
  </si>
  <si>
    <t xml:space="preserve">Library                                 </t>
  </si>
  <si>
    <t xml:space="preserve">Primary Support                         </t>
  </si>
  <si>
    <t xml:space="preserve">Public Service                          </t>
  </si>
  <si>
    <t xml:space="preserve">Research                                </t>
  </si>
  <si>
    <t xml:space="preserve">Instruction                             </t>
  </si>
  <si>
    <t xml:space="preserve">Sponsored Research and Programs         </t>
  </si>
  <si>
    <t xml:space="preserve">Communications Technology Center        </t>
  </si>
  <si>
    <t xml:space="preserve">State Board Office                      </t>
  </si>
  <si>
    <t>State School for the Blind</t>
  </si>
  <si>
    <t>Deaf and Hard of Hearing Youth</t>
  </si>
  <si>
    <t>Workforce Trng &amp; Educ Coord Board</t>
  </si>
  <si>
    <t>Washington State Arts Commission</t>
  </si>
  <si>
    <t>Washington State Historical Society</t>
  </si>
  <si>
    <t>East Wash State Historical Society</t>
  </si>
  <si>
    <t xml:space="preserve">State Funds                             </t>
  </si>
  <si>
    <t>School for the Blind</t>
  </si>
  <si>
    <t xml:space="preserve">Veterans Course Approval                </t>
  </si>
  <si>
    <t xml:space="preserve">Tuition Recovery Fund                   </t>
  </si>
  <si>
    <t xml:space="preserve">Private Vocational School Licensing     </t>
  </si>
  <si>
    <t xml:space="preserve">SPI Management and Delivery Program     </t>
  </si>
  <si>
    <t xml:space="preserve">Management &amp; Delivery Program           </t>
  </si>
  <si>
    <t xml:space="preserve">Development of Fine Arts                </t>
  </si>
  <si>
    <t>Arts Commission</t>
  </si>
  <si>
    <t xml:space="preserve">Historical Records and Museum Servs     </t>
  </si>
  <si>
    <t>Historical Society</t>
  </si>
  <si>
    <t>Eastern WA State Historical Society</t>
  </si>
  <si>
    <t>Bond Retirement and Interest</t>
  </si>
  <si>
    <t>Special Approps to the Governor</t>
  </si>
  <si>
    <t>State Employee Compensation Adjust</t>
  </si>
  <si>
    <t>Contributions to Retirement Systems</t>
  </si>
  <si>
    <t>010</t>
  </si>
  <si>
    <t>076</t>
  </si>
  <si>
    <t xml:space="preserve">Bond Sale Expenses                      </t>
  </si>
  <si>
    <t xml:space="preserve">Reimbursable Debt                       </t>
  </si>
  <si>
    <t xml:space="preserve">Debt Subject to the Debt Limit          </t>
  </si>
  <si>
    <t xml:space="preserve">Special Appropriations                  </t>
  </si>
  <si>
    <t xml:space="preserve">Judges Retirement                       </t>
  </si>
  <si>
    <t xml:space="preserve">Judicial Retirement System              </t>
  </si>
  <si>
    <t xml:space="preserve">Law Enforce Officers Retire System      </t>
  </si>
  <si>
    <t>refugee legal assistance</t>
  </si>
  <si>
    <t>landlord mitigation</t>
  </si>
  <si>
    <t>independent youth housing program</t>
  </si>
  <si>
    <t>foreclosure assistance</t>
  </si>
  <si>
    <t>community services block grant</t>
  </si>
  <si>
    <t>patient-centered medical home</t>
  </si>
  <si>
    <t>working families tax credit program</t>
  </si>
  <si>
    <t>Skagit watershed protection grant</t>
  </si>
  <si>
    <t>community solar resilience hubs</t>
  </si>
  <si>
    <t xml:space="preserve">community solar  </t>
  </si>
  <si>
    <t>supported employment transition svc</t>
  </si>
  <si>
    <t>incorporation study</t>
  </si>
  <si>
    <t>blockchain work group</t>
  </si>
  <si>
    <t>greenhouse gases/buildings</t>
  </si>
  <si>
    <t>condo conversions</t>
  </si>
  <si>
    <t>hydrogen</t>
  </si>
  <si>
    <t>transportation resources</t>
  </si>
  <si>
    <t>energy emergency management</t>
  </si>
  <si>
    <t>regional manufacturing pre-develop</t>
  </si>
  <si>
    <t>earned income &amp; child care credit</t>
  </si>
  <si>
    <t>grants youth existing system care</t>
  </si>
  <si>
    <t>local emergency rapid response</t>
  </si>
  <si>
    <t>firearm/violence prevention grants</t>
  </si>
  <si>
    <t>federal resource coordinator</t>
  </si>
  <si>
    <t>aerial imaging technology study</t>
  </si>
  <si>
    <t>agrivoltaics and green roof study</t>
  </si>
  <si>
    <t>artist workshop</t>
  </si>
  <si>
    <t>KC sex worker assistance</t>
  </si>
  <si>
    <t>housing nonprofit capacity support</t>
  </si>
  <si>
    <t>broadband digital equity</t>
  </si>
  <si>
    <t>youth behavioral health grant</t>
  </si>
  <si>
    <t>continuum of care</t>
  </si>
  <si>
    <t>latino community services grant</t>
  </si>
  <si>
    <t>homeless youth/discharge</t>
  </si>
  <si>
    <t>Finnish collaboration</t>
  </si>
  <si>
    <t>community land trusts</t>
  </si>
  <si>
    <t>motion picture incentive program</t>
  </si>
  <si>
    <t>community reinvestment grants</t>
  </si>
  <si>
    <t>wildfire protection plan</t>
  </si>
  <si>
    <t>cyber fraud prevention outreach</t>
  </si>
  <si>
    <t>child and youth dental care</t>
  </si>
  <si>
    <t>DD council</t>
  </si>
  <si>
    <t>digital equity act</t>
  </si>
  <si>
    <t xml:space="preserve">digital equity  </t>
  </si>
  <si>
    <t>DRC training curriculum</t>
  </si>
  <si>
    <t>domestic violence advocates</t>
  </si>
  <si>
    <t>energy efficiency housing pilot</t>
  </si>
  <si>
    <t>equitable access to credit</t>
  </si>
  <si>
    <t>community charging</t>
  </si>
  <si>
    <t>EV mapping</t>
  </si>
  <si>
    <t>Ferndale community resource center</t>
  </si>
  <si>
    <t>food producer connection</t>
  </si>
  <si>
    <t>family resource center grants</t>
  </si>
  <si>
    <t>hunger relief response program</t>
  </si>
  <si>
    <t>firearm safety/domestic violence</t>
  </si>
  <si>
    <t>Grant demographic report</t>
  </si>
  <si>
    <t>GMA: local implementation grants</t>
  </si>
  <si>
    <t>GMA: middle housing grants</t>
  </si>
  <si>
    <t>GMA: cost evaluation/jurisdictions</t>
  </si>
  <si>
    <t>GMA: tribal participation/planning</t>
  </si>
  <si>
    <t>youth gang violence prevention</t>
  </si>
  <si>
    <t>housing grant funding increase</t>
  </si>
  <si>
    <t>housing vouchers/human trafficking</t>
  </si>
  <si>
    <t>low-barrier emergency shelter</t>
  </si>
  <si>
    <t>hydrogen hub/public-private partner</t>
  </si>
  <si>
    <t>youth homelessness prevention WG</t>
  </si>
  <si>
    <t>healthy youth/violence prevention</t>
  </si>
  <si>
    <t>indigenous persons/services grants</t>
  </si>
  <si>
    <t>Kitsap/domestic violence services</t>
  </si>
  <si>
    <t>train noise reduction activities</t>
  </si>
  <si>
    <t>keep WA working WG</t>
  </si>
  <si>
    <t>Latinx domestic violence program</t>
  </si>
  <si>
    <t>Lifeline support system</t>
  </si>
  <si>
    <t>domestic violence services/King Co</t>
  </si>
  <si>
    <t>Expand ombuds program</t>
  </si>
  <si>
    <t>low-barrier shelter services</t>
  </si>
  <si>
    <t>DDC indirect funding</t>
  </si>
  <si>
    <t>Industrial waste/symbiosis</t>
  </si>
  <si>
    <t>HEAL act implementation</t>
  </si>
  <si>
    <t>Affordable housing needs assessment</t>
  </si>
  <si>
    <t>Hands-on math education</t>
  </si>
  <si>
    <t>minority business development</t>
  </si>
  <si>
    <t>multicultural center assistance</t>
  </si>
  <si>
    <t>multicultural center predevelopment</t>
  </si>
  <si>
    <t>microenterprise development</t>
  </si>
  <si>
    <t>manufactured home communities</t>
  </si>
  <si>
    <t>manufactured home res/homeownership</t>
  </si>
  <si>
    <t>maritime school O&amp;R</t>
  </si>
  <si>
    <t>MRSC public works training</t>
  </si>
  <si>
    <t>Youth maritime program</t>
  </si>
  <si>
    <t>Poulsbo fire BH mobile outreach</t>
  </si>
  <si>
    <t>Residential facilities develop</t>
  </si>
  <si>
    <t>supportive housing advisory comm</t>
  </si>
  <si>
    <t>small business development</t>
  </si>
  <si>
    <t>small business incubator</t>
  </si>
  <si>
    <t>school building ventilation</t>
  </si>
  <si>
    <t>refugee assistance</t>
  </si>
  <si>
    <t>school director compensation study</t>
  </si>
  <si>
    <t>fire &amp; rescue workforce development</t>
  </si>
  <si>
    <t>youth sports initiative</t>
  </si>
  <si>
    <t>legal services/sexual violence</t>
  </si>
  <si>
    <t>school sexual violence prevention</t>
  </si>
  <si>
    <t>Silverdale/small business assist</t>
  </si>
  <si>
    <t>SW WA child care</t>
  </si>
  <si>
    <t>transportation demand management</t>
  </si>
  <si>
    <t>Sexual assault prevention/TPS</t>
  </si>
  <si>
    <t>Ukraine refugee assistance</t>
  </si>
  <si>
    <t>Funding is provided for a grant to provide pro-bono or low-bono legal services for indigent Washington residents who were temporarily paroled into the United States in 2021 or 2022. Legal services include assistance with asylum applica ons or other ma ers related to adjus ng their immigra on status.</t>
  </si>
  <si>
    <t>Funding is provided for the Landlord Mi ga on Program in an cipa on of increased program claims. Of this amount, $2.0 million is provided for claims brought pursuant to Subs tute House Bill 1593 (landlord mitigation/victims).</t>
  </si>
  <si>
    <t>Funding is provided to implement the provisions of Senate Bill 5566 (independent Youth Housing).</t>
  </si>
  <si>
    <t>The 2021-23 budget assumed the use of $13.0 million in federal funds provided under the American Rescue Plan Act (ARPA) Homeowner Assistance Program for legal foreclosure assistance. Federal guidance caps the amount of federal funds that may be used for this purpose at $8.5 million. State funding is provided to maintain a total funding amount of $13.0 million for this purpose.</t>
  </si>
  <si>
    <t>State funding is provided for the Community Services Block Grant (CSBG) Program.</t>
  </si>
  <si>
    <t>Funding is provided to support baseline staffing and program needs for a pa ent-centered medical home and health clinic administered by a non-profit community health organization.</t>
  </si>
  <si>
    <t>Funding is provided for pass-through grants to community-based organiza ons for local outreach efforts to increase enrollment in the Working Families Tax Credit Program.</t>
  </si>
  <si>
    <t>Funding is provided for a grant to the City of Sea le for deposit into the Skagit Environmental Endowment Fund to acquire land, mining and/or mber rights for the protec on of the headwaters of the Skagit River watershed. This grant must be matched by non-state sources.</t>
  </si>
  <si>
    <t>Funding is provided for solar deployment and installa on of ba ery storage in community buildings.</t>
  </si>
  <si>
    <t>Funding is provided for community solar projects serving low-income communi es.</t>
  </si>
  <si>
    <t>Funding is provided for nine months of temporary housing assistance for individuals enrolled in the Founda onal Community Supports ini a ve who recently became ineligible for Housing and Essen al Needs Program benefits.</t>
  </si>
  <si>
    <t>Funding is provided for Commerce to contract with a consultant to study incorpora ng the unincorporated communi es of Fredrickson, Midland, North Clover Creek, Collins, Parkland, Spanaway, Summit-Waller, and Summit View into a single city.</t>
  </si>
  <si>
    <t>Funding is provided to implement the provisions of Engrossed Subs tute Senate Bill 5544 (blockchain work group).</t>
  </si>
  <si>
    <t>Funding is provided to implement the provisions of Subs tute Senate Bill 5722 (greenhouse gases/buildings).</t>
  </si>
  <si>
    <t>Funding is provided to implement the provisions of Engrossed Subs tute Senate Bill 5758 (condominium conversions).</t>
  </si>
  <si>
    <t>Funding is provided to implement the provisions of Subs tute Senate Bill 5910 (hydrogen).</t>
  </si>
  <si>
    <t>Funding is provided to implement the provisions of Engrossed Subs tute Senate Bill 5974 (transporta on resources).</t>
  </si>
  <si>
    <t>Funding is provided to increase staffing for the Energy Emergency Office, which serves as the main point of contact for energy issues during emergency situations.</t>
  </si>
  <si>
    <t>Funding is provided for pre-development planning grants to local governments and Tribes seeking to develop large manufacturing sites.</t>
  </si>
  <si>
    <t>Funding is provided to expand outreach for the Earned Income Tax Credit and Child Care Tax Credit programs, which provide funding for Volunteer Income Tax Assistance (VITA) sites to assist low-income earners in preparing their tax returns.</t>
  </si>
  <si>
    <t>Funding is provided for the Office of Homeless Youth to provide grants to prevent youth from exi ng public systems into homelessness pursuant to Second Subs tute House Bill 1905 (homelessness/youth discharge). Of these funds, $500,000 is provided for services to assist young adults discharging from behavioral health inpa ent settings.</t>
  </si>
  <si>
    <t>Funding is provided for grants to support con nuity of essen al community services and recovery assistance, such as food, water, sewer, power, communica on, and shelter, to Tribes and local governments a er a local or state declared disaster.</t>
  </si>
  <si>
    <t>Funding is provided for the Office of Firearm Safety &amp; Violence Preven on (OFSVP) to provide grants to local governments impacted by community violence to implement evidence-based violence reduc on strategies.</t>
  </si>
  <si>
    <t>Funding is provided for a federal resource coordinator to assist local governments in leveraging federal, state, and local resources for major infrastructure projects. The coordinator will provide technical assistance in mee ng federal funding requirements and coordinate between state agencies and local governments.</t>
  </si>
  <si>
    <t>Funding is provided to conduct a study pursuant to Engrossed Subs tute House Bill 1629 (aerial imaging technology).</t>
  </si>
  <si>
    <t>Funding is provided for a study on the use of agrivoltaic and green roof systems on projected new buildings with a floor area of 10,000 square feet or larger over the next 20 years in communi es of 50,000 or greater.</t>
  </si>
  <si>
    <t>Funding is provided for a grant to a nonprofit to provide workshops and other events for youth and young adults interested in the entertainment and crea ve industries to improve their business and professional skills.</t>
  </si>
  <si>
    <t>Funding is provided for a south King County peer-led community and hospitality space for women engaging in the sex trade to expand services.</t>
  </si>
  <si>
    <t>Funding is provided for Commerce to provide technical assistance for housing-related nonprofit organiza ons, including training, resources, and other assistance to build capacity in areas such as naviga ng state administra ve and funding systems and nonprofit administra on and management.</t>
  </si>
  <si>
    <t>Funding is provided for dispute resolution centers.</t>
  </si>
  <si>
    <t>Funding is provided for the State Broadband Office to create a dashboard for mapping broadband access, affordability, and equity measures. Funding is also provided for grants to coun es and Tribes to support locally developed digital equity plans.</t>
  </si>
  <si>
    <t>Funding is increased for grants to youth shelter providers to offer behavioral health services.</t>
  </si>
  <si>
    <t>Funding is provided for Commerce to develop a report on the behavioral health and long-term care se ngs that provide services for individuals discharged from state psychiatric hospitals, in coordina on with the Department of Social and Health Services, the Department of Health, and the Health Care Authority. The report must be submitted no later than December 1, 2022.</t>
  </si>
  <si>
    <t>Funding is provided for a grant to a nonprofit organiza on serving La no communi es in King and Snohomish counties to expand current community services.</t>
  </si>
  <si>
    <t>Funding is provided to implement Second Subs tute House Bill 1905 (homelessness/youth discharge), including for several grant programs for providing services for youth exi ng public systems of care.</t>
  </si>
  <si>
    <t>One- me funding is provided for Commerce to develop strategies for coopera on with governmental agencies of Finland, including higher educa on ins tu ons and other organiza ons around a variety of connec vity and green infrastructure issues. A report is due to the Legislature by June 30, 2023.</t>
  </si>
  <si>
    <t>Funding is provided for a grant to a nonprofit organiza on to provide technical assistance to community land trusts.</t>
  </si>
  <si>
    <t>Funding is provided to implement the provisions of Engrossed Subs tute House Bill 1914 (mo on picture program).</t>
  </si>
  <si>
    <t>Funding is provided in FY 2023 to develop an implementa on plan for distribu ng funding from the Community Reinvestment Account for grants addressing economic development, legal aid, reentry services, and violence preven on and interven on. Expenditures from the account for grants is assumed in FY 2024 and FY 2025.</t>
  </si>
  <si>
    <t>Addi onal funding is provided to the Office of Crime Vicms Advocacy to ensure con nuity of grants to crime vicms services impacted by reduc ons in federal Vicms of Crime Act funding and help address increased demand for crime victim services attributable to the COVID-19 pandemic.</t>
  </si>
  <si>
    <t>Funding is provided to a Yakima-based nonprofit to complete the planning and development of a community wildfire protection plan.</t>
  </si>
  <si>
    <t>Funding is provided for a grant to a nonprofit organiza on to provide community outreach to raise awareness of common forms of consumer and digital fraud.</t>
  </si>
  <si>
    <t>Funding is provided for a Puget Sound-based nonprofit dental clinic that serves children and youth.</t>
  </si>
  <si>
    <t>Funding is provided for the Washington State Developmental Disabili es Council (DDC) to partner with racially diverse communi es to build the capacity of a coali on of intellectual and developmental disabili es self advocates and advocates.</t>
  </si>
  <si>
    <t>Funding is provided for ini al implementa on costs of Engrossed Second Subs tute House Bill 1723 (telecommunica ons access), which creates various programs to increase access to broadband and meet other digital equity goals. The act goes into effect July 1, 2023, excep ng the codifica on of the Digital Equity Forum, which takes effect immediately.</t>
  </si>
  <si>
    <t>Funding is provided for digital equity programs consistent with the recommenda ons of the digital equity forum; programs consistent with the digital equity plan developed by the Statewide Broadband Office to access federal funding; and for programs to increase broadband access for low-income and rural communi es, including low orbit satellite technology.</t>
  </si>
  <si>
    <t>Funding is provided for a dispute resolu on center serving King County to develop a basic media on training program for organizations serving communities in south King County.</t>
  </si>
  <si>
    <t>Funding is provided for grants to community-based organiza ons providing domes c violence services to hire domes c violence advocates and provide flexible funding to meet the immediate needs of survivors.</t>
  </si>
  <si>
    <t>Funding is provided for addi onal facilita on costs for the Washington Digital Equity Forum.</t>
  </si>
  <si>
    <t>Funding is provided for an Energy Efficiency Housing Pilot Program, including to distribute grants to community based organiza ons to assist low-income agricultural workers in increasing their home energy efficiency and reducing related costs.</t>
  </si>
  <si>
    <t>Funding is provided for implementa on of Engrossed Second Subs tute House Bill 1015 (equitable access to credit).</t>
  </si>
  <si>
    <t>Funding is provided for grants to projects that will support electric vehicle charging infrastructure in rural areas, office buildings, mul family housing, ports, and state and local government offices.</t>
  </si>
  <si>
    <t>Funding is provided to build out a mapping tool that provides loca ons and essen al informa on of charging and refueling infrastructure.</t>
  </si>
  <si>
    <t>Funding is provided for a grant to a nonprofit opera ng a community resource center located in the city of Ferndale to expand social services programs.</t>
  </si>
  <si>
    <t>Funding is provided for an economic development and business recovery program serving the city of Federal Way and surrounding area.</t>
  </si>
  <si>
    <t>Funding is provided to a community-based organiza on in Whatcom County for a program that connects local food producers with retail and wholesale consumers.</t>
  </si>
  <si>
    <t>Funding is provided for grants to family resource centers (FRCs) and organiza ons becoming FRCs to increase capacity and enhance service provision.</t>
  </si>
  <si>
    <t>Funding is provided for a nonprofit organiza on opera ng a hunger relief response program in King County.</t>
  </si>
  <si>
    <t>Funding is provided for OFSVP for programming regarding removal of firearms in domes c violence cases pursuant to RCW 9.41.800 and 9.41.801, including offering grants to jurisdic ons to coordinate firearm removals on a regional basis.</t>
  </si>
  <si>
    <t>Funding is provided for Commerce to report to the Legislature on how they can implement tracking demographic data from organiza ons who receive direct or indirect grants from the department.</t>
  </si>
  <si>
    <t>Funding is provided for grants to local governments for costs to update and implement comprehensive plans as required under the Growth Management Act, including for implementa on costs rela ng to Chapter 254, Laws of 2021 (E2SHB 1220).</t>
  </si>
  <si>
    <t>Funding is provided for grants to local governments amending their comprehensive plans in the 2024 cycle who take certain ac ons regarding zoning to allow middle housing types on at least 30 percent of lots currently zoned for single family residences.</t>
  </si>
  <si>
    <t>Funding is provided for Commerce to conduct an evalua on of the costs for ci es and coun es to review and revise their comprehensive plans as required under the Growth Management Act, with a report due to the Legislature by December 1, 2022.</t>
  </si>
  <si>
    <t>Funding is provided for implementa on of Subs tute House Bill 1717 (GMA planning/tribes).</t>
  </si>
  <si>
    <t>Funding is provided to contract with a community-based nonprofit to develop a community consor um to develop and implement strategies for the preven on of gang violence in Yakima County.</t>
  </si>
  <si>
    <t>Funding is provided to increase exis ng grantee contracts providing rental or housing subsidy and services for eligible tenants in housing and homeless programs.</t>
  </si>
  <si>
    <t>Funding is provided for housing assistance for survivors of human trafficking. Commerce must contract with current providers of services for human trafficking survivors to administer assistance.</t>
  </si>
  <si>
    <t>Funding is provided for a grant to a nonprofit organiza on opera ng a low-barrier emergency shelter located in the town of Wapato serving Na ve and non-Na ve chronically homeless individuals.</t>
  </si>
  <si>
    <t>Funding is provided to support a public-private partnership to develop and submit a compe ve applica on for the federal Department of Energy Regional Clean Hydrogen Hubs grant.</t>
  </si>
  <si>
    <t>Funding is provided for the Office of Homeless Youth preven on and protec on programs to co-lead a preven on workgroup with the Department of Children, Youth, and Families to focus on preven ng youth and young adult homelessness and other related negative outcomes.</t>
  </si>
  <si>
    <t>Funding is provided for the OFSVP to develop a Healthy Youth &amp; Violence Preven on Ini a ve, under which the OFSVP will partner with community-based organiza ons to serve as regional coordinators who will connect youth to service programs and assist local governments, service providers, and nonprofits in accessing and leveraging funds for violence prevention and related services.</t>
  </si>
  <si>
    <t>Funding is provided to implement Subs tute House Bill 1571 (indigenous persons/services), which creates two grant programs focused on serving Indigenous survivors of human trafficking.</t>
  </si>
  <si>
    <t>Funding is provided for a grant to a nonprofit organiza on to provide services for families experiencing domes c violence in Kitsap County.</t>
  </si>
  <si>
    <t>Funding is provided for the city of Kent to take ac ons to reduce train noise and facilitate transit-oriented living.</t>
  </si>
  <si>
    <t>Funding is provided to ensure sustainability and effec ve opera on of the Keep Washington Working Act Work Group.</t>
  </si>
  <si>
    <t>Funding is provided for a grant to a nonprofit in Pierce County for services for vicms of domes c violence, with a focus on Latino and Indigenous community members.</t>
  </si>
  <si>
    <t>Funding is provided for Commerce to establish a lifeline support system pilot program to assist individuals exi ng systems of care, with a focus on youth and young adults.</t>
  </si>
  <si>
    <t>Funding is provided for a grant to a nonprofit serving survivors of domes c violence in north and east King County for survivor services.</t>
  </si>
  <si>
    <t>Additional funding is provided for the long-term care ombuds program.</t>
  </si>
  <si>
    <t>Funding is provided for a grant to a permanent suppor ve housing provider for staffing of their low-barrier shelter located in the city of Spokane and other homeless services.</t>
  </si>
  <si>
    <t>Commerce serves as the designated state agency to provide administra ve support for the DDC. The DDC may obligate up to $50,000 in federal funds per fiscal year on indirect expenses. Funding is provided for remaining indirect expenses not covered by federal funds.</t>
  </si>
  <si>
    <t>Addi onal funding is provided for the Industrial Symbiosis Program established in Chapter 308, Laws of 2021 (SB 5345). Funds will support additional grants.</t>
  </si>
  <si>
    <t>Funding is provided for addi onal implementa on costs for Chapter 314, Laws of 2021 (E2SSB 5141), which established the Environmental Jus ce Task Force and requirements for agencies to conduct Environmental Jus ce Assessments for significant agency ac ons. Funds will support staffing to meet agency requirements, including conducting assessments for several major capital programs.</t>
  </si>
  <si>
    <t>Funding is provided for Commerce, in coordina on with the Affordable Housing Advisory Board, to produce the Five Year Housing Advisory Plan required under RCW 43.185B.040.</t>
  </si>
  <si>
    <t>Funding is provided for a Sea le-based nonprofit that teaches math using hands-on learning experiences.</t>
  </si>
  <si>
    <t>Funding is provided for a Tacoma-based business center that supports women and minority-owned businesses.</t>
  </si>
  <si>
    <t>Funding is provided for a nonprofit mul cultural center to restore and replenish programs and reserve funds that have been reduced due to the pandemic.</t>
  </si>
  <si>
    <t>Funding is provided to a Black, Indigenous, People of color led and community-based organiza on for pre development of new affordable housing and a multicultural community center.</t>
  </si>
  <si>
    <t>Funding is provided for a nonprofit suppor ng microenterprise development organiza ons to provide grants, capacity building, and technical assistance.</t>
  </si>
  <si>
    <t>Funding is provided for a nonprofit to provide technical assistance to manufactured/mobile home community resident organizations in converting parks to resident ownership.</t>
  </si>
  <si>
    <t>Funding is provided for a homeownership assistance program for low-income households who have been displaced from their manufactured/mobile homes due to the closure or conversion of a park in south King County.</t>
  </si>
  <si>
    <t>Funding is provided to support outreach, recruitment, and mari me educa onal experiences at a new Mari me High School.</t>
  </si>
  <si>
    <t>Funding is provided for the Municipal Research Service Center to provide training and technical assistance for local governments and contractors on public works contracting.</t>
  </si>
  <si>
    <t>Funding is provided for a nonprofit in Pierce County to expand current mari me and marine biology programs for youth and young adults.</t>
  </si>
  <si>
    <t>Funding is provided for the city of Poulsbo to expand the capacity of the Fire CARES behavioral health mobile outreach program.</t>
  </si>
  <si>
    <t>Funding is provided for development and planning ac vi es for state-operated or contracted residen al housing facili es and services at the Pacific Hospital Development and Preserva on Authority Quarters Buildings 3-10.</t>
  </si>
  <si>
    <t>Funding is provided for implementa on of Subs tute House Bill 1724 (suppor ve housing resources), which establishes an advisory committee on supportive housing.</t>
  </si>
  <si>
    <t>Funding is provided for a business center that provides confiden al, no-cost, one-on-one, client-centered assistance to small businesses.</t>
  </si>
  <si>
    <t>Funding is provided to contract for technical assistance services for small businesses owned or operated by members of historically disadvantaged popula ons, with a focus on black-owned small businesses.</t>
  </si>
  <si>
    <t>Funding is provided for a nonprofit to provide school building ven la on technical assistance, outreach and education programs.</t>
  </si>
  <si>
    <t>Funding is provided to help stabilize refugees from the 2021 Afghanistan conflict coming to Snohomish County.</t>
  </si>
  <si>
    <t>Funding is provided for Commerce to complete an examina on of actual and poten al school director compensation with a report due by January 6, 2023.</t>
  </si>
  <si>
    <t>Funding is provided for a grant to the South King Fire and Rescue District to implement a workforce development initiative.</t>
  </si>
  <si>
    <t>Funding is provided for a contract with a nongovernmental en ty for a diversity, equity, and inclusion ini a ve focused on youth sports and other activities, with an emphasis on basketball.</t>
  </si>
  <si>
    <t>Funding is provided for a grant to a nonprofit providing legal assistance and representa on to survivors of sexual and gender-based violence to expand their current services.</t>
  </si>
  <si>
    <t>Funding is provided for a grant to a nonprofit sexual assault resource center to expand their preven on programming to additional schools in the Renton School District.</t>
  </si>
  <si>
    <t>Funding is provided to contract for a small business assistance program serving the city of Silverdale and central Kitsap County.</t>
  </si>
  <si>
    <t>Funding is provided for a grant to use a shared services model for child care providers in southwest Washington and to convene a short-term regional work group on expanding child care access and affordability in the region.</t>
  </si>
  <si>
    <t>Funding is provided for the Transporta on Demand Management program at the Canyon Park Subarea in Bothell.</t>
  </si>
  <si>
    <t>Funding is provided for a grant to a nonprofit to provide sexual assault preven on programming for Tacoma Public Schools.</t>
  </si>
  <si>
    <t>One- me funding is provided for grants to coun es to stabilize newly arriving refugees from the 2022 Ukraine Russia conflict.</t>
  </si>
  <si>
    <t>right of way response &amp; outreach</t>
  </si>
  <si>
    <t>GMA: growth mgmt/climate implement</t>
  </si>
  <si>
    <t>Funding is provided to administer grants to local governments and nonprofits for costs to transi on individuals currently living on public rights of way to permanent housing. Funding is also provided for regional coordina on staffing to work with state agencies, local governments, and other community partners; and staffing for program oversight and management.</t>
  </si>
  <si>
    <t>Funding is provided in the 2023-25 biennium for agency costs to implement Engrossed Second Subs tute House Bill 1099 (comprehensive planning). These funds include assumed costs for the Department of Natural Resources, Department of Ecology, Department of Fish &amp; Wildlife, and Department of Health.</t>
  </si>
  <si>
    <t>low-barrier shelter/Skagit</t>
  </si>
  <si>
    <t>Funding was provided in both the Department of Agriculture (WSDA) and the Department of Commerce (COM) for a community-based organization connecting food producers with retail and wholesale consumers. The Office of Financial Management directed WSDA to implement the funding. Funding is removed to reflect the non implementation of the grant item by COM.</t>
  </si>
  <si>
    <t>Funding is provided for a grant to a low-barrier shelter located in Skagit County.</t>
  </si>
  <si>
    <t>legal support</t>
  </si>
  <si>
    <t>middle housing</t>
  </si>
  <si>
    <t>firearm safety/violence prevention</t>
  </si>
  <si>
    <t>employee ownership</t>
  </si>
  <si>
    <t>sex trafficking support</t>
  </si>
  <si>
    <t>mobile home community sales</t>
  </si>
  <si>
    <t>public works procurement</t>
  </si>
  <si>
    <t>manufacture</t>
  </si>
  <si>
    <t>local permit review</t>
  </si>
  <si>
    <t>OTP GMA updates</t>
  </si>
  <si>
    <t>law enf. Community grants</t>
  </si>
  <si>
    <t>protected health care/ youth</t>
  </si>
  <si>
    <t>asset building support grant</t>
  </si>
  <si>
    <t>ADO/grant writers</t>
  </si>
  <si>
    <t>associate development org</t>
  </si>
  <si>
    <t>administrative support</t>
  </si>
  <si>
    <t>affordable housing access/Whatcom</t>
  </si>
  <si>
    <t>community service center</t>
  </si>
  <si>
    <t>Battle Ground downtown study</t>
  </si>
  <si>
    <t>business engagement tool licenses</t>
  </si>
  <si>
    <t>Cheney fire truck replacement</t>
  </si>
  <si>
    <t>Creative industries sector lead</t>
  </si>
  <si>
    <t>Community outreach</t>
  </si>
  <si>
    <t>cultural prgms/navigation support</t>
  </si>
  <si>
    <t>covenant homeownership study</t>
  </si>
  <si>
    <t>process review &amp; language access</t>
  </si>
  <si>
    <t>community engagement team</t>
  </si>
  <si>
    <t>community org capacity development</t>
  </si>
  <si>
    <t>planning for housing supply</t>
  </si>
  <si>
    <t>digital navigator program</t>
  </si>
  <si>
    <t>digital equity staff</t>
  </si>
  <si>
    <t>developmental disabilities ombuds</t>
  </si>
  <si>
    <t>refugee aid</t>
  </si>
  <si>
    <t>refugee housing center</t>
  </si>
  <si>
    <t>community based non-profit capacity</t>
  </si>
  <si>
    <t>domestic violence</t>
  </si>
  <si>
    <t>emergency housing/shelter</t>
  </si>
  <si>
    <t>dispute resolution center/Snohomish</t>
  </si>
  <si>
    <t>permanent supportive housing O&amp;M</t>
  </si>
  <si>
    <t>campus district energy systems</t>
  </si>
  <si>
    <t>office of behavioral health ombuds</t>
  </si>
  <si>
    <t>long term care ombuds</t>
  </si>
  <si>
    <t>Ferry/Okanogan EMS unit replacement</t>
  </si>
  <si>
    <t>Energy portfolio study</t>
  </si>
  <si>
    <t>encampment respnse &amp; outreach</t>
  </si>
  <si>
    <t>fed funding application activities</t>
  </si>
  <si>
    <t>family homeless svcs/Pierce</t>
  </si>
  <si>
    <t>fire service delivery work group</t>
  </si>
  <si>
    <t>teen center counseling/case svcs</t>
  </si>
  <si>
    <t>youth violence prevention</t>
  </si>
  <si>
    <t>workforce housing predevelopment</t>
  </si>
  <si>
    <t>homeless prevention &amp; diversion fd</t>
  </si>
  <si>
    <t>homeless svcs contracts increase</t>
  </si>
  <si>
    <t>human services contracting study</t>
  </si>
  <si>
    <t>homeless student stability program</t>
  </si>
  <si>
    <t>handle with care</t>
  </si>
  <si>
    <t>homeless youth comm supports</t>
  </si>
  <si>
    <t>innovation cluster accelerator</t>
  </si>
  <si>
    <t>innovation centers network</t>
  </si>
  <si>
    <t>innovation corridors</t>
  </si>
  <si>
    <t>intl families justice coalition</t>
  </si>
  <si>
    <t>IT improvements grant</t>
  </si>
  <si>
    <t>intl market representation</t>
  </si>
  <si>
    <t>local housing programs</t>
  </si>
  <si>
    <t>procurement tech assistance</t>
  </si>
  <si>
    <t>leg civics education program</t>
  </si>
  <si>
    <t>law enf tech grant prog</t>
  </si>
  <si>
    <t>lifeline support system</t>
  </si>
  <si>
    <t>LGBTQ legal aid</t>
  </si>
  <si>
    <t>zoning atlas feasibility study</t>
  </si>
  <si>
    <t>latino comm social/ed services</t>
  </si>
  <si>
    <t>nordic cooperation</t>
  </si>
  <si>
    <t>new americans program</t>
  </si>
  <si>
    <t>youth hockey</t>
  </si>
  <si>
    <t>nonprofit security grant program</t>
  </si>
  <si>
    <t>NW ag biz center</t>
  </si>
  <si>
    <t>parent child assistance program</t>
  </si>
  <si>
    <t>preventing farmworker SH</t>
  </si>
  <si>
    <t>residential housing dev/youth</t>
  </si>
  <si>
    <t>police social services support</t>
  </si>
  <si>
    <t>public transit behavioral health</t>
  </si>
  <si>
    <t>biotech incubator</t>
  </si>
  <si>
    <t>oil refinery study</t>
  </si>
  <si>
    <t>reentry grants</t>
  </si>
  <si>
    <t>retirement preparedness study</t>
  </si>
  <si>
    <t>rental registry scoping study</t>
  </si>
  <si>
    <t>ScaleUp training curriculum</t>
  </si>
  <si>
    <t>Asylum seeker &amp; refugee svcs</t>
  </si>
  <si>
    <t>Ferndale Wayfinding project</t>
  </si>
  <si>
    <t>Refugee skating</t>
  </si>
  <si>
    <t>safe parking program</t>
  </si>
  <si>
    <t>social housing/Seattle</t>
  </si>
  <si>
    <t>workforce &amp; economic devel/Fed Way</t>
  </si>
  <si>
    <t>Legal services/sexual violence</t>
  </si>
  <si>
    <t>exploitation/trafficking study</t>
  </si>
  <si>
    <t>small business technical asst</t>
  </si>
  <si>
    <t>community hub</t>
  </si>
  <si>
    <t>Ukrainian resettlement assistance</t>
  </si>
  <si>
    <t>Utility shutoffs in heat alerts</t>
  </si>
  <si>
    <t>Victims services</t>
  </si>
  <si>
    <t>Vietnam cooperation</t>
  </si>
  <si>
    <t>Wildfire/electric utilities</t>
  </si>
  <si>
    <t>WA youth and families fund</t>
  </si>
  <si>
    <t>Additional funding is provided to increase a contract with an organization to provide legal representation and referral services for indigent persons who are in need of legal services for matters related to their immigration status on a one-time basis. Persons eligible for assistance under this contract must be determined to be indigent under standards developed under chapter 10.101 RCW.</t>
  </si>
  <si>
    <t>Additional state funding is provided for community action agencies receiving federal funding through the Community Services Block Grant program on a one-time basis.</t>
  </si>
  <si>
    <t>Funding is provided to implement Engrossed Second Substitute House Bill 1110 (Middle housing), which requires the Department of Commerce (COM) to develop model middle housing ordinances, establish a process for cities to seek approval of alternative local actions, and to provide technical assistance to cities.</t>
  </si>
  <si>
    <t>Funding is provided for grants administered through the Office of Firearm Safety and Violence Prevention, including additional funding for grants supporting evidence-based violence prevention and intervention services, and grants to support safe storage programs and suicide prevention outreach and education efforts.</t>
  </si>
  <si>
    <t>Funding is provided for implementation of Substitute Senate Bill 5096 (Employee ownership), which requires the Department of Commerce (COM) to submit a report to the Legislature on the activities of the Washington Employee Ownership Commission.</t>
  </si>
  <si>
    <t>Funding is provided for implementation of Substitute Senate Bill 5114 (Sex trafficking), which provides grants to organizations that provide healing, support, and transition services for adults with the lived experience of sex trafficking.</t>
  </si>
  <si>
    <t>Funding is provided for implementation of Engrossed Second Substitute Senate Bill 5198 (Mobile home community sales) which makes several modifications to the processes necessary for sale or lease of manufactured/mobile home communities and property on which they sit.</t>
  </si>
  <si>
    <t>Funding is provided for implementation of Second Substitute Senate Bill 5268 (Public works procurement), which requires COM to develop a statewide small works roster by June 30, 2024.</t>
  </si>
  <si>
    <t>Funding is provided for implementation of Second Substitute Senate Bill 5269 (Manufacturing), which requires COM to perform an independent assessment of opportunities for Washington to capture new and emerging industries and to appoint an industrial policy advisor.</t>
  </si>
  <si>
    <t>Funding is provided for implementation of Second Substitute Senate Bill 5290 (Local permit review). Of the amounts provided, $3 million is provided for grants to local governments.</t>
  </si>
  <si>
    <t>Funding is provided for implementation of Engrossed Second Substitute Senate Bill 5536 (Controlled substances), which provides essential facility guidance and technical assistance related to treatment programs.</t>
  </si>
  <si>
    <t>Funding is provided for implementation of Substitute Senate Bill 5561 (Law enf. community grants). Of the amounts provided, $1.6 million is provided for grants to foster community engagement through neighborhood organizing, law enforcement and community partnerships, youth mobilization, and business engagement.</t>
  </si>
  <si>
    <t>Funding is provided for supportive grants to organizations to address the needs of youth seeking protected health care services pursuant to Engrossed Substitute Senate Bill 5599 (Protected health care/youth).</t>
  </si>
  <si>
    <t>Funding is provided to continue an Industrial Site Readiness program. COM will provide grants to local jurisdictions and tribes to support pre-development activities, including technical assistance, feasibility studies, engineering design, and environmental analysis, to help attract new manufacturing facilities.</t>
  </si>
  <si>
    <t>Funding is provided for grants to statewide and community asset building coalitions across Washington to support organizations that coordinate financial health services and outreach efforts around poverty reduction resources.</t>
  </si>
  <si>
    <t>Funding is provided to implement Substitute House Bill 1783 (Grant writers) for grants to assist associate development organizations (ADOs) in distressed areas with hiring full-time grant writers.</t>
  </si>
  <si>
    <t>Additional funding is provided for ADOs.</t>
  </si>
  <si>
    <t>Funding is provided for administrative support for the Department of Commerce (COM).</t>
  </si>
  <si>
    <t>Funding is provided for a grant to a nonprofit that promotes affordable housing solutions to identify strategies and tools to assist cities in Whatcom County in improving access to affordable housing.</t>
  </si>
  <si>
    <t>Funding is provided for the Housing and Essential Needs (HEN) program to increase the number of individuals who can access HEN benefits. Funding is also provided for COM to conduct an analysis of the HEN program, including potential program improvements and the amount of funding needed to provide benefits to all eligible individuals.</t>
  </si>
  <si>
    <t>Additional funding is provided for dispute resolution centers.</t>
  </si>
  <si>
    <t>Funding is provided for a grant to the city of Bellevue for the operation of an expanded community service center.</t>
  </si>
  <si>
    <t>Funding is provided for the city of Battle Ground to conduct a feasibility study on options for a downtown revitalization project.</t>
  </si>
  <si>
    <t>Additional funding is provided for grants to youth shelter providers to offer behavioral health services.</t>
  </si>
  <si>
    <t>Funding is provided to renew existing licenses and procure additional licenses for cloud-based business engagement tools.</t>
  </si>
  <si>
    <t>Funding is provided for a grant to a nonprofit organization serving Latino communities in King and Snohomish counties to expand current community services.</t>
  </si>
  <si>
    <t>Funding is provided to replace a fire truck at the Cheney Fire Department which was destroyed in a mutual aid fire.</t>
  </si>
  <si>
    <t>Additional funding is provided for the Creative Industries sector lead position to bring the position's salary and benefits to the same level as other sector lead positions.</t>
  </si>
  <si>
    <t>Funding is provided for a grant to a nonprofit organization located in Issaquah providing cultural programs and navigation support for individuals and families interacting with schools, local government, public safety, and health and human services systems.</t>
  </si>
  <si>
    <t>Funding is provided for COM to contract with the WSHFC to conduct a Covenant Homeownership Program Study pursuant to Second Substitute House Bill 1474 (Covenant homeownership prg.).</t>
  </si>
  <si>
    <t>Funding is provided for COM to review funding policies and processes for access barriers and inequitable practices. Funding is also provided for translation, interpretation services, and other initiatives to improve language access when conducting outreach.</t>
  </si>
  <si>
    <t>Funding is provided to increase staffing on the Community Engagement Team, which assists community and tribal organizations in accessing COM programs.</t>
  </si>
  <si>
    <t>Funding is provided to develop and provide organization capacity support and technical assistance for nonprofit and other community organizations, with an emphasis on organizations serving Black, Indigenous, and people of color (BIPOC); and rural communities.</t>
  </si>
  <si>
    <t>Funding is provided for COM to administer grants and technical assistance to local jurisdictions in planning for middle housing, transit-oriented development, and low-income housing. Funding is also provided for an affordable housing auditing program.</t>
  </si>
  <si>
    <t>Funding is provided for grants to facilitate a Digital Navigator Program to provide devices, subscriptions, and digital skills services to communities including, but not limited to, individuals seeking work, students, English language learners, Medicaid clients, people experiencing poverty, and seniors.</t>
  </si>
  <si>
    <t>Funding is provided for additional staffing and contracting costs to address the goals of the State Digital Equity Plan outlined in Chapter 265, Laws of 2022 (E2SHB 1723) in consultation with the Office of Equity and other entities.</t>
  </si>
  <si>
    <t>Funding is provided for the Developmental Disabilities (DD) Council for additional staffing.</t>
  </si>
  <si>
    <t>Funding is provided for the Developmental Disabilities Ombuds.</t>
  </si>
  <si>
    <t>Funding is provided for refugee assistance for refugees from the 2021 Afghanistan and 2022 Ukraine-Russia conflicts.</t>
  </si>
  <si>
    <t>Funding is provided for a grant to support a nonprofit operating a refugee housing center in the city of Spokane.</t>
  </si>
  <si>
    <t>Funding is provided to provide training, informational resources, and technical assistance for nonprofit community service organizations.</t>
  </si>
  <si>
    <t>Funding is provided to implement Engrossed Second Substitute House Bill 1715 (Domestic violence), which makes changes to provisions regarding domestic violence crimes and creates additional protections for victims of domestic violence and other violence involving family members or intimate partners.</t>
  </si>
  <si>
    <t>Funding is provided for grants to support emergency housing, shelter capacity, and associated support services. Grantees must maintain or increase their emergency housing capacity compared to levels funded through previous temporary state and federal programs, including Emergency Solutions Grant funds provided under the Coronavirus Aid, Relief, and Economic Security (CARES) Act and the state Shelter Capacity grant program.</t>
  </si>
  <si>
    <t>Funding is provided for a dispute resolution center serving Snohomish County for the continuation of their eviction prevention and resolution service programs.</t>
  </si>
  <si>
    <t>Funding is provided for grants to support the building operation, maintenance and service costs of permanent supportive housing projects funded through the Housing Trust Fund.</t>
  </si>
  <si>
    <t>Funding is provided to implement Second Substitute House Bill 1390 (District energy systems), which requires owners of state campus district energy systems to develop a decarbonization plan by June 2024 and provide their final plan to COM for approval by June 2025.</t>
  </si>
  <si>
    <t>Funding is provided to support the Office of Behavioral Health Advocacy established in Chapter 202, Laws of 2021 (E2SHB 1086) for program activities that cannot be supported through federal funds.</t>
  </si>
  <si>
    <t>Funding is provided to increase the capacity of the Long-Term Care Ombuds program.</t>
  </si>
  <si>
    <t>Funding is provided to replace an emergency medical services response unit at the Ferry/Okanogan Fire Protection District #14.</t>
  </si>
  <si>
    <t>One-time funding is provided for COM, in consultation with other agencies as necessary, to conduct an analysis of new electricity generation, transmission, ancillary services, efficiency and storage sufficient to offset those presently provided by the lower Snake River dams and identify a plan for a replacement portfolio.</t>
  </si>
  <si>
    <t>Additional funding is provided for grants to local governments and nonprofits to provide housing and other wraparound services for individuals who reside on state rights-of-way and in other encampments, including encampments located on state parks and public lands. This funding is one-time.</t>
  </si>
  <si>
    <t>Funding is provided to support activities to secure federal funding from programs created by or funded through federal legislation, including the Inflation Reduction Act, the CHIPS and Science Act, and the Infrastructure Investment and Jobs Act.</t>
  </si>
  <si>
    <t>Funding is provided for a nonprofit to provide wraparound services for homeless families with children in Pierce County.</t>
  </si>
  <si>
    <t>Funding is provided for grants to family resource centers (FRCs) and organizations becoming FRCs to increase capacity and enhance service provision.</t>
  </si>
  <si>
    <t>Funding is provided for a hunger relief response program serving individuals in permanent supportive housing. Of the amounts provided, $275,000 is provided to operate in King County and $225,000 is provided to operate in Spokane County.</t>
  </si>
  <si>
    <t>Funding is provided for a fire service delivery work group, which must evaluate existing funding and service delivery models of fire service functions.</t>
  </si>
  <si>
    <t>Funding is provided for a teen center located in Issaquah serving youth experiencing housing insecurity to increase counseling and case management services.</t>
  </si>
  <si>
    <t>Funding is provided to contract with a community-based nonprofit to develop a community consortium to develop and implement strategies for the prevention of gang violence in Yakima County.</t>
  </si>
  <si>
    <t>Funding is provided to conduct a predevelopment study of the use of surplus public land near North Seattle and Highline Community Colleges for affordable workforce housing.</t>
  </si>
  <si>
    <t>Additional funding is provided for the Homeless Prevention and Diversion Fund on a one-time basis, which serves youth and young adults experiencing or at risk of experiencing homelessness.</t>
  </si>
  <si>
    <t>Funding is provided for an across-the-board increase to current homeless service grantee contracts. COM must distribute funding in a manner that will prioritize maintaining current levels of homeless services and stabilizing the homeless service provider workforce.</t>
  </si>
  <si>
    <t>Additional funding is provided for the Homeless Student Stability Program.</t>
  </si>
  <si>
    <t>Funding is provided for grants to provide housing assistance for survivors of human trafficking.</t>
  </si>
  <si>
    <t>Funding is provided for a grant to a nonprofit based in Kitsap County that partners with the Bremerton and central Kitsap school districts, first responders, and other organizations to expand implementation of the handle with care program.</t>
  </si>
  <si>
    <t>Funding is provided for the Office of Homeless Youth (OHY) to provide assistance to youth service providers who convene community support teams to support homeless or at-risk youth pursuant to Substitute House Bill 1406 (Youth seeking housing assist).</t>
  </si>
  <si>
    <t>Funding is provided for the OHY to fund program models that prevent youth from exiting state systems into homelessness.</t>
  </si>
  <si>
    <t>Funding is provided for the OFSVP to continue a Healthy Youth &amp; Violence Prevention Initiative demonstration program in South King County, under which the OFSVP will partner with a community-based organization to connect youth to service programs and assist local governments, service providers, and nonprofits in accessing and leveraging funds for violence prevention and related services.</t>
  </si>
  <si>
    <t>Funding is provided to begin development of a state-funded Innovation Cluster Accelerator Program.</t>
  </si>
  <si>
    <t>Funding is provided for a grant to a nonprofit to help establish a network of innovations centers for entrepreneurs and innovative small businesses between Seattle and the Canadian border.</t>
  </si>
  <si>
    <t>Funding is provided for a grant to a nongovernmental organization to provide assessment for the development of innovation campuses in identified economic corridors.</t>
  </si>
  <si>
    <t>Funding is provided to contract with a nonprofit organization headquartered in Seattle to expand private capacity to provide legal services for indigent foreign nationals in contested domestic relations and family law cases.</t>
  </si>
  <si>
    <t>Funding is provided to continue grant programs serving Indigenous survivors of human trafficking.</t>
  </si>
  <si>
    <t>Funding is provided for a grant to a nonprofit sexual assault resource center located in Renton for information technology improvements.</t>
  </si>
  <si>
    <t>Additional funding is provided for representation in key international markets.</t>
  </si>
  <si>
    <t>Funding is provided for grants to local governments for maintaining programs and investments which are primarily funded through document recording fees.</t>
  </si>
  <si>
    <t>Funding is provided to continue existing contracts with a nonprofit organization to advance affordable housing developments that are co-located with community services on underutilized or tax-exempt land.</t>
  </si>
  <si>
    <t>Funding is provided for COM to contract with the Municipal Research and Services Center (MRSC), in coordination with the Procurement Technical Assistance Center, to provide training and technical assistance to local governments and contractors on public works contracting.</t>
  </si>
  <si>
    <t>Funding is provided for a grant to a youth development organization for its mock trial and youth legislature programs.</t>
  </si>
  <si>
    <t>Funding is provided for a law enforcement technology grant program. The program is to provide law enforcement with modern vehicle pursuit management technology.</t>
  </si>
  <si>
    <t>Funding is provided to continue a lifeline support system program to assist individuals exiting systems of care, with a focus on youth and young adults.</t>
  </si>
  <si>
    <t>Funding is provided for a grant to a nonprofit organization to provide legal aid for underserved populations with a focus on Black gender-diverse communities.</t>
  </si>
  <si>
    <t>Funding is provided for COM to conduct a feasibility study on implementing a Washington state zoning atlas project that would provide a mapping tool illustrating key features of zoning codes across jurisdictions.</t>
  </si>
  <si>
    <t>Funding is provided to a nonprofit located in Tacoma that provides social services and educational programming to assist Latino and indigenous communities for education and training programming; and for advocacy, emergency housing, and other services for victims of crime and domestic violence.</t>
  </si>
  <si>
    <t>Funding is provided to support activities related to cooperation with governmental and public agencies of the Republic of Finland, the Kingdom of Sweden, and the Kingdom of Norway.</t>
  </si>
  <si>
    <t>Additional funding is provided for the Washington New Americans program.</t>
  </si>
  <si>
    <t>Funding is provided for a grant to create a temporary space to allow youth and low-income populations to participate in ice rink related events during the 2024 National Hockey League winter classic.</t>
  </si>
  <si>
    <t>Funding is provided for COM to offer grants to nonprofits, including religious facilities, to purchase security equipment.</t>
  </si>
  <si>
    <t>Additional funding is provided for the Northwest Agriculture Business Center on a one-time basis.</t>
  </si>
  <si>
    <t>Funding is provided for a grant to a nonprofit in the South Puget Sound region to provide supports to parents with substance use disorder through the parent child assistance program model.</t>
  </si>
  <si>
    <t>Funding is provided for Pacific County to participate in a drug task force that assists in multi-jurisdictional criminal investigations.</t>
  </si>
  <si>
    <t>Funding is provided for a grant to an organization in Pierce County to develop and implement a program aimed at reducing workplace sexual harassment in the agricultural sector.</t>
  </si>
  <si>
    <t>Funding is provided for planning, lease payments, and other expenses to develop community-based residential housing and services for youth at the Pacific Hospital Preservation &amp; Development Authority Quarters Buildings 3-10.</t>
  </si>
  <si>
    <t>Funding is provided for a grant to the city of Monroe to continue existing pilot projects that enable the city to dispatch human/social services staff in conjunction with law enforcement staff to support unhoused residents and residents in crisis.</t>
  </si>
  <si>
    <t>Funding is provided for a 6-month public transit and behavioral health co-responder pilot program in Pierce County.</t>
  </si>
  <si>
    <t>Funding is provided for a grant for a nonprofit biotech incubator and science research center based in Tacoma for programs focused on workforce readiness and entrepreneurship in the life sciences.</t>
  </si>
  <si>
    <t>One-time funding is provided for a study to analyze the economic impacts of Washington's oil refineries, refinery workers, and refinery communities. The study must be completed by December 31, 2024.</t>
  </si>
  <si>
    <t>Funding is provided for grants to community organizations to provide reentry services and supports.</t>
  </si>
  <si>
    <t>Funding is provided for a study of the retirement preparedness of Washington residents and the feasibility of establishing a portable individual retirement account savings program with automatic enrollment for private sector workers that do not have workplace retirement benefits.</t>
  </si>
  <si>
    <t>Funding is provided to produce a report to the Legislature detailing the scope of work, cost estimates, and implementation timeline to create or procure an online registry of rental units in Washington state.</t>
  </si>
  <si>
    <t>Funding is provided for COM to contract with an ADO in Thurston County to provide the ScaleUp training curriculum for small businesses.</t>
  </si>
  <si>
    <t>Funding is provided to a community organization based in Seattle serving asylum seekers, immigrants, and refugees by providing assistance with basic necessities and community programming.</t>
  </si>
  <si>
    <t>Funding is provided for a grant to the city of Ferndale for implementing a wayfinding system throughout the greater Ferndale market area.</t>
  </si>
  <si>
    <t>Funding is provided for a grant to a Seattle-based nonprofit to expand a program that provides skate lessons to preschoolers from diverse and low-income families.</t>
  </si>
  <si>
    <t>Funding is provided for a grant to an organization in Whatcom County to expand services to unhoused and low income residents of Ferndale and north Whatcom County and to provide a safe parking program.</t>
  </si>
  <si>
    <t>Funding is provided for a grant to the city of Seattle for start-up costs for the Social Housing Developer and to meet the requirements of the city of Seattle Initiative 135, which concerns developing and maintaining affordable social housing in the city.</t>
  </si>
  <si>
    <t>Funding is provided to contract with a nonprofit located in Federal Way to facilitate workforce and economic development activities serving the South Sound region.</t>
  </si>
  <si>
    <t>Funding is provided for a grant to a nonprofit located in Seattle providing legal assistance and representation to survivors of sexual and gender-based violence to expand their current services.</t>
  </si>
  <si>
    <t>Funding is provided for a grant to a nonprofit organization serving King and Snohomish counties to provide legal advocacy and other services for criminal justice-involved individuals who have previously experienced domestic, sexual, or gender-based violence.</t>
  </si>
  <si>
    <t>Funding is provided for a grant to a child care partnership based in southwest Washington for efforts to increase access, grow, and sustain sufficient high-quality child care to meet community needs.</t>
  </si>
  <si>
    <t>Funding is provided for a study of the impacts of the commercial sex industry on Black and African Americans in Washington, with a focus on girls and women.</t>
  </si>
  <si>
    <t>Funding is provided to contract for small business technical assistance services for minority and women-owned businesses in certain counties.</t>
  </si>
  <si>
    <t>Funding is provided for the Transportation Demand Management program at the Canyon Park Subarea in Bothell.</t>
  </si>
  <si>
    <t>Funding is provided for the operating costs of the hilltop community hub in the city of Tacoma.</t>
  </si>
  <si>
    <t>Funding is provided for a grant to an Everett-based affiliate of a national nonprofit human services organization to stabilize newly arriving refugees.</t>
  </si>
  <si>
    <t>Funding is provided to implement Engrossed Substitute House Bill 1329 (Utility shutoffs/heat), which prohibits utilities and landlords from terminating water or electric service to residential customers when the national weather service has issued certain heat-related alerts and requires a reasonable attempt be made to reconnect services upon request when a heat-related alert has been issued.</t>
  </si>
  <si>
    <t>Funding is provided for OCVA to provide funding to crime victim service providers consistent with OCVA's state plan for federal Victims of Crime Act funding. Of this amount, $4 million is provided for culturally specific services for crime victims from historically marginalized populations, and $4 million is provided to enhance and develop additional services for tribal members.</t>
  </si>
  <si>
    <t>Funding is provided to develop strategies for cooperation with governmental agencies in Vietnam.</t>
  </si>
  <si>
    <t>Ongoing funding is provided to implement Second Substitute House Bill 1032 (Wildfires/electric utilities), including review and consultation related to electric utility wildfire mitigation plans.</t>
  </si>
  <si>
    <t>Additional funding is provided for the Washington Youth and Families Fund on a one-time basis.</t>
  </si>
  <si>
    <t>Office of tribal relations staffing</t>
  </si>
  <si>
    <t>childcare/construction pilot</t>
  </si>
  <si>
    <t>contract equity/data management</t>
  </si>
  <si>
    <t>Funding is provided for one additional FTE at the Office of Tribal Relations to provide targeted technical assistance and support, engagement, and consultation to tribes in order to improve access to Department of Commerce (COM) programs and funding opportunities.</t>
  </si>
  <si>
    <t>Funding is provided for the implementation of a pilot grant program to provide onsite or near-site child care facilities to serve children of construction workers.</t>
  </si>
  <si>
    <t>Funding is provided for updating COM's Contract Management System (CMS) and hiring IT and data management staff to improve COM's data management practices and allow for standardized demographic and geographic data collection from organizations that receive direct or indirect grants from COM. The additional staff and system improvements will allow COM to report on equity impacts at the agency level, analyze data to identify opportunities to more equitably distribute grants, and improve collaboration with state agencies and other partners.</t>
  </si>
  <si>
    <t>Funding is provided for a work group to examine allowable expenses in human service provider contracts in Washington's contracting processes.</t>
  </si>
  <si>
    <t>housing emergency fund</t>
  </si>
  <si>
    <t>housing: human trafficking victims</t>
  </si>
  <si>
    <t>federal funding adj</t>
  </si>
  <si>
    <t>housing support</t>
  </si>
  <si>
    <t>housing support/Tukwila</t>
  </si>
  <si>
    <t>BIPOC housing list Seattle</t>
  </si>
  <si>
    <t>Law enf community aid</t>
  </si>
  <si>
    <t>Black homeownership asst</t>
  </si>
  <si>
    <t>holistic reentry supports</t>
  </si>
  <si>
    <t>Social services/Seattle</t>
  </si>
  <si>
    <t>Office of behavioral health ombuds</t>
  </si>
  <si>
    <t>Foreclosure fairness assist</t>
  </si>
  <si>
    <t>implement reentry strategic plan</t>
  </si>
  <si>
    <t>Cultural &amp; job training program</t>
  </si>
  <si>
    <t>Yakima Valley crime lab</t>
  </si>
  <si>
    <t>Crime Victims advocacy backfill</t>
  </si>
  <si>
    <t>covenant homeownership program</t>
  </si>
  <si>
    <t>OCVA/DV intervention treatment</t>
  </si>
  <si>
    <t>LTC ombuds</t>
  </si>
  <si>
    <t xml:space="preserve">community campus property </t>
  </si>
  <si>
    <t>OCVA infonet quality assurance</t>
  </si>
  <si>
    <t>emergency housing/DV survivors</t>
  </si>
  <si>
    <t>Existing structure tax incentives</t>
  </si>
  <si>
    <t>ferndale community resource center</t>
  </si>
  <si>
    <t>affordable housing planning/Roslyn</t>
  </si>
  <si>
    <t>workplace legal svcs/immigrants</t>
  </si>
  <si>
    <t>homeless assited living facility</t>
  </si>
  <si>
    <t>healing-centered arts engagement</t>
  </si>
  <si>
    <t>property and liability coverage</t>
  </si>
  <si>
    <t>design youth direct cash program</t>
  </si>
  <si>
    <t>I/DD intersectional summit</t>
  </si>
  <si>
    <t>intl medical grad assist</t>
  </si>
  <si>
    <t>jail reentry progam pilot</t>
  </si>
  <si>
    <t>local homeless services/King</t>
  </si>
  <si>
    <t>Kitsap county shelter</t>
  </si>
  <si>
    <t>Youth services/Kitsap</t>
  </si>
  <si>
    <t>local homeless services/Spokane</t>
  </si>
  <si>
    <t>local homeless services</t>
  </si>
  <si>
    <t>hands-on math education</t>
  </si>
  <si>
    <t>median household income alt</t>
  </si>
  <si>
    <t>multijurisdictional task forcees</t>
  </si>
  <si>
    <t>manufactured/mobile home study</t>
  </si>
  <si>
    <t>manufactured/mobile home tech asst</t>
  </si>
  <si>
    <t>mental health supports/outreach</t>
  </si>
  <si>
    <t>I/DD conference</t>
  </si>
  <si>
    <t>nonprofit tech asst</t>
  </si>
  <si>
    <t>NW homeless youth capacity</t>
  </si>
  <si>
    <t>retail crime prevenetion</t>
  </si>
  <si>
    <t>Snohomish LGBTQIA youth support</t>
  </si>
  <si>
    <t>shelter capacity Tacoma</t>
  </si>
  <si>
    <t>East side housing</t>
  </si>
  <si>
    <t>gang prevention/Yakima</t>
  </si>
  <si>
    <t>4-H initiatives/Skagit &amp; Snohomish</t>
  </si>
  <si>
    <t>Theater Arts ed programs</t>
  </si>
  <si>
    <t>Snoqualmie Valley Youth programs</t>
  </si>
  <si>
    <t>Ukrainian housing assist</t>
  </si>
  <si>
    <t>Ukrainian immigration support</t>
  </si>
  <si>
    <t>I/DD affordable housing &amp; PSH</t>
  </si>
  <si>
    <t>Whatcom family shelter initiative</t>
  </si>
  <si>
    <t>Youth wellness zones</t>
  </si>
  <si>
    <t>Funding is provided for grants to cities, counties, or non-profit organizations to support individuals in need of emergency housing assistance, such as short-term rental assistance, moving costs, other one-time costs to obtain housing, or temporary shelter in an emergency. Priority is given to entities that can demonstrate that the population served includes families with children, pregnant individuals, or other medically vulnerable individuals. Funding may only be distributed upon coordination with the Office of the Governor.</t>
  </si>
  <si>
    <t>Additional funding is provided for grants to provide housing assistance, including rental assistance and other services, for survivors of human trafficking.</t>
  </si>
  <si>
    <t>Federal Coronavirus State Fiscal Recovery Fund (CSFRF) funding is reduced and replaced with General Fund-State in FY 2024.</t>
  </si>
  <si>
    <t>Funding is provided for a grant to King County to provide transitional and long-term housing supports for unsheltered recent arrivals.</t>
  </si>
  <si>
    <t>Funding is provided for a grant to the city of Tukwila for costs incurred related to unsheltered recent arrivals. Of this amount, $2.0 million is provided for transitional and long-term housing supports.</t>
  </si>
  <si>
    <t>Funding is provided for a grant to a non-profit located in King County for a pre-apprenticeship program focused on the construction trades.</t>
  </si>
  <si>
    <t>Funding is provided to contract with a nonprofit in Seattle to develop a list of Black, Indigenous, and People of Color (BIPOC) families, with an emphasis on African-American households, that want to live in Seattle for the purpose of assisting those families with finding and keeping housing in Seattle.</t>
  </si>
  <si>
    <t>Funding is provided for a grant to a non-profit organization to assist local law enforcement agencies throughout the state in establishing community-supported programs for officers to provide short-term assistance during interactions with community members in need.</t>
  </si>
  <si>
    <t>Funding is provided for grants to two non-profit organizations to provide assistance to homeowners and first time homebuyers from communities served by those organizations, including counseling, outreach, and financial literacy education.</t>
  </si>
  <si>
    <t>Funding is provided for a grant to a non-profit organization based in King County to provide holistic reentry support to persons formerly incarcerated in prisons in Washington.</t>
  </si>
  <si>
    <t>Funding is provided for a grant to a community action agency based in Seattle to provide social services for low income individuals and families.</t>
  </si>
  <si>
    <t>Funding is provided to increase program advocate staffing, as well as supervisory and support staff, for the Office of Behavioral Health Ombuds. Funding will also be used for office and meeting spaces and transportation costs.</t>
  </si>
  <si>
    <t>Funding is provided for additional foreclosure assistance through the Foreclosure Fairness Program, including legal aid, housing counseling, and staffing for the homeownership hotline.</t>
  </si>
  <si>
    <t>Funding is provided for additional staff at the Statewide Reentry Council to meet the goals of its strategic plan and work toward making Washington a Reentry 2030 state.</t>
  </si>
  <si>
    <t>Funding is provided to contract with a social purpose corporation located in Tumwater to provide a trauma informed cultural and job training program for people of color and those facing barriers to employment.</t>
  </si>
  <si>
    <t>Funding is provided for a grant to the Yakima Valley Local Crime Lab for analysis and data collection on firearm crimes, support for investigations for deaths related to fentanyl, and to support the rapid DNA workgroup.</t>
  </si>
  <si>
    <t>Funding is provided for grants to three resource centers that are expecting a reduction in funding from the Office of Crime Victims Advocacy (OCVA). Funding is intended to cover any deficit these organizations experience to maintain current services provided to sexual assault survivors.</t>
  </si>
  <si>
    <t>Funding is provided for activities related to implementation of the Covenant Homeownership Program, including contracting with organizations to provide housing counseling and technical assistance services, and for the Housing Finance Commission to submit a plan with strategies to increase first-time homeownership.</t>
  </si>
  <si>
    <t>Federal CSFRF funding is reduced for emergency housing and shelter capacity and replaced with General Fund State in FY 2024.</t>
  </si>
  <si>
    <t>Funding is provided for OCVA to (1) convene a work group to create a roadmap for allowing insurance billing for domestic violence intervention treatment in Washington, and (2) contract with a research university to conduct a randomized control trial comparing the Strength at Home program to standard domestic violence intervention treatment in Washington.</t>
  </si>
  <si>
    <t>Funding is provided for the Office of the Long-Term Care Ombuds.</t>
  </si>
  <si>
    <t>Funding is provided for a non-profit located in Federal Way to complete the acquisition of property for a community campus.</t>
  </si>
  <si>
    <t>Funding is provided for COM to contract for outside quality assurance for the OCVA InfoNet project, which was funded in the IT Pool in the 2023-25 biennial operating budget.</t>
  </si>
  <si>
    <t>Funding is provided for emergency housing vouchers for survivors of domestic violence.</t>
  </si>
  <si>
    <t>Funding is provided to implement E2SSB 6175 (Existing structures/tax), which authorizes city governing authorities to establish a sales and use tax deferral program for inputs used during certain commercial property conversions.</t>
  </si>
  <si>
    <t>Funding is provided for a grant to a non-profit operating a community resource center located in the city of Ferndale to maintain and expand services for families and individuals.</t>
  </si>
  <si>
    <t>Funding is provided for a grant to a non-profit to conduct land-based planning, site development, and other activities for affordable housing development in the city of Roslyn.</t>
  </si>
  <si>
    <t>Funding is provided for a grant to a non-profit to provide culturally competent education and legal services for immigrant workers regarding a federal deferred action program for workers who are victims or witnesses of violations of labor rights during labor disputes.</t>
  </si>
  <si>
    <t>Funding is provided for a grant to the Vancouver Housing Authority for operational and services costs of a licensed residential care facility providing housing and other services.</t>
  </si>
  <si>
    <t>Funding is provided for a grant to a Seattle-based non-profit organization with experience in providing arts engagement programming to provide community-based healing-centered programming to populations including survivors of gender-based violence and individuals working to reintegrate after incarceration.</t>
  </si>
  <si>
    <t>Funding is provided for COM to assist the Office of the Insurance Commissioner in completing a report on property and liability coverage available to housing providers receiving funding through the Housing Trust Fund, pursuant to SHB 2329 (Insurance market/housing).</t>
  </si>
  <si>
    <t>Funding is provided for COM to collaborate with people with lived experience of homelessness and other stakeholders to design a direct cash assistance program to serve youth and young adults experiencing homelessness or housing instability.</t>
  </si>
  <si>
    <t>Funding is provided to COM to contract to host a Washington State Developmental Disabilities Intersectional Summit in October 2024.</t>
  </si>
  <si>
    <t>Funding is provided for a grant to a King County-based non-profit that exclusively serves foreign-trained physicians to help foreign-trained physicians prepare for work in a United States clinical setting. Funds may be used to operate an educational outreach program to help medical providers and institutions understand the Medical Doctor: Clinical Experience program and for stipends for foreign-trained physicians to take medical exams and for other professional development.</t>
  </si>
  <si>
    <t>Funding is provided for the Statewide Reentry Council to operate a trauma-informed and peer-based reentry pilot program at the Lynnwood Municipal Jail.</t>
  </si>
  <si>
    <t>Funding is provided for a grant to King County to maintain and support homeless services.</t>
  </si>
  <si>
    <t>Funding is provided for Kitsap County to provide 70 continuous-stay, low-barrier/harm reduction model shelter beds.</t>
  </si>
  <si>
    <t>Funding is provided for a grant to a non-profit organization to expand support services and mentorship programs serving at-risk youth in Kitsap County.</t>
  </si>
  <si>
    <t>Funding is provided for grants to local governments for maintaining homeless housing programs and investments which are primarily funded through document recording fees.</t>
  </si>
  <si>
    <t>Funding is provided for a grant to the city of Spokane for costs for temporary emergency shelter.</t>
  </si>
  <si>
    <t>Funding is provided for grants to local governments to maintain and support homeless services.</t>
  </si>
  <si>
    <t>Funding is provided for a grant to a Seattle-based non-profit that teaches math using hands-on learning experiences.</t>
  </si>
  <si>
    <t>Funding is provided for COM to study alternative methods for calculating average median household income and submit a report to the Legislature by December 1, 2025.</t>
  </si>
  <si>
    <t>Additional funding is provided for a grant to a nonprofit within the city of Tacoma to offer educational programming and training focused on community health and other types of organizing; college access assistance and FAFSA navigation, small business technical support; and advocacy, emergency housing, and support services for Latino residents and newly arrived immigrants.</t>
  </si>
  <si>
    <t>Funding is provided for COM to issue grants to support the work of multijurisdictional task forces that previously received federal Edward Byrne Justice Assistance Grant funding. Grant funding must be used consistent with the requirements of Edward Byrne Memorial Justice Assistance Grants and with national best practices for law enforcement. Of this amount, $50,000 is provided on an ongoing basis to coordinate round table discussions between state, tribal, local, and federal representatives regarding drug task force policies.</t>
  </si>
  <si>
    <t>Funding is provided for a comprehensive study of structures to preserve manufactured and mobile home communities as non-profit or cooperatively run affordable housing projects, with a report due to the Legislature by June 30, 2025.</t>
  </si>
  <si>
    <t>Funding is provided for a grant to a non-profit to provide technical assistance and resident support to residents of manufactured and mobile home communities following a notification of sale.</t>
  </si>
  <si>
    <t>Funding is provided to a non-profit organization to support the development and outreach of community-led mental health support groups and classes for BIPOC individuals throughout Washington, with a focus on Latino communities, rural areas, and tribes.</t>
  </si>
  <si>
    <t>Funding is provided for a grant to a non-profit to support self-advocates, caregivers, and others in attending a conference on state and federal funding for programs that benefit people with developmental disabilities.</t>
  </si>
  <si>
    <t>Funding is provided for grants to religious non-profits, By and For Organizations serving historically marginalized communities, or cultural community centers, to fund physical security or repair needs.</t>
  </si>
  <si>
    <t>Funding is provided for a contract with a non-profit organization to maintain and increase access to technical assistance, advice, fundraising services, and foundational support for community-based non-profit organizations in Washington.</t>
  </si>
  <si>
    <t>Funding is provided to a Bellingham-based non-profit serving youth and young adults experiencing homelessness and housing insecurity to increase capacity and the ability for staff to support clients in attending appointments, providing navigating services, and assessing resources throughout Whatcom County.</t>
  </si>
  <si>
    <t>Funding is provided for a contract with an organization for three pilot programs to coordinate community efforts around preventing incidents of retail crime, including coordination between diversion-oriented community programs, law enforcement, retail stores, and therapeutic courts.</t>
  </si>
  <si>
    <t>Funding is provided for Snohomish County Human Services to provide technical assistance and contract with a non-profit to support youth, parents, and families with school-based collaboration, and social activities for youth.</t>
  </si>
  <si>
    <t>Funding is provided for a grant to the city of Tacoma for temporary and emergency shelter beds at imminent risk of closure.</t>
  </si>
  <si>
    <t>Funding is provided for a grant to a non-profit by-and-for organization in east King County to advance affordable housing. Funding may be used to educate residents on the benefits of affordable housing, facilitate partnerships enabling equitable and transit-oriented development of housing at-scale, and to produce up to 33 affordable housing units in east King county.</t>
  </si>
  <si>
    <t>Funding is provided for a grant to a non-profit organization to expand an existing gang prevention program serving elevated-risk youth in middle and elementary schools in Yakima County.</t>
  </si>
  <si>
    <t>Funding is provided for grants to two non-profit entities to establish 4-H curriculum-based initiatives for students. One grant recipient must operate in Skagit County, and one must operate in Snohomish County.</t>
  </si>
  <si>
    <t>Funding is provided for a grant to a non-profit organization located in Federal Way to expand theater arts education programming and for activities to support equitable access to the arts for students.</t>
  </si>
  <si>
    <t>Funding is provided for a grant to a non-profit organization serving at-risk youth in the Snoqualmie and Issaquah valleys to expand their mentoring, job training, and internship programs.</t>
  </si>
  <si>
    <t>Funding is provided for a grant to a non-profit to provide sexual assault prevention programming for Tacoma Public Schools and the Franklin-Pierce School District.</t>
  </si>
  <si>
    <t>Funding is provided for a grant to a Seattle-based community center that assists eastern European refugees and immigrants to provide short term housing assistance to individuals in Washington who fled the war in Ukraine.</t>
  </si>
  <si>
    <t>Funding is provided for a grant to a Seattle-based community center that assists eastern European refugees and immigrants to provide immigration services and support for Ukrainians in Washington.</t>
  </si>
  <si>
    <t>Funding is provided for a grant to a non-profit organization for activities to develop affordable housing and permanent supportive housing units for individuals with intellectual and developmental disabilities in rural Snohomish and Skagit counties.</t>
  </si>
  <si>
    <t>Funding is provided to Whatcom County to increase the number of families served through their family motel shelter program.</t>
  </si>
  <si>
    <t>Funding is provided for the Office of Homeless Youth Prevention and Protection Programs to provide grants to non-profit organizations implementing place-based health zone models. These organizations provide youth development services and behavioral health supports to youth and their families in geographical health zones. The services and supports may range from primary prevention to crisis services.</t>
  </si>
  <si>
    <t>arts small business incubator</t>
  </si>
  <si>
    <t>concert/festival workforce dev</t>
  </si>
  <si>
    <t>Latinx small biz/workforce dev</t>
  </si>
  <si>
    <t>Eastern WA/small biz asst</t>
  </si>
  <si>
    <t>Electrical transmission study</t>
  </si>
  <si>
    <t>local communities/fed funding</t>
  </si>
  <si>
    <t>fusion energy innovation cluster</t>
  </si>
  <si>
    <t>guest op &amp; hospitality improvement</t>
  </si>
  <si>
    <t>holistic Renton support &amp; education</t>
  </si>
  <si>
    <t>Seattle AI center</t>
  </si>
  <si>
    <t>Small biz incubator</t>
  </si>
  <si>
    <t>Mariner training/support program</t>
  </si>
  <si>
    <t>WA sports commission grant program</t>
  </si>
  <si>
    <t>manufacturing council represent</t>
  </si>
  <si>
    <t>Funding is provided for a grant to a non-profit organization for a business incubator focused on the creative industries located in Tacoma, which will provide training and technical assistance to small businesses in the arts and culture sector.</t>
  </si>
  <si>
    <t>Funding is provided for grants to associate development organizations.</t>
  </si>
  <si>
    <t>Funding is provided for a grant to a non-profit organization for a concert and event promotion workforce development program serving youth and young adults who are members of underserved communities.</t>
  </si>
  <si>
    <t>Funding is provided for a grant to a non-profit organization to provide education and training to improve economic opportunities for low-income Latinx immigrant families in South King County.</t>
  </si>
  <si>
    <t>Funding is provided for a grant to an associate development organization to provide technical assistance, workforce development training, and business innovation training to small businesses in Benton and Franklin counties, with a focus on businesses in BIPOC communities.</t>
  </si>
  <si>
    <t>Funding is provided for a study of the employment and workforce education needs of the electrical transmission industry in Washington.</t>
  </si>
  <si>
    <t>Funding is provided for technical assistance for local communities in applying for federal funding pursuant to SHB 1870 (Local comm. federal funding).</t>
  </si>
  <si>
    <t>Funding is provided for ICAP to support a fusion energy innovation cluster.</t>
  </si>
  <si>
    <t>Funding is provided for the Washington State Public Stadium Authority to improve operational infrastructure at Lumen Field and Event Center to accommodate and attract mega events.</t>
  </si>
  <si>
    <t>Funding is provided for a grant to a non-governmental organization in downtown Renton to provide holistic navigation and education services.</t>
  </si>
  <si>
    <t>Funding is provided for the city of Seattle to lease space for non-profit and academic institutions to incubate technology business startups, especially those focusing on artificial intelligence, and develop and teach curricula to skill-up workers to use artificial intelligence as a business resource.</t>
  </si>
  <si>
    <t>Funding is provided to contract for technical assistance services for small businesses owned or operated by members of historically disadvantaged populations.</t>
  </si>
  <si>
    <t>Funding is provided for a grant to a non-profit to establish a program to train, credential, and provide wraparound supports for new mariners from low-income backgrounds.</t>
  </si>
  <si>
    <t>Funding is provided for grants to eligible sports commissions for activities promoting sports tourism, sporting events, and tournaments, and for fostering economic and community development.</t>
  </si>
  <si>
    <t>Funding is provided for the Washington State Manufacturing Council to convene a subgroup to provide recommendations to improve the representation of BIPOC individuals and women in manufacturing ownership and within the workforce across all levels of manufacturing.</t>
  </si>
  <si>
    <t>Solar resilience hubs transfer</t>
  </si>
  <si>
    <t>community solar transfer</t>
  </si>
  <si>
    <t>EV charging transfer</t>
  </si>
  <si>
    <t>electrification workforce training</t>
  </si>
  <si>
    <t>Medical Lake wildfire recovery</t>
  </si>
  <si>
    <t>Agritourism study</t>
  </si>
  <si>
    <t>value of solar study</t>
  </si>
  <si>
    <t>wildfire reconstruction</t>
  </si>
  <si>
    <t>Funding is shifted from the operating budget to the capital budget.</t>
  </si>
  <si>
    <t>Funding for electric vehicle (EV) charging is shifted from the operating budget to the capital budget.</t>
  </si>
  <si>
    <t>Funding that was provided ongoing in FY 2022 is reduced to match the actual one-time costs for completing the build out of a mapping tool that provides locations and essential information of charging and refueling infrastructure. Funding is also provided for the ongoing maintenance costs.</t>
  </si>
  <si>
    <t>Funding is provided for a grant to a nonprofit organization to provide hands-on technical training for formerly incarcerated individuals and other community members to support clean and renewable energy conversions in older homes and neighborhoods.</t>
  </si>
  <si>
    <t>Funding is provided for a grant to the city of Medical Lake for costs associated with recovery from the Gray wildfire of 2023.</t>
  </si>
  <si>
    <t>Funding is provided for a study of how other states regulate and permit agritourism.</t>
  </si>
  <si>
    <t>Funding is provided for COM to contract with the Washington Academy of Sciences to conduct a study to determine the value of distributed solar and storage in Washington state. A preliminary report, with cost estimates and a plan for submitting policy recommendations to COM and the Utilities and Transportation Commission, is due June 30, 2025.</t>
  </si>
  <si>
    <t>Funding is provided for implementation of E2SHB 1899 (Wildfire reconstruction), which directs COM to provide disaster relief payments for property owners and local governments that had certain buildings damaged or destroyed by wildfire. Of the total amount provided in this item, $1.7 million is for grants.</t>
  </si>
  <si>
    <t>Okanogan safety radio network</t>
  </si>
  <si>
    <t>urban growth areas</t>
  </si>
  <si>
    <t>large port districts</t>
  </si>
  <si>
    <t>residential parking</t>
  </si>
  <si>
    <t>automatic external defibrillators</t>
  </si>
  <si>
    <t>BEAD technical assist</t>
  </si>
  <si>
    <t>city and county permit technicians</t>
  </si>
  <si>
    <t>Chelan Douglas sports complex</t>
  </si>
  <si>
    <t>Digital navigator program</t>
  </si>
  <si>
    <t>dash point/browns point study</t>
  </si>
  <si>
    <t>emergency rapid response</t>
  </si>
  <si>
    <t>GMA: special purpose districts</t>
  </si>
  <si>
    <t>housing siting requirements</t>
  </si>
  <si>
    <t>middle housing requirements</t>
  </si>
  <si>
    <t>Whatcom County housing market study</t>
  </si>
  <si>
    <t>Funding is provided for the Okanogan County Sheriff's Office for the Okanogan County Public Safety Radio Network Improvement Project.</t>
  </si>
  <si>
    <t>Additional funding is provided to implement Chapter 338, Laws of 2023 (2SSB 5290), which created new programs aimed at consolidating local residential building permit processes and accelerating permit review times for residential housing permits. Funding is provided for task force facilitation, administration and product development, a local project review act guidebook, and rulemaking.</t>
  </si>
  <si>
    <t>Funding is provided to implement SSB 5834 (Urban growth areas), which requires counties to revise their urban growth areas (UGA) during an annual review of proposed amendments to its comprehensive plan if the UGA meets certain criteria.</t>
  </si>
  <si>
    <t>Funding is provided to implement E2SSB 5955 (Large port districts), which creates a noise abatement program for qualifying port districts.</t>
  </si>
  <si>
    <t>Funding is provided to implement SSB 6015 (Residential parking), which requires cities and counties to enforce certain parking configurations for residential development.</t>
  </si>
  <si>
    <t>Funding is provided for the city of Elma to place Automatic External Defibrillators in city vehicles and public spaces in city buildings.</t>
  </si>
  <si>
    <t>Funding is provided for COM to provide technical assistance to grantees of federal Broadband Equity Access and Deployment (BEAD) grant funding.</t>
  </si>
  <si>
    <t>Funding is provided for a grant to a non-profit professional association of state, county, city, and town officials engaged in development, enforcement, and administration of building construction codes and ordinances to collaborate with the Washington State Board for Community and Technical Colleges (SBCTC) to design and implement training programs to accelerate the hiring of city and county permit technicians.</t>
  </si>
  <si>
    <t>Funding is provided for a grant to the Chelan-Douglas Regional Port Authority to fund public engagement efforts in Chelan and Douglas counties related to a future Regional Sports Complex.</t>
  </si>
  <si>
    <t>Funding is provided to increase the number of grants provided through the Digital Navigator Grant Program, which supports community organizations statewide that assist individuals, groups, or households with internet adoption and the use of computing devices.</t>
  </si>
  <si>
    <t>Funding is provided for COM to contract with a consultant to study incorporating the unincorporated communities of Dash Point and Browns Point into a single city.</t>
  </si>
  <si>
    <t>Additional funding is provided for the Emergency Rapid Response program which supports local governments in addressing immediate community needs in the aftermath of natural and manmade disasters.</t>
  </si>
  <si>
    <t>Funding is provided for COM to convene a task force to make recommendations on integrating water, sewer, school, and port districts into the GMA planning process.</t>
  </si>
  <si>
    <t>Funding is provided for COM to provide technical assistance to local government in planning for and siting supportive housing and emergency housing facilities.</t>
  </si>
  <si>
    <t>Funding is provided for implementation of ESHB 2321 (Middle housing requirements), which modifies provisions for middle housing and minimum residential density requirements.</t>
  </si>
  <si>
    <t>Funding is provided for Whatcom County to study creating an interjurisdictional coordinating body focused on improving the housing market for tenants, landlords, and those interested in becoming landlords.</t>
  </si>
  <si>
    <t>employee benefits, CBAs, updated PEBB rate, PERS/TRS 1 benefit</t>
  </si>
  <si>
    <t>Funding for the aerospace and military business sector lead positions is shifted from the Office of the Governor to the Department of Commerce.</t>
  </si>
  <si>
    <t>Reduce Housing and Essential Needs</t>
  </si>
  <si>
    <t>Reduce Permanent Supportive Housing</t>
  </si>
  <si>
    <t>Reduce Rights of Way</t>
  </si>
  <si>
    <t>Reduce Emergency Housing/Shelter</t>
  </si>
  <si>
    <t>Reduce Equitable Access to Credit</t>
  </si>
  <si>
    <t>Reduce Associate Dev Org Contracts</t>
  </si>
  <si>
    <t>Reduce Behavioral Health Admin</t>
  </si>
  <si>
    <t>Reduce - Energy Mapping Tool</t>
  </si>
  <si>
    <t>End Digital Navigator Resources</t>
  </si>
  <si>
    <t>Reduce Emergency Rapid Response</t>
  </si>
  <si>
    <t>Reduce Microenterprise Dev Contract</t>
  </si>
  <si>
    <t>End Manufacturing Predev Program</t>
  </si>
  <si>
    <t>Reduce Public Telecom Services</t>
  </si>
  <si>
    <t>Reduce Small Biz Resiliency Network</t>
  </si>
  <si>
    <t>End Regulatory Roadmap Program</t>
  </si>
  <si>
    <t>Balance Encampment Resolution Prog</t>
  </si>
  <si>
    <t>This reduction eliminates General Fund-State amounts provided for administration of this program, which awards grants to qualified lending institutions that provide capital to underserved and rural communities. Grant funding is provided through contributions from payers of business and occupation taxes in exchange for a tax credit. Current statute allows program revenues to cover administration</t>
  </si>
  <si>
    <t>This item reduces funding to Associate Development Organizations for implementing economic development activities per RCW 43.330.082 to pre-pandemic levels</t>
  </si>
  <si>
    <t>This item delays hiring a position to coordinate behavioral health housing options.</t>
  </si>
  <si>
    <t>Reduce funding for the Energy Mapping Tool.</t>
  </si>
  <si>
    <t>This ends funding for digital navigation services which is a combination of one-on-one assistance and provision of internet capable devices.</t>
  </si>
  <si>
    <t>This reduces resources for grants meant to quickly provide essential community services and recovery assistance (food, water, power, etc.) to Tribes and local governments after an emergency event when federal funding lags. The program will retain funding and continue at a reduced level</t>
  </si>
  <si>
    <t>This item reduces funding for a nonprofit organization whose sole purpose is to provide grants, capacity building, and technical assistance support to a network of microenterprise development organizations. Partial funding is retained at pre-pandemic base level</t>
  </si>
  <si>
    <t>This eliminates grants for predevelopment work to prepare sites in order to attract, retain, or expand manufacturing businesses, which has significant overlap with other ongoing programming, such as programs through the Community Economic Revitalization Board.</t>
  </si>
  <si>
    <t>Reduces budget for technical assistance to support public utility district and port district retail telecommunications services projects. The program has been underspent.</t>
  </si>
  <si>
    <t>This reduces funding to community-based organizations for implementing small business support (primarily technical and technology assistance in native languages). This reduction continues partial funding so that small business support can still be provided</t>
  </si>
  <si>
    <t>This eliminates the regulatory roadmap program, which creates visual guides to regulatory requirements for some cities. Existing funding is insufficient to provide guides for every industry and jurisdiction.</t>
  </si>
  <si>
    <t>The encampment resolution program is a joint activity between the Department of Commerce and Department of Transportation. Reducing Commerce's funding will ensure the total program funding level is balanced across these departments, leaving enough for each agency to maintain existing service levels.</t>
  </si>
  <si>
    <t>Staff transition support</t>
  </si>
  <si>
    <t>Funding is provided to retain a retiring forecaster to make necessary improvements for economic forecasting models.</t>
  </si>
  <si>
    <t>Director recruitment &amp; relocation</t>
  </si>
  <si>
    <t>Funding is provided to recruit and train a new Executive Director and to cover two months of compensation for the overlap of the new Executive Director with the retiring Executive Director.</t>
  </si>
  <si>
    <t>updated PEBB rate, rentention promotion and raise</t>
  </si>
  <si>
    <t>Data base licensing</t>
  </si>
  <si>
    <t>The Economic and Revenue Forecast Council requests additional funding to cover the escalating costs for mission critical software and database subscriptions.</t>
  </si>
  <si>
    <t>Other fund adjustments</t>
  </si>
  <si>
    <t>The Economic &amp; Revenue Forecast Council (ERFC) requests a shift of expenditure authority from their General Fund appropriation to their Motor Vehicle Account appropriation. This move is intended to better align the agency's operating costs with funding sources.</t>
  </si>
  <si>
    <t>conditionally released SVPs</t>
  </si>
  <si>
    <t>staff for board and commissions</t>
  </si>
  <si>
    <t>community-based BH supports</t>
  </si>
  <si>
    <t>criminal records/vacation study</t>
  </si>
  <si>
    <t>equity impact statements</t>
  </si>
  <si>
    <t>institutional ed reform</t>
  </si>
  <si>
    <t>Office of Independent Investigation</t>
  </si>
  <si>
    <t>Net ecological gain standard</t>
  </si>
  <si>
    <t>sentencing guidelines commission</t>
  </si>
  <si>
    <t>Funding is provided to implement the provisions of Engrossed Second Substitute Senate Bill No. 5163 (conditionally released sexually violent predators). This is to provide staffing for the Sex Offender Policy Board to gather relevant information and develop materials. This is one-time funding.</t>
  </si>
  <si>
    <t>Funding is provided for one administrative staff for boards and commissions.</t>
  </si>
  <si>
    <t>Funding is provided to contract with project management resources to assist the Health Care Authority and Department of Social and Health Services in coordinating efforts to transform the behavioral health system and improve the collection and availability of data, pursuant to Engrossed Second Substitute House Bill No. 1477 (national 988 system).</t>
  </si>
  <si>
    <t>Funding is provided for a feasibility study of streamlining the process for vacating criminal conviction records.</t>
  </si>
  <si>
    <t>Funding is provided for a report including recommendations on methods of providing equity impact statements on proposed legislation.</t>
  </si>
  <si>
    <t>Funding is provided to implement the provisions of Engrossed Second Substitute Senate Bill No. 1295 (institutional education / release) for a staff at the Education Research and Data Collection to collect and report on Institutional Education data and outcomes with the Office of the Superintendent of Public Instruction.</t>
  </si>
  <si>
    <t>Funding is provided to implement Engrossed Substitute House Bill No. 1267 (police use of force) that establishes the Office of Independent Investigations (OII) for the purpose of investigating deadly force incidents involving peace officers. The funding provides for one contracts staff, two human resources staff, three fiscal staff, and one facility staff to provide administrative support to OII.</t>
  </si>
  <si>
    <t>Funding is provided for a report on incorporating a net ecological gain standard into state land use, development, and environmental laws and rules.</t>
  </si>
  <si>
    <t>Funding is provided for staffing to provide support solely for the Sentencing Guidelines Commission.</t>
  </si>
  <si>
    <t>SEEP zero emission staff commerce</t>
  </si>
  <si>
    <t>Independent Investigations support</t>
  </si>
  <si>
    <t>ARPA serve WA staffing</t>
  </si>
  <si>
    <t>Family and medical leave</t>
  </si>
  <si>
    <t>public employee PLSF</t>
  </si>
  <si>
    <t>Background check work group</t>
  </si>
  <si>
    <t>Communications support</t>
  </si>
  <si>
    <t>Change management support</t>
  </si>
  <si>
    <t>Dual credit program data</t>
  </si>
  <si>
    <t>Lived experience stipend</t>
  </si>
  <si>
    <t>Riparian programs evaluation</t>
  </si>
  <si>
    <t>Student health care access</t>
  </si>
  <si>
    <t>transportation staffing</t>
  </si>
  <si>
    <t>vendor rate report</t>
  </si>
  <si>
    <t>temporary staff/reporting &amp; budget</t>
  </si>
  <si>
    <t>Funding is provided for staff for the State Efficiency and Environmental Performance (SEEP) Office at the Department of Commerce to implement Execu ve Order 21-04 (Zero Emissions Vehicles).</t>
  </si>
  <si>
    <t>Funding is provided for addi onal staff for informa on technology and payroll support for the Office of Independent Inves ga ons which was created with the enactment of Chapter 318, Laws of 2021 (ESHB 1267).</t>
  </si>
  <si>
    <t>Expenditure authority is provided for federal funds received under the American Rescue Plan Act (ARPA) by the ServeWA program. State funds are also provided for required administra ve match.</t>
  </si>
  <si>
    <t>Funding is provided to implement the provisions of Second Subs tute Senate Bill 5642 (family and medical leave). This is for actuarial services to provide a report by October 1, 2022.</t>
  </si>
  <si>
    <t>Funding is provided to implement the provisions of Engrossed Subs tute Senate Bill 5847 (public employee PLSF info).</t>
  </si>
  <si>
    <t>Funding is provided to contract out with a third-party facilitator to convene an applicant background check work group that will review exis ng applicant background check requirements and processes and provide a feasibility study and implementa on plan for establishing a state office to centrally manage applicant background check processes.</t>
  </si>
  <si>
    <t>Funding is provided for addi onal staffing to assist the Communica ons Team in preparing internal and external communications materials.</t>
  </si>
  <si>
    <t>Funding is provided to add a staff posi on to assist with organiza on performance and con nuous improvement efforts.</t>
  </si>
  <si>
    <t>Funding is provided to implement Subs tute House Bill 1867 (dual credit program data) which, among other changes, requires the ERDC to prepare an annual report on dual credit program data.</t>
  </si>
  <si>
    <t>Funding is provided for s pends for individuals who par cipate on boards, commissions, councils, commi ees and work groups across state government pursuant to Second Subs tute Senate Bill 5793 (state boards, etc./stipends).</t>
  </si>
  <si>
    <t>One- me funding is provided to evaluate the effec veness of voluntary incen ve programs for landowners and regulatory programs that protect and restore riparian ecosystems for salmon. A report is due December 1, 2022.</t>
  </si>
  <si>
    <t>Funding is provided to conduct a comprehensive study on student access to health care, including behavioral health care, at Washington's public institutions of higher education.</t>
  </si>
  <si>
    <t>Funding is provided to report on vendor rates on services provided to low-income individuals at certain state agencies. A report is due to legislative fiscal committees by November 1, 2022.</t>
  </si>
  <si>
    <t>Funding is provided for staffing and other resources to provide temporary budge ng, accoun ng, policy and legal support to track, monitor and report alloca ons and expenditures of received and an cipated federal funds for COVID-19 relief and other purposes.</t>
  </si>
  <si>
    <t>AmeriCorps equity fund (BIPOC)</t>
  </si>
  <si>
    <t>ServeWA ARPA funding</t>
  </si>
  <si>
    <t>ServeWA support</t>
  </si>
  <si>
    <t>AmeriCorps living stipend</t>
  </si>
  <si>
    <t>criminal justice analytic staffing</t>
  </si>
  <si>
    <t>Behavioral health JLEC</t>
  </si>
  <si>
    <t>Difficult to discharge pilot</t>
  </si>
  <si>
    <t>Naselle task force</t>
  </si>
  <si>
    <t>Funding is provided for Serve Washington to support Black, Indigenous, People of Color led and small community-based organizations with accessing AmeriCorps resources. Funding is also provided for Serve Washington to provide training and technical support for community-based organizations in applying for AmeriCorps and federal funding.</t>
  </si>
  <si>
    <t>One-time funding is provided for state match and federal funds awarded under the American Rescue Plan Act for the Serve Washington program. This includes Serve Washington administrative resources.</t>
  </si>
  <si>
    <t>Funding is provided for increased staffing for the Serve Washington program to support grant workload to include sub-recipient monitoring and community volunteer programs.</t>
  </si>
  <si>
    <t>Funding is provided for Serve Washington, in cooperation with the Employment Security Department, to implement an increased living stipend from $16,502 to $26,758 per member for all AmeriCorps members who have an income under 200 percent of the federal poverty level.</t>
  </si>
  <si>
    <t>Funding is provided for one staff to provide data analysis in support of the Sentencing Guidelines Commission and the Sex Offender Policy Board.</t>
  </si>
  <si>
    <t>One-time funding is provided for contract costs to provide staff support for a Joint Legislative and Executive Committee on Behavioral Health. A sustainable five-year plan to improve behavioral health is due by June 1, 2025.</t>
  </si>
  <si>
    <t>One-time funding is provided to establish a difficult to discharge task force to oversee a pilot program and make recommendations about how to address challenges faced with discharging patients from acute care settings and post-acute care capacity.</t>
  </si>
  <si>
    <t>One-time funding is provided to convene a take force to identify, plan, and make recommendations on the conversion of the Naselle youth camp property and submit a report by June 30, 2024.</t>
  </si>
  <si>
    <t>Accessible tech</t>
  </si>
  <si>
    <t>Olympic Heritage BH study</t>
  </si>
  <si>
    <t>Health nonprofit tax pref</t>
  </si>
  <si>
    <t>Dept of Housing study</t>
  </si>
  <si>
    <t>Larch Corrections Center task force</t>
  </si>
  <si>
    <t>Perinatal care report</t>
  </si>
  <si>
    <t>Communication rates market analysis</t>
  </si>
  <si>
    <t>Federal grant database solution</t>
  </si>
  <si>
    <t>space planning study</t>
  </si>
  <si>
    <t>vehicular pursuit data analysis</t>
  </si>
  <si>
    <t>Funding is provided for the purchase and distribution of accessible technology and devices to support the employment of and reasonable accommodation for state employees with disabilities.</t>
  </si>
  <si>
    <t>Funding is provided to evaluate options for use of beds at the Olympic Heritage Behavioral Health (OHBH) facility, including an analysis of what types of beds should be operated at the OHBH facility, what entity or entities should provide or be contracted to provide services at the facility, and strategies for optimizing federal Medicaid match for the provision of services. A report is due on June 30, 2025.</t>
  </si>
  <si>
    <t>Funding is provided for a study on costs to the state related to non-profit health care providers and insurers, including actual spending and foregone revenue collections. The report is due by October 1, 2024.</t>
  </si>
  <si>
    <t>Funding is provided for a preliminary study considering the transition of state housing programs to a new state agency with a report due December 1, 2024.</t>
  </si>
  <si>
    <t>Funding is provided to convene a task force to make recommendations on the future use of the Larch Corrections Center in Yacolt and submit a report by June 30, 2025.</t>
  </si>
  <si>
    <t>Funding is provided to conduct an analysis of pregnancy-related health care services, including pre-conception, prenatal, labor and delivery, and postpartum care; with a report due June 30, 2025.</t>
  </si>
  <si>
    <t>Funding is provided for market analysis of telecommunication rates in incarceration with the report due December 31, 2024.</t>
  </si>
  <si>
    <t>Funding is provided for a grant management database to track federal grants, a centralized grant writing service, and technical assistance for state agencies regarding federal funding opportunities.</t>
  </si>
  <si>
    <t>Funding is provided for a contract to conduct a space planning study. The report is due June 30, 2025.</t>
  </si>
  <si>
    <t>Funding is provided for a contractor to collect and review data related to vehicular pursuits. The report and recommendations are due by June 30, 2025.</t>
  </si>
  <si>
    <t>CBAs, updated PEBB rate, PERS/TRS 1 benefit, employee benefits, comp structure</t>
  </si>
  <si>
    <t>staff support for boards and commissions transferred from OFM to Office of Gov; net ecological gain standard work transferred to DFW</t>
  </si>
  <si>
    <t>Transfer staffing to Office of Gov</t>
  </si>
  <si>
    <t>compensation structure, updated PEBB rate, PERS/TRS 1 benefit increase</t>
  </si>
  <si>
    <t>transfer career connected learning to Office of Gov</t>
  </si>
  <si>
    <t>Agency rename and outreach</t>
  </si>
  <si>
    <t>educational opportunity gap study</t>
  </si>
  <si>
    <t>public records legal services</t>
  </si>
  <si>
    <t>lived experience stipends</t>
  </si>
  <si>
    <t>student support</t>
  </si>
  <si>
    <t>outreach team</t>
  </si>
  <si>
    <t>Funding is provided for outreach for community feedback to explore a name change to present the Hispanic and Latine community.</t>
  </si>
  <si>
    <t>Funding is provided to complete a study on the educational opportunity gap, in coordination with the Governor's Office of Indian Affairs, the Commission on African-American Affairs, and the Commission on Asian-Pacific American Affairs.</t>
  </si>
  <si>
    <t>Funding is provided for staffing and legal services costs associated with increased public record requests.</t>
  </si>
  <si>
    <t>Funding is provided for lived experience stipends of 11 commissioners and community members as allowed under Chapter 245, Laws of 2022 (2SSB 5793).</t>
  </si>
  <si>
    <t>Funding is provided for a pilot program in the Skagit Valley to hire gang youth intervention specialists within high schools to address the roots of gang involvement.</t>
  </si>
  <si>
    <t>Funding is provided for 4 staff to provide community outreach and promote civic engagement.</t>
  </si>
  <si>
    <t>CBAs, updated PEBB rate, key staff salary increase</t>
  </si>
  <si>
    <t>CBAs, updated PEBB rate, plan 1 UAAL rates, booster incentive</t>
  </si>
  <si>
    <t>Reduce - Travel and Stipends</t>
  </si>
  <si>
    <t>The agency will reduce travel and lived experience stipends for staff and commissioners one time for the 2025–27 biennium.</t>
  </si>
  <si>
    <t>Educational opp gap report</t>
  </si>
  <si>
    <t>Black community health needs report</t>
  </si>
  <si>
    <t>One- me funding is provided for the Commission to contract with an organiza on to conduct a Black community health needs assessment and provide a report to the Legislature by June 30, 2023.</t>
  </si>
  <si>
    <t>Funding is provided to complete a study on the educational opportunity gap, in coordination with the Governor's Office of Indian Affairs, the Commission on Asian-Pacific-American Affairs, and the Commission on Hispanic Affairs.</t>
  </si>
  <si>
    <t>Funding is provided for lived experience stipends of 9 commissioners and community members as allowed under Chapter 245, Laws of 2022 (2SSB 5793).</t>
  </si>
  <si>
    <t>CBAs, updated PEBB rate, staff salary increase</t>
  </si>
  <si>
    <t>B&amp;O exemption for gov assist</t>
  </si>
  <si>
    <t>2021 revenue leg funding</t>
  </si>
  <si>
    <t>hydrogen/electric vehicles</t>
  </si>
  <si>
    <t>capital gains tax admin</t>
  </si>
  <si>
    <t>salmon recovery grants/tax</t>
  </si>
  <si>
    <t>tax and revenue laws</t>
  </si>
  <si>
    <t>farmworker housing</t>
  </si>
  <si>
    <t>labor day fires/tax</t>
  </si>
  <si>
    <t>liquor license extension</t>
  </si>
  <si>
    <t>behavioral health crisis response</t>
  </si>
  <si>
    <t>facilities and deferrals reduction</t>
  </si>
  <si>
    <t>tax structure work group</t>
  </si>
  <si>
    <t>working families tax admin</t>
  </si>
  <si>
    <t>working families tax credit</t>
  </si>
  <si>
    <t>Funding is provided to implement SHB 5422 (emergency assistance/tax).</t>
  </si>
  <si>
    <t>Funding is provided to implement proposed revenue legislation.</t>
  </si>
  <si>
    <t>Funding is provided to implement 2SSB 5000 (hydrogen/electric vehicles).</t>
  </si>
  <si>
    <t>Funding is provided to implement ESSB 5096 (capital gains tax).</t>
  </si>
  <si>
    <t>Funding is provided to implement ESB 5220 (salmon recovery grants/tax).</t>
  </si>
  <si>
    <t>Funding is provided to implement ESSB 5251 (tax and revenue laws).</t>
  </si>
  <si>
    <t>Funding is provided to implement 2SSB 5396 (farmworker housing/tax).</t>
  </si>
  <si>
    <t>Funding is provided to implement ESB 5454 (prop. tax/natural disasters).</t>
  </si>
  <si>
    <t>Funding is provided to implement Engrossed Second Substitute House Bill 1480 (liquor licensee privileges).</t>
  </si>
  <si>
    <t>Funding is provided to implement Engrossed Second Substitute House Bill 1477 (national 988 system).</t>
  </si>
  <si>
    <t>Savings are achieved through a reduction in the amount of office space and parking at the DOR Seattle location and office space in Bothell. Funding for the property tax exemption and deferral programs that is not needed to operate these programs will also be reduced.</t>
  </si>
  <si>
    <t>Funding is provided to continue the Tax Structure Work Group.</t>
  </si>
  <si>
    <t>Funding is provided for the administration of the working families tax exemption program.</t>
  </si>
  <si>
    <t>Funding is provided for remittance payments to implement the Working Families Tax Credit program pursuant to Engrossed Substitute House Bill 1297 (working families tax exemption).</t>
  </si>
  <si>
    <t>employee benefits, furloughs</t>
  </si>
  <si>
    <t>transp network companies</t>
  </si>
  <si>
    <t>affordable housing/REET</t>
  </si>
  <si>
    <t>2022 revenue leg</t>
  </si>
  <si>
    <t>uniform unclaimed property</t>
  </si>
  <si>
    <t>small business tax relief</t>
  </si>
  <si>
    <t>Bothell field office relocation</t>
  </si>
  <si>
    <t>data centers</t>
  </si>
  <si>
    <t>tax policy specialists</t>
  </si>
  <si>
    <t>WFTC fraud mitigation &amp; QA</t>
  </si>
  <si>
    <t>One- me funding is provided to implement Engrossed Subs tute House Bill 2076 (transp. network companies).</t>
  </si>
  <si>
    <t>Funding is provided to implement Engrossed Second Subs tute House Bill 1015 (equitable access to credit).</t>
  </si>
  <si>
    <t>Funding is provided to implement Engrossed Subs tute House Bill 1643 (affordable housing/REET).</t>
  </si>
  <si>
    <t>One-time funding is provided to implement 2022 revenue legislation.</t>
  </si>
  <si>
    <t>Funding is provided for administra on of Engrossed Subs tute Senate Bill 5531 (uniform unclaimed property act).</t>
  </si>
  <si>
    <t>One- me funding is provided for implementa on of Engrossed Subs tute Senate Bill 5980 (small business tax relief).</t>
  </si>
  <si>
    <t>One- me funding is provided to relocate staff in the Bothell office to a more affordable facility in FY 2023.</t>
  </si>
  <si>
    <t>Funding is provided to implement Engrossed Subs tute House Bill 1846 (data centers tax preference).</t>
  </si>
  <si>
    <t>Funding is provided for addi onal tax policy specialists to analyze tax measures in support of requests by the Governor, the Office of Financial Management, and the Legislature.</t>
  </si>
  <si>
    <t>Funding is provided for ongoing fraud mi ga on so ware and one- me quality assurance services to support administration of the Working Families Tax Credit program.</t>
  </si>
  <si>
    <t>property tax admin</t>
  </si>
  <si>
    <t>WFTC changes</t>
  </si>
  <si>
    <t>2023 revenue leg</t>
  </si>
  <si>
    <t>capital gains M&amp;O</t>
  </si>
  <si>
    <t>Delivery of alcohol</t>
  </si>
  <si>
    <t>WFTC implementation support</t>
  </si>
  <si>
    <t>petroleum products tax admin</t>
  </si>
  <si>
    <t>state and local tax transparency</t>
  </si>
  <si>
    <t>tax and revenue laws admin</t>
  </si>
  <si>
    <t>working families M&amp;O</t>
  </si>
  <si>
    <t>wealth tax study</t>
  </si>
  <si>
    <t>Funding is provided to implement House Bill 1303 (Property tax administration) which, among other provisions, allows the Department of Revenue to convert a taxpayer's property tax appeal from informal to formal within 10 days of the date of the appeal.</t>
  </si>
  <si>
    <t>Funding is provided for the implementation of Second Substitute House Bill 1477 (Working families' tax credit), which makes changes to the Working Families' Tax Credit (WFTC) program.</t>
  </si>
  <si>
    <t>Funding is provided to implement 2023 revenue legislation.</t>
  </si>
  <si>
    <t>Funding is provided for administrative support to continue implementation of Chapter 196, Laws of 2021 (ESSB 5096). Funding was first appropriated in the 2021-23 biennium for the project, and the project is scheduled to be completed in the 2023-25 biennium.</t>
  </si>
  <si>
    <t>Funding is provided for the maintenance and operations costs of information technology systems used for implementation of Chapter 196, Laws of 2021 (ESSB 5096).</t>
  </si>
  <si>
    <t>Funding is provided to implement Substitute Senate Bill 5448 (Delivery of alcohol), which makes various changes to liquor licensee privileges for the delivery of alcohol.</t>
  </si>
  <si>
    <t>Funding is provided for the Working Family Tax Credit (WFTC) program to administer remittances, implement fraud and identity theft mitigation measures, and increase application and language accessibility for applicants.</t>
  </si>
  <si>
    <t>Funding is provided to administer petroleum products tax adjustments required under Engrossed Substitute House Bill 1175 (Petroleum storage tanks), which include reverting to the prior tax rate and increasing the balancing thresholds in the Pollution Liability Insurance Program Trust Account.</t>
  </si>
  <si>
    <t>Funding is provided for a study related to improving transparency and accessibility of state and local tax rates.</t>
  </si>
  <si>
    <t>Funding is provided to implement Substitute Senate Bill 5565 (Tax and revenue laws), which modifies tax and revenue laws by making technical corrections and clarifying ambiguities.</t>
  </si>
  <si>
    <t>Funding is provided for the maintenance and operations costs of information technology systems used for implementation of Chapter 195, Laws of 2021 (ESHB 1297).</t>
  </si>
  <si>
    <t>Funding is provided to continue administration of Chapter 195, Laws of 2021 (ESHB 1297).</t>
  </si>
  <si>
    <t>Funding is provided for the Department of Revenue to research and analyze wealth taxes imposed in other countries and wealth tax legislation recently proposed by other jurisdictions.</t>
  </si>
  <si>
    <t>recovery  residence tax admin</t>
  </si>
  <si>
    <t>Funding is provided to implement Engrossed Second Substitute Senate Bill 5536 (Controlled substances).</t>
  </si>
  <si>
    <t>2024 revenue leg</t>
  </si>
  <si>
    <t>demographic data collection study</t>
  </si>
  <si>
    <t>capital gains tax enforcement</t>
  </si>
  <si>
    <t>royalty receipts apportionment</t>
  </si>
  <si>
    <t>WFTC outreach</t>
  </si>
  <si>
    <t>Funding is provided to implement revenue legislation assumed to be enacted during the 2024 legislative session.</t>
  </si>
  <si>
    <t>Funding is provided to conduct a feasibility study on how to collect race and ethnicity information from organizations or entities who receive tax preferences.</t>
  </si>
  <si>
    <t>Funding is provided for capital gains tax enforcement and administrative hearing staff.</t>
  </si>
  <si>
    <t>Funding is provided to conduct a study on royalty receipts apportionment for local business taxes throughout the state.</t>
  </si>
  <si>
    <t>Funding is provided for staff costs to support the task force on the underground economy in the Washington state construction industry.</t>
  </si>
  <si>
    <t>Funding is provided to continue outreach for the Working Families Tax Credit (WFTC) program to increase awareness and participation.</t>
  </si>
  <si>
    <t>CBAs, updated PEBB rate, employee benefits, PERS/TRS 1 benefit increase</t>
  </si>
  <si>
    <t>CBAs, updated PEBB rate, PERS/TRS 1 benefit, plan 1 UAAL rates, booster incentive</t>
  </si>
  <si>
    <t>updated PEBB rate, PERS/TRS 1 benefit</t>
  </si>
  <si>
    <t>Tax and Licensing System Maint</t>
  </si>
  <si>
    <t>The Department of Revenue is provided funding for annual inflationary increases in the cost for ongoing vendor-provided maintenance and support for the agency's core and integrated tax and licensing system.</t>
  </si>
  <si>
    <t>Reduce - Management of hiring</t>
  </si>
  <si>
    <t>Reduce - DOR Property Tax Grants</t>
  </si>
  <si>
    <t>The agency will find cost savings by managing hiring practices during the 202527 biennium.</t>
  </si>
  <si>
    <t>The agency will make reductions to the current property tax grants and subsidies program in fiscal year 2025 and for the 2025-27 biennium.</t>
  </si>
  <si>
    <t>employee benefits</t>
  </si>
  <si>
    <t>CBAs, updated PEBB rate, PERS/TRS 1 benefit increase</t>
  </si>
  <si>
    <t>Alt public works contracting</t>
  </si>
  <si>
    <t>contracting audit and review</t>
  </si>
  <si>
    <t>language access</t>
  </si>
  <si>
    <t>support staff</t>
  </si>
  <si>
    <t>One-time funding is provided to implement Senate Bill 5032 (alternate public works contracting procedures).</t>
  </si>
  <si>
    <t>Funding is provided to implement Substitute House Bill 1259 (women &amp; minority contracting) in establishing an audit and review unit to detect and investigate fraud and violations pertaining to the certification of, and contracting with, minority- and women-owned businesses.</t>
  </si>
  <si>
    <t>One-time funding is provided for the agency to provide access to services for those with limited English proficiency (LEP). This includes the resources to translate the state certification application, instructions, and supplemental materials, as well as information on the Linked Deposit Program, certification outreach materials, training workshop videos, and social media postings.</t>
  </si>
  <si>
    <t>Funding is provided for two FTEs to support the Office of Minority and Women's Business Enterprises' programs.</t>
  </si>
  <si>
    <t>certification support</t>
  </si>
  <si>
    <t>public records</t>
  </si>
  <si>
    <t>risk management</t>
  </si>
  <si>
    <t>Funding is provided for a lead cer fica on analyst to support the processing of applica ons from minority-and women-owned businesses and targeted outreach efforts.</t>
  </si>
  <si>
    <t>Funding is provided for a dedicated public records officer to manage reten on and disposi on of public records and to respond to public records requests.</t>
  </si>
  <si>
    <t>Funding is provided for a risk management officer to oversee procurement and contrac ng work, develop and update policies and procedures, and identify and mitigate risks.</t>
  </si>
  <si>
    <t>communications and outreach</t>
  </si>
  <si>
    <t>public records requests</t>
  </si>
  <si>
    <t>policy analyst</t>
  </si>
  <si>
    <t>Funding is provided to establish a state small business certification program, as provided in Second Substitute Senate Bill 5268 (Public works procurement).</t>
  </si>
  <si>
    <t>Funding is provided for 7 FTEs to establish a Communications and Outreach Department, including 5 regional certification outreach specialists.</t>
  </si>
  <si>
    <t>Funding is provided for a public records specialist and for reporting software fees to manage public records requests.</t>
  </si>
  <si>
    <t>Funding is provided for a policy analyst position.</t>
  </si>
  <si>
    <t>small biz LGBTQ certification</t>
  </si>
  <si>
    <t>access equity M&amp;O</t>
  </si>
  <si>
    <t>disparity study</t>
  </si>
  <si>
    <t>Funding is provided to extend small business certifications to LGBTQ-owned businesses.</t>
  </si>
  <si>
    <t>Funding is provided to maintain Access Equity, an enterprise data collection and monitoring system, as recommended by the 2019 Disparity Study.</t>
  </si>
  <si>
    <t>Funding is provided for an updated statewide disparity study to assess how the pandemic impacted equity in public contracting and whether the state made progress in reducing the disparities outlined in the 2019 Disparity Study.</t>
  </si>
  <si>
    <t>natural hazard data portal</t>
  </si>
  <si>
    <t>automated decision making systems</t>
  </si>
  <si>
    <t>One-time funding is provided for the agency to provide a common platform for hosting existing state data on natural hazard risks to assist with hazard mapping and analysis.</t>
  </si>
  <si>
    <t>One-time funding is provided for a work group to examine how automated decision making can best be reviewed before adoption. A report is due to fiscal committees of the legislature by December 1, 2021.</t>
  </si>
  <si>
    <t>innovation and legacy system pilot</t>
  </si>
  <si>
    <t>electronic health records funds</t>
  </si>
  <si>
    <t>One-time funding is provided for a pilot program in which state agencies may apply for funding to complete short-term projects that advance innovative technology solutions and modernize legacy systems. The Technology Services Board will consider applications and approve the release of funding to applicants.</t>
  </si>
  <si>
    <t>One-time funding is provided in gated funding for distribution to the Department of Corrections, the Department of Social and Health Services, and the Health Care Authority for electronic health records (EHR) projects. The EHR projects must align with the statewide electronic health records plan that must be approved by the Office of Financial Management and the Technology Services Board prior to any release of funding.</t>
  </si>
  <si>
    <t>Funding is provided to increase innovation pool dollars in FY 2025 for projects that advance technology solutions and modernize legacy systems.</t>
  </si>
  <si>
    <t>Funding is provided for the statewide electronic health records project for staffing, planning, design, and architecture for the foundational system.</t>
  </si>
  <si>
    <t>leg agency facilities</t>
  </si>
  <si>
    <t>building cost</t>
  </si>
  <si>
    <t>Funding is adjusted for legislative agency charges for the payment of facilities and services charges, utilities and contracts charges, public and historic facilities charges, and capital projects surcharges allocable to the Senate, House of Representatives, Statute Law Committee, Legislative Support Services, and Joint Legislative Systems Committee. Funding for the payment of these facilities and services charges is provided as a direct appropriation in the Department of Enterprise Services' operating budget.</t>
  </si>
  <si>
    <t>Funding is provided to cover operational costs in campus facilities. This is one-time funding.</t>
  </si>
  <si>
    <t>SEEP zero emission staffing</t>
  </si>
  <si>
    <t>SEEP electric vehicle infra</t>
  </si>
  <si>
    <t>DEI statewide training staff</t>
  </si>
  <si>
    <t>Funding is provided for four staff to support implementa on of Execu ve Order 21-04 (Zero Emission Vehicles). Staff will analyze fleet data and collaborate with state agencies on implemen ng a strategy for electric vehicles.</t>
  </si>
  <si>
    <t>Funding is provided for zero-emission electric vehicle supply equipment infrastructure at state owned facili es that must be coordinated with the state efficiency and environmental performance program. A report is due on June 30, 2023.</t>
  </si>
  <si>
    <t>Funding is provided for staff to provide statewide training on Diversity, Equity, and Inclusion (DEI) to state employees. The Department of Enterprise Services will reach full training capacity in FY 2024, and all execu ve branch employees will receive training by FY 2027. This does not include training for employees at legisla ve, judicial, higher educa on, or non-budgeted agencies.</t>
  </si>
  <si>
    <t>leg facilities approp</t>
  </si>
  <si>
    <t>Funding is provided to align the facility related costs allocated to select legislative entities in the Central Service Model with the General Fund appropriation provided to the Department of Enterprise Services to cover these costs.</t>
  </si>
  <si>
    <t>residential building exits</t>
  </si>
  <si>
    <t>blind business fee waiver</t>
  </si>
  <si>
    <t>DEI support for small agencies</t>
  </si>
  <si>
    <t>Leg bldg reception area security</t>
  </si>
  <si>
    <t>Funding is provided for implementation of Substitute Senate Bill 5491 (Residential building exits), which requires the State Building Code Council to convene a technical advisory group regarding single exit stairways in multifamily residential structures.</t>
  </si>
  <si>
    <t>Funding is provided to waive rent fees and charges for vendors who are blind business enterprise program licensees for the biennium.</t>
  </si>
  <si>
    <t>Funding is provided to provide Diversity, Equity, and Inclusion (DEI) support to small state agencies for the development of their Pro-Equity Anti Racism (PEAR) plans and meet the requirements of Executive Order 22-04</t>
  </si>
  <si>
    <t>Funding is provided for security enhancement designs and enhancements to public lobby spaces in the Legislative building.</t>
  </si>
  <si>
    <t>adjust leg facilities costs</t>
  </si>
  <si>
    <t>executive residence and office</t>
  </si>
  <si>
    <t>residential housing</t>
  </si>
  <si>
    <t>Funding is provided to balance the General Fund-State appropriation for legislative facility costs.</t>
  </si>
  <si>
    <t>Funding is provided to prepare the executive residence and Governor's Office for a new governor and first family.</t>
  </si>
  <si>
    <t>Funding is provided to implement 2SHB 2071 (Residential housing), which requires the Office of Regulatory Innovation to develop a standard energy code plan set and requires the SBCC to recommend changes to apply certain housing codes to multiplex housing and smaller dwelling units.</t>
  </si>
  <si>
    <t>Reduce - small agency DEI</t>
  </si>
  <si>
    <t>Funding reduction for Small Agency Diversity, Equity, and Inclusion.</t>
  </si>
  <si>
    <t>furloughs, employee benefits</t>
  </si>
  <si>
    <t>cannabis lab standards</t>
  </si>
  <si>
    <t>cannabis social equity</t>
  </si>
  <si>
    <t>Funding is provided pursuant to House Bill 1859 (cannabis analysis labs) to implement recommenda ons of the Cannabis Science Task Force to create a team of scien fic experts, led by the Department of Agriculture and in partnership with the Department of Health, to establish and maintain cannabis laboratory standards.</t>
  </si>
  <si>
    <t>One- me funding is provided for the Liquor and Cannabis Board, in consulta on with the Office of Equity and with community organiza ons, to select a third-party contractor to priori ze applicants in the Cannabis Social Equity Program under RCW 69.50.335.</t>
  </si>
  <si>
    <t>minors vapor/tobacco</t>
  </si>
  <si>
    <t>social equity in cannabis</t>
  </si>
  <si>
    <t>youth tobacco/vaping enforcement</t>
  </si>
  <si>
    <t>Funding is provided to implement Engrossed Substitute Senate Bill 5365 (Vapor and tobacco/minors).</t>
  </si>
  <si>
    <t>Funding is provided to implement Engrossed Second Substitute Senate Bill 5080 (Cannabis social equity) for implementing the program in the bill, including distributing additional social equity cannabis licenses.</t>
  </si>
  <si>
    <t>Funding is provided to conduct an agency analysis of commercial tobacco and vaping enforcement actions in FY 2018 through FY 2022 involving youth under the age of 18.</t>
  </si>
  <si>
    <t>cannabis waste</t>
  </si>
  <si>
    <t>High THC cannabis</t>
  </si>
  <si>
    <t>medical cannabis tax</t>
  </si>
  <si>
    <t>Additional funding is provided to implement the Social Equity in Cannabis program created in Chapter 220, Laws of 2023, which includes issuing new social equity cannabis producer, processor, and retail licenses.</t>
  </si>
  <si>
    <t>Funding is provided to implement SSB 5376 (Cannabis waste), which permits a licensed cannabis producer or processor to sell specified cannabis solid waste.</t>
  </si>
  <si>
    <t>Funding is provided to implement 2SHB 2320 (High THC Cannabis products), which requires LCB to track cannabis products by THC concentration level and issue a report on the information collected by November 14, 2025.</t>
  </si>
  <si>
    <t>Funding is provided to implement SHB 1453 (Medical cannabis/tax), which provides a tax exemption from the cannabis excise tax for certain qualifying patients and providers.</t>
  </si>
  <si>
    <t>fund switch</t>
  </si>
  <si>
    <t>reduce natural gas emissions</t>
  </si>
  <si>
    <t>One-time funding is provided for the commission to research and engage stakeholders to develop emission reduction strategies related to regulated natural gas distribution companies, associated ratepayer protections, and other related measures.</t>
  </si>
  <si>
    <t>energy project orders</t>
  </si>
  <si>
    <t>utility insurance study</t>
  </si>
  <si>
    <t>Ongoing funding is provided to implement the provisions of Subs tute Senate Bill 5678 (energy project orders).</t>
  </si>
  <si>
    <t>Ongoing funding is provided to implement the provisions of Subs tute Senate Bill 5910 (hydrogen).</t>
  </si>
  <si>
    <t>Funding is provided for implementa on costs of Engrossed Second Subs tute House Bill 1723 (telecommunica ons access), which creates various programs to increase access to broadband and meet other digital equity goals. The act goes into effect July 1, 2023, except for the codifica on of the Digital Equity Forum, which takes effect immediately.</t>
  </si>
  <si>
    <t>One- me funding is provided for the U lity and Transporta on Commission to coordinate with the Office of the Insurance Commissioner to conduct a study of certain aspects of insurance for u lity companies.</t>
  </si>
  <si>
    <t>SSB 5910 expenditure authority</t>
  </si>
  <si>
    <t>Funding is adjusted one-time related to Chapter 292, Laws of 2022 (SSB 5910), as a result of an updated fiscal note.</t>
  </si>
  <si>
    <t>equity program</t>
  </si>
  <si>
    <t>Funding is provided to establish a diversity, equity, and inclusion program and to hire staff.</t>
  </si>
  <si>
    <t>universal comm services study</t>
  </si>
  <si>
    <t>Funding is provided for a study of the Universal Communications Services program.</t>
  </si>
  <si>
    <t>Funding is transferred to the Energy Facility Site Evaluation Council related to its transition to an independent agency as a result of Chapter 183, Laws of 2022, Partial Veto (E2SHB 1812).</t>
  </si>
  <si>
    <t>Hydrogen Work Completion</t>
  </si>
  <si>
    <t>Equity Program Fund Shift</t>
  </si>
  <si>
    <t>Digital Equity Act Work Completion</t>
  </si>
  <si>
    <t>This item sunsets the funding for SSB 5910 following the completion of a status report on the use of hydrogen fuel.</t>
  </si>
  <si>
    <t>Funding is shifted for the Utilities and Transportation Commission's Office of Equity from General Fund to the Public Service Revolving Account</t>
  </si>
  <si>
    <t>This item sunsets funding for E2SHB 1723 following the completion of a digital equity plan.</t>
  </si>
  <si>
    <t>pandemic after action review</t>
  </si>
  <si>
    <t>wildfire recovery assistance</t>
  </si>
  <si>
    <t>Funding is provided to facilitate a task force to conduct an After-Action Review of the state's pandemic response and recovery.</t>
  </si>
  <si>
    <t>One-time funding is provided for the department to provide grants to for replacing household appliances for residents affected by wildfires under certain conditions.</t>
  </si>
  <si>
    <t>IIJA/cybersecurity grant program</t>
  </si>
  <si>
    <t>Individual assistance program</t>
  </si>
  <si>
    <t>emergency response decision making</t>
  </si>
  <si>
    <t>Expenditure authority is provided for the State and Local Cybersecurity Grant Program created in the Infrastructure Investment &amp; Jobs Act (IIJA). Funding is also provided for required non-federal match for state and local expenditures.</t>
  </si>
  <si>
    <t>One- me funding is provided for a study to create a state funded individual assistance program.</t>
  </si>
  <si>
    <t>One- me funding is provided for a grant with the Ruckelshaus Center to compare tradi onal decision-making systems with other decision-making structures and provide recommenda ons for future emergency responses.</t>
  </si>
  <si>
    <t>Addi onal funding to the amounts appropriated in the 2021-23 opera ng budget is provided to complete the task of the after action review.</t>
  </si>
  <si>
    <t>Funding is shi ed from the state general fund to the Disaster Response Account for gran ng money for recovery from wildfires impac ng certain loca ons in eastern Washington in the fall of 2020.</t>
  </si>
  <si>
    <t>cybersecurity</t>
  </si>
  <si>
    <t>lease adj</t>
  </si>
  <si>
    <t>equipment replacement costs</t>
  </si>
  <si>
    <t>capital project operating costs</t>
  </si>
  <si>
    <t>state emergency ops center</t>
  </si>
  <si>
    <t>extreme weather event grants</t>
  </si>
  <si>
    <t>disaster resilience program</t>
  </si>
  <si>
    <t>Whatcom disaster relief/recovery</t>
  </si>
  <si>
    <t>Funding is provided to establish a cybersecurity advisory committee of the emergency management council, as required in Second Substitute Senate Bill 5518 (Cybersecurity).</t>
  </si>
  <si>
    <t>Funding is provided for the Washington Army National Guard to lease aviation hangar space in Wenatchee for the relocation of helicopters used in wildfire response, search and rescue, and other emergency response actions.</t>
  </si>
  <si>
    <t>Funding is provided for the Air National Guard to replace vehicles that are beyond the recommended useful life with vehicles leased through the Department of Enterprise Services.</t>
  </si>
  <si>
    <t>Federal expenditure authority and state match funding are provided for the operation and maintenance costs of capital projects completed in 2022 and 2023.</t>
  </si>
  <si>
    <t>Funding is provided to create dedicated staff positions in support of the state emergency operations center, which manages the state's response to disasters and coordinates with tribes, local governments, and other state agencies.</t>
  </si>
  <si>
    <t>Funding is provided for grants to assist local governments and tribes with the costs of responding to community needs during certain extreme weather events.</t>
  </si>
  <si>
    <t>Federal expenditure authority and funding to support required non-federal match are provided for the State and Local Cybersecurity Grant Program created in the Infrastructure Investment and Jobs Act (IIJA) to enhance statewide resilience to cyberattacks.</t>
  </si>
  <si>
    <t>Funding is provided to implement Second Substitute House Bill 1728 (Statewide resiliency program), which requires MIL to develop and administer a disaster resilience program.</t>
  </si>
  <si>
    <t>Funding is provided for a grant to Whatcom County for disaster recovery and relief in response to the November 2021 Flooding and Mudslides Presidentially Declared Disaster.</t>
  </si>
  <si>
    <t>national guard recruitment</t>
  </si>
  <si>
    <t>vehicle replacement fund shift</t>
  </si>
  <si>
    <t>functional recovery building study</t>
  </si>
  <si>
    <t>public infrastructure assistance</t>
  </si>
  <si>
    <t>Funding is provided to implement SSB 5803 (National guard recruitment), which establishes a recruiting referral bonus.</t>
  </si>
  <si>
    <t>Funding is shifted from General Fund-Federal to General Fund-State, following the National Guard Bureau's denial of request to match the biennial operating budget's enacted funds to replace end of life vehicles.</t>
  </si>
  <si>
    <t>Federal expenditure authority and state match funding is provided for the operations and maintenance costs of two new capital projects completed in 2022.</t>
  </si>
  <si>
    <t>Funding is provided for implementation of an extreme weather event grant program pursuant to SHB 1012 (Extreme weather events).</t>
  </si>
  <si>
    <t>Funding is provided for the Military Department to complete a study regarding statewide building code and construction standards and provide recommendations for functional recovery of buildings and critical infrastructure directly following an earthquake.</t>
  </si>
  <si>
    <t>Funding is provided for rulemaking pursuant to SHB 2020 (Public infra. assistance prg), which authorizes the Military Department to create a state-administered public infrastructure assistance program.</t>
  </si>
  <si>
    <t>CBAs, updated PEBB rate, PERS/TRS1 benefit, plan 1 UAAL rates, booster incentive</t>
  </si>
  <si>
    <t>AHAB bucket truck</t>
  </si>
  <si>
    <t>Funding is provided for the maintenance and operation of a new bucket truck for All Hazard Alert Broadcast (AHAB) siren maintenance.</t>
  </si>
  <si>
    <t>Reduce - Extreme Weather Grants</t>
  </si>
  <si>
    <t>Funding is reduced for grants to assist local governments and Tribes with the costs of responding to community needs during certain extreme weather events.</t>
  </si>
  <si>
    <t>law enforcement grievances</t>
  </si>
  <si>
    <t>Funding is provided for the implementation of SB 5055 (law enforcement grievances), which changes the methods for selecting an arbitrator for labor disputes involving law enforcement disciplinary matters. If this bill is not enacted by June 30, 2021, this funding lapses.</t>
  </si>
  <si>
    <t>leg employee bargaining</t>
  </si>
  <si>
    <t>Funding is provided for implementation of E2SSB 6194 (Legislative employee bargaining), which modifies collective bargaining rights for employees of the legislative branch of state government.</t>
  </si>
  <si>
    <t>expand main street program</t>
  </si>
  <si>
    <t>One-time funding is for the Washington State Main Street Program that provides individualized economic guidance and statewide resources to small businesses and Main Street organizations. This item also includes funding for a pilot project grant program for the Affiliate Main Street Program.</t>
  </si>
  <si>
    <t>increased project reviews</t>
  </si>
  <si>
    <t>black heritage statewide survey</t>
  </si>
  <si>
    <t>historic ethnographic survey</t>
  </si>
  <si>
    <t>assistant state archaeologist</t>
  </si>
  <si>
    <t>cemeteries study</t>
  </si>
  <si>
    <t>climate funding/tribes</t>
  </si>
  <si>
    <t>waterfront park history project</t>
  </si>
  <si>
    <t>Funding is provided for four FTEs to support an an cipated increase in project si ng reviews.</t>
  </si>
  <si>
    <t>One- me funding is provided for the Department to collaborate with the community to iden fy and document places of significance in the Black and African American history of our state.</t>
  </si>
  <si>
    <t>One- me funding is provided for the Department to develop a trial mapping project focused on the City of Sea le that will result in informa on that state and local planners can use to make land use and transporta on decisions through an equity lens.</t>
  </si>
  <si>
    <t>Funding is provided for a full me Assistant State Archaeologists to review development and land-use applications and permit projects that alter archaeological sites.</t>
  </si>
  <si>
    <t>One- me funding is provided for the Department to collaborate with the Department of Licensing to conduct a comprehensive study of cemeteries in Washington and submit a report to the Legislature by December 31, 2022.</t>
  </si>
  <si>
    <t>Ongoing funding is provided for consulta on with tribes on spending from Climate Commitment Act accounts, per Engrossed Substitute House Bill 1753 (climate funding/tribes).</t>
  </si>
  <si>
    <t>One- me funding is provided for a nonprofit to produce and share materials that explore the history of Waterfront Park and Seattle's central waterfront.</t>
  </si>
  <si>
    <t>black historic sites survey</t>
  </si>
  <si>
    <t>main street program</t>
  </si>
  <si>
    <t>WISAARD maintenance</t>
  </si>
  <si>
    <t>Funding is provided for one assistant state archaeologist to conduct federally mandated project and site reviews.</t>
  </si>
  <si>
    <t>Funding is provided for conducting the black historic sites survey, which documents statewide sites of historical importance to the African American Community and help regulators at all jurisdiction levels identify important historical resources while making decisions on land use.</t>
  </si>
  <si>
    <t>Funding is provided to maintain current operation levels for the Washington Main Street Program.</t>
  </si>
  <si>
    <t>Funding is provided for the maintenance and operating costs for the Washington Information System of Architectural and Archaeological Records Database (WISAARD) to supplant instable federal and local funding sources. WISAARD is a web-based geographic information system that centralizes statewide cultural resource data which is used by several state agencies. Maintenance and operating costs are partially funded through the Department of Natural Resources and the Department of Transportation.</t>
  </si>
  <si>
    <t>forest history project</t>
  </si>
  <si>
    <t>assistant anthropologist</t>
  </si>
  <si>
    <t>Funding is provided to develop an encyclopedic resource on Washington's forest history.</t>
  </si>
  <si>
    <t>Funding is provided for a temporary assistant anthropologist to reduce the current human skeletal remains review backlog.</t>
  </si>
  <si>
    <t>Reduce - Admin Reduction</t>
  </si>
  <si>
    <t>The agency will reduce general operating expenditures one time for the 2025–27 biennium.</t>
  </si>
  <si>
    <t>PCAP expansion</t>
  </si>
  <si>
    <t>peer support/recruitment</t>
  </si>
  <si>
    <t>MAT tracking</t>
  </si>
  <si>
    <t>SUD family navigators</t>
  </si>
  <si>
    <t>Recovery cafes</t>
  </si>
  <si>
    <t>Civil commitment transition</t>
  </si>
  <si>
    <t>safe station pilot programs</t>
  </si>
  <si>
    <t>opioid overdose medication</t>
  </si>
  <si>
    <t>1115 IMD waiver costs</t>
  </si>
  <si>
    <t>ARPA HCBS enhanced FMAP</t>
  </si>
  <si>
    <t>Audio-only telemedicine</t>
  </si>
  <si>
    <t>BHASO funding</t>
  </si>
  <si>
    <t>expand SUD services and supports</t>
  </si>
  <si>
    <t>behavioral health comparison rates</t>
  </si>
  <si>
    <t>behavioral health personal care</t>
  </si>
  <si>
    <t>MCO behav health rate increase</t>
  </si>
  <si>
    <t>rural behav health pilot</t>
  </si>
  <si>
    <t>BH respite waiver</t>
  </si>
  <si>
    <t>Behav health workforce</t>
  </si>
  <si>
    <t>Trueblood phase 2 implementation</t>
  </si>
  <si>
    <t>child assessment &amp; diagnosis</t>
  </si>
  <si>
    <t>COVID FMAP increase</t>
  </si>
  <si>
    <t>BH teaching clinics enhancement</t>
  </si>
  <si>
    <t>CLIP rate increase</t>
  </si>
  <si>
    <t>crisis stabilization pilot</t>
  </si>
  <si>
    <t>DD training</t>
  </si>
  <si>
    <t>trueblood FTEs</t>
  </si>
  <si>
    <t>community long-term inpatient beds</t>
  </si>
  <si>
    <t>CLIP HMH facility</t>
  </si>
  <si>
    <t>Short-term BH housing support</t>
  </si>
  <si>
    <t>telehealth standards</t>
  </si>
  <si>
    <t>adult and youth mobile crisis teams</t>
  </si>
  <si>
    <t>involuntary commitment</t>
  </si>
  <si>
    <t>intensive outpatient/partial hosp</t>
  </si>
  <si>
    <t>jail MOUD treatment</t>
  </si>
  <si>
    <t>MCO wraparound services</t>
  </si>
  <si>
    <t>Mobile integrated health pilot</t>
  </si>
  <si>
    <t>mental health education and support</t>
  </si>
  <si>
    <t>PCAP rate increase</t>
  </si>
  <si>
    <t>ARPA UIHP enhanced FMAP</t>
  </si>
  <si>
    <t>DSHS vancouver RTF rates</t>
  </si>
  <si>
    <t>trauma informaed care</t>
  </si>
  <si>
    <t>Policy transfers</t>
  </si>
  <si>
    <t>Outreach/intensive case management</t>
  </si>
  <si>
    <t>short-term SUD housing vouchers</t>
  </si>
  <si>
    <t>SUD regional admin</t>
  </si>
  <si>
    <t>SUD recovery oversight committee</t>
  </si>
  <si>
    <t>SUD expansion admin support</t>
  </si>
  <si>
    <t>clubhouse expansion</t>
  </si>
  <si>
    <t>homeless outreach stabilization</t>
  </si>
  <si>
    <t>opioid treatment network</t>
  </si>
  <si>
    <t>Funding is provided to expand services to pregnant and parenting women in the Parent Child Assistance Program.</t>
  </si>
  <si>
    <t>Funding is provided to maintain and increase resources for peer support program for individuals with substance use disorders, as well as recruit peer specialists.</t>
  </si>
  <si>
    <t>Funding is provided to enhance the capabilities of a tool to track medication assisted treatment provider capacity.</t>
  </si>
  <si>
    <t>Funding is provided for grants for substance use disorder family navigators.</t>
  </si>
  <si>
    <t>Funding is provided to expand recovery cafes throughout the State.</t>
  </si>
  <si>
    <t>Funding is provided to implement Senate Bill No. 5071 (civil commitment transition).</t>
  </si>
  <si>
    <t>Funding is provided to implement Senate Bill No. 5074 (safe station pilot programs).</t>
  </si>
  <si>
    <t>Funding is provided to implement Second Substitute Senate Bill No. 5195 (opioid overdose medication).</t>
  </si>
  <si>
    <t>Funding is provided for increased HIT costs necessary for the implementation of the 1115 Institutions for Mental Disease (IMD) waiver.</t>
  </si>
  <si>
    <t>The American Rescue Plan Act (ARPA) of 2021 increases the Federal Medical Assistance Percentage (FMAP) for Medicaid Home and Community-Based Services (HCBS) by 10 percentage points from April 1, 2021, through March 30, 2022. Federal funds attributable to the 10 percent FMAP increase must be used to supplement, not supplant, the level of state funds expended for HCBS for eligible individuals through programs in effect as of April 1, 2021. To receive the enhanced FMAP on HCBS, states must implement, or supplement the implementation of, one or more activities to enhance, expand, or strengthen HCBS. Consistent with the ARPA, all funding generated by the increased HCBS FMAP is reinvested into a variety of HCBS activities, as listed in the LEAP Omnibus Document HCBS – 2021.</t>
  </si>
  <si>
    <t>Pursuant to Engrossed Substitute House Bill 1196 (audio-only telemedicine), funding is provided for rulemaking and staff to review standards and collaborate with the Office of the Insurance Commissioner (OIC) to make recommendations regarding telemedicine.</t>
  </si>
  <si>
    <t>Funding is provided to increase rates for providers serving Behavioral Health Administrative Service Organization (BHASO) clients by 2 percent effective July 1, 2021 and for increases in other operating costs including local court costs for involuntary treatment hearings.</t>
  </si>
  <si>
    <t>Funding is reduced for ombuds services provided by Behavioral Health Administrative Services organizations (BHASOs) pursuant to Engrossed Second Substitute Bill 1086 (behavioral health consumers). The funding associated for non-Medicaid consumer advocacy services are shifted to the department of Commerce. Medicaid Managed Care Organizations (MCOs) are expected to continue to directly pay for the services required by their enrollees.</t>
  </si>
  <si>
    <t>Funding is provided to expand substance use disorder services and supports including outreach, treatment, and recovery support services.</t>
  </si>
  <si>
    <t>Funding is provided to support actuarial work required for the authority to develop behavioral health comparison rates.</t>
  </si>
  <si>
    <t>The state match for Medicaid personal care services for individuals who require services because of a behavioral health need is paid for by the Medicaid managed core organizations and the federal portion is paid by the Department of Social and health Services. Funding is provided to reflect increases in the caseload.</t>
  </si>
  <si>
    <t>Funding is provided to continue in the 2021-23 fiscal biennium a 2 percent increase to Medicaid reimbursement for community behavioral health providers contracted through managed care organizations that was effective in April, 2021.</t>
  </si>
  <si>
    <t>Funding is provided for a one-time grant to Island County to fund a pilot program to improve behavioral health outcomes for young people in rural communities.</t>
  </si>
  <si>
    <t>Funding is provided for the department to seek a Medicaid waiver for behavioral health respite care.</t>
  </si>
  <si>
    <t>Funding is provided for three behavioral health workforce pilot sites and a flexible training grant program pursuant to Engrossed Second Substitute House Bill 1504 (workforce education investment account).</t>
  </si>
  <si>
    <t>A settlement agreement has been approved in the Trueblood, et. al. v. DSHS lawsuit. Implementation of the agreement will occur in phases in different regions of the state. The first phase, funded in the 2019-21 budget, included Pierce and Spokane counties and the southwest region. The second phase will include King County. Funding is provided for competency evaluations, competency restoration, forensic Housing and Recovery through Peer Services (HARPS), forensic Projects for Assistance in Transition from Homelessness (PATH), crisis diversion and supports, education, training and workforce development.</t>
  </si>
  <si>
    <t>Funding is provided to implement Second Substitute House Bill No. 1325 (behavioral health/youth), for changes to assessment and diagnosis of children aged birth to 5 years old including provision of up to 5 sessions for intake and assessment in their own home or other natural setting. The amounts include funding for provider reimbursement for traveling to the child as well as training on the appropriate diagnosis classification criteria to diagnose children in this age range.</t>
  </si>
  <si>
    <t>Funding is provided for the Health Care Authority to convene a work group to develop a recommended teaching clinic enhancement rate for behavioral health training and supervision of students and others seeking their certification or license.</t>
  </si>
  <si>
    <t>The Families First Coronavirus Response Act was enacted March 18, 2020. This act enhances the federal financial participation in the Medicaid program by 6.2 percentage points. The enhancement is assumed to end December 31, 2021.</t>
  </si>
  <si>
    <t>Funding is provided for a two percent rate increase for Children's Long-Term Inpatient Program (CLIP) providers effective July 1, 2021.</t>
  </si>
  <si>
    <t>Funding is provided on a one-time basis to establish the Whatcom county crisis stabilization center as a pilot project for diversion from the criminal justice system to appropriate community based treatment.</t>
  </si>
  <si>
    <t>Funding is provided to continue the University of Washington's Project ECHO (Extension for Community Healthcare Outcomes) funding for: (1) telecommunication consultation with local physicians to discuss medications appropriate to patients who have developmental disabilities and behavioral issues; and (2) training to both behavioral health and developmental disabilities professionals to support individuals with both developmental disabilities and behavioral health needs.</t>
  </si>
  <si>
    <t>Funding is provided to support the data reporting, contracts, and fiscal work required for the implementation of the Trueblood, et. al. v. DSHS settlement agreement.</t>
  </si>
  <si>
    <t>The legislature began providing funding for community long-term inpatient bed capacity in the 2017-19 biennium. These beds provide community alternatives to services historically provided at the state hospitals. There have been 167 beds funded through the end of the 2019 21 biennium. Additional investments are made during the 2021-23 biennium to increase the funded capacity to 221 by the end of FY 22 and 273 by the end of FY 23. The outlook assumes that a total of 369 beds are funded by the end of FY 25. The funded level is sufficient to implement recommended rate methodologies for various providers pursuant to a 2020 report submitted to the Legislature. Beginning in FY 2023, the authority shall cap reimbursement for vacant beds at six percent</t>
  </si>
  <si>
    <t>Funding is provided for the authority to contract for a twelve bed children's long-term inpatient program (CLIP) facility specializing in the provision of habilitative mental health services for children and youth with intellectual or developmental disabilities who have intensive behavioral health support needs. Start-up funding is provided in FY 2022 and ongoing operational funding is provided beginning in July 2022. The authority must provide a report to the legislature on utilization of the facility in June of 2023.</t>
  </si>
  <si>
    <t>Funding is provided for short-term rental subsidies and recovery housing for individuals with mental health or substance use disorders.</t>
  </si>
  <si>
    <t>Funding is provided for the Authority to contract with the Washington State Behavioral Health Institute to review current and emerging data and research and make recommendations related to standards of care and best practices for virtual behavioral health services to children from prenatal stages through age 25.</t>
  </si>
  <si>
    <t>Funding is provided for increasing local behavioral health mobile crisis response team capacity and ensuring each region has at least one adult and one children and youth mobile crisis team that is able to respond to calls coming into the 988 crisis hotline. In prioritizing this funding, the health care authority shall assure that a minimum of six new children and youth mobile crisis teams are created and that there is one children and youth mobile crisis team in each region by the end of fiscal year 2022.</t>
  </si>
  <si>
    <t>Funding is provided to implement Substitute Senate Bill No. 5073 (involuntary commitment).</t>
  </si>
  <si>
    <t>Funding is provided to expand the Intensive Outpatient/Partial Hospitalization pilot program originally funded in the 2020 supplemental budget.</t>
  </si>
  <si>
    <t>Funding is provided for the authority to expand efforts to provide opioid use disorder medication in city, county, regional, and tribal jails.</t>
  </si>
  <si>
    <t>Funding is provided for Medicaid managed care organizations to increase provider rates by 2 percent for non Medicaid wraparound services effective July 2021.</t>
  </si>
  <si>
    <t>Funding is provided for a mobile integrated health pilot project to provide intervention services and care coordination.</t>
  </si>
  <si>
    <t>Funding is provided for the Authority to contract with a statewide mental health non-profit organization that provides free community and school-based mental health education and support programs for consumers and families.</t>
  </si>
  <si>
    <t>Funding is provided for a 2 percent rate increase for Parent Child Assistance Providers (PCAP) providers effective July 1, 2021.</t>
  </si>
  <si>
    <t>As a result of the American Rescue Plan Act, the federal government is increasing the state's FMAP for Medicaid Urban Indian Health Program services to 100 percent for eight quarters. This increase is in effect from April 1, 2021 through March 31, 2023.</t>
  </si>
  <si>
    <t>Funding is provided for the authority to contract with two providers to operate two 16-bed units for long-term involuntary treatment. The beds must be used for individuals who have been committed to a state hospital pursuant to the dismissal of criminal charges and a civil evaluation ordered under RCW 10.77.086 or RCW 10.77.088.</t>
  </si>
  <si>
    <t>Funding is provided on a one-time basis for the Authority to contract with the North Sound BHASO to provide trauma informed counseling services to children and youth in Whatcom County schools.</t>
  </si>
  <si>
    <t>Engrossed Senate Bill 5476 (State v. Blake decision) amends provisions relating to criminal justice and substance use disorder treatment in response to the State v. Blake decision. The bill includes an appropriation for grants for substance use disorder family navigators.</t>
  </si>
  <si>
    <t>Engrossed Senate Bill 5476 (State v. Blake decision) amends provisions relating to criminal justice and substance use disorder treatment in response to the State v. Blake decision. The bill includes an appropriation for the Authority to contract with Behavioral Health Administrative Service Organizations to implement statewide Recovery Navigator programs which provide community-based outreach and case management services based on the Law Enforcement Assisted Diversion (LEAD) model. This includes funding for technical assistance support from the LEAD national support bureau.</t>
  </si>
  <si>
    <t>Engrossed Senate Bill 5476 (State v. Blake decision) amends provisions relating to criminal justice and substance use disorder treatment in response to the State v. Blake decision. The bill includes an appropriation for short term housing vouchers for individuals with substance use disorders.</t>
  </si>
  <si>
    <t>Engrossed Senate Bill 5476 (State v. Blake decision) amends provisions relating to criminal justice and substance use disorder treatment in response to the State v. Blake decision. The bill includes an appropriation for Behavioral Health Administrative Services Organization positions to develop regional recovery navigator program plans and to establish positions focusing on regional planning to improve access to and quality of regional behavioral health services with a focus on integrated care.</t>
  </si>
  <si>
    <t>Engrossed Senate Bill 5476 (State v. Blake decision) amends provisions relating to criminal justice and substance use disorder treatment in response to the State v. Blake decision. The bill includes an appropriation for staffing of the substance use recovery oversight committee and related contract services expenses.</t>
  </si>
  <si>
    <t>Engrossed Senate Bill 5476 (State v. Blake decision) amends provisions relating to criminal justice and substance use disorder treatment in response to the State v. Blake decision. The bill includes an appropriation for HCA to contract with an organization with expertise in supporting efforts to increase access and improve quality for recovery housing and recovery residences. This funding shall be used to increase recovery housing availability through partnership with private landlords, increase accreditation of recovery residences statewide, operate a grievance process for resolving challenges with recovery residences, and conduct a recovery capital outcomes assessment for individuals living in recovery residences.</t>
  </si>
  <si>
    <t>Engrossed Senate Bill 5476 (State v. Blake decision) amends provisions relating to criminal justice and substance use disorder treatment in response to the State v. Blake decision. The bill includes an appropriation for additional FTEs and related contracted services for the Authority to develop and implement the recovery services plan and other requirements of SB 5476. This includes funding for 1.0 FTE Occupational Nurse Consultant to provide contract, oversight, and accountability to improve performance and ensure provisions in law and contract are met among the Medicaid managed care plans for care transitions work with local jails. Funding is also provided for one FTE at HCA to create and oversee a program to stand up emergency department programs to induce medications for patients with opioid use disorder paired with a referral to community-based outreach and case management programs.</t>
  </si>
  <si>
    <t>Engrossed Senate Bill 5476 (State v. Blake decision) amends provisions relating to criminal justice and substance use disorder treatment in response to the State v. Blake decision. The bill includes an appropriation for implementation of Clubhouse services in every region of the state.</t>
  </si>
  <si>
    <t>Engrossed Senate Bill 5476 (State v. Blake decision) amends provisions relating to criminal justice and substance use disorder treatment in response to the State v. Blake decision. The bill includes an appropriation for implementation of Homeless Outreach Stabilization Teams consisting of mental health, substance use disorder, and medical professionals. The teams shall provide and facilitate access for homeless individuals with behavioral health disorders to necessities, nursing and prescribing services, case management, and stabilization services.</t>
  </si>
  <si>
    <t>Engrossed Senate Bill 5476 (State v. Blake decision) amends provisions relating to criminal justice and substance use disorder treatment in response to the State v. Blake decision. The bill includes an appropriation to expand efforts to provide opioid use disorder medication in city, county, regional, and tribal jails.</t>
  </si>
  <si>
    <t>Engrossed Senate Bill 5476 (State v. Blake decision) amends provisions relating to criminal justice and substance use disorder treatment in response to the State v. Blake decision. The bill includes an appropriation to expand opioid treatment network programs for people with co-occurring opioid and stimulant use disorder.</t>
  </si>
  <si>
    <t>trueblood crisis triage</t>
  </si>
  <si>
    <t>outlook -UW 90/180 beds</t>
  </si>
  <si>
    <t>outlook - UW short-term beds</t>
  </si>
  <si>
    <t>The Outlook for the 2023-25 biennium is adjusted to reflect the costs of opening two new crisis stabilization facilities in King county pursuant to phase two of the Trueblood, et. al. v. DSHS settlement agreement</t>
  </si>
  <si>
    <t>The Outlook for the 2023-25 biennium is adjusted to reflect the costs of opening 50 new civil long-term inpatient beds at a new University of Washington teaching hospital funded in the capital budget.</t>
  </si>
  <si>
    <t>The Outlook for the 2023-25 biennium is adjusted to reflect the costs of opening 50 new civil short-term inpatient beds at a new University of Washington teaching hospital funded in the capital budget.</t>
  </si>
  <si>
    <t>postpartum coverage</t>
  </si>
  <si>
    <t>COFA medicaid</t>
  </si>
  <si>
    <t>child care navigators</t>
  </si>
  <si>
    <t>GFS reduction</t>
  </si>
  <si>
    <t>integrated eligibility study</t>
  </si>
  <si>
    <t>Funding is provided for extending health care coverage for an additional ten months for postpartum persons who are eligible under pregnancy eligibility rules at the end of the 60-day postpartum period, to provide a total of 12 months postpartum coverage under Substitute Senate Bill 5068 (postpartum period/Medicaid) and the American Rescue Plan Act of 2021.</t>
  </si>
  <si>
    <t>Funding is provided for pass through funding for the lead navigator organization in the four regions with the highest concentration of Compact of Free Association (COFA) citizens to provide enrollment assistance to the COFA community beyond the scope of the current COFA program.</t>
  </si>
  <si>
    <t>Funding is provided for pass-through funding for one or more lead navigator organizations to promote access to health services through outreach and insurance plan enrollment assistance for employees working in a licensed child care facility.</t>
  </si>
  <si>
    <t>An ongoing net zero fund adjustment is made to reduce the General Fund-State appropriation by 15 percent per year and supplant it with Health Benefit Exchange Account-State funding.</t>
  </si>
  <si>
    <t>Funding is provided for the Exchange in cooperation with the Human Services Enterprise Coalition to develop a report on an integrated eligibility solution.</t>
  </si>
  <si>
    <t>maintain hospital safety net</t>
  </si>
  <si>
    <t>healthier WA savings restoration</t>
  </si>
  <si>
    <t>DSH adj - enhanced FMAP</t>
  </si>
  <si>
    <t>restore program integrity savings</t>
  </si>
  <si>
    <t>low-income health care I-502</t>
  </si>
  <si>
    <t>incentives - criminal justice</t>
  </si>
  <si>
    <t>generic prescription drugs</t>
  </si>
  <si>
    <t>reentry services</t>
  </si>
  <si>
    <t>cascade care</t>
  </si>
  <si>
    <t>universal health care commission</t>
  </si>
  <si>
    <t>ABCD outreach</t>
  </si>
  <si>
    <t>adult dental services</t>
  </si>
  <si>
    <t>audio-only telemedicine</t>
  </si>
  <si>
    <t>Behav health provider rate</t>
  </si>
  <si>
    <t>admin reduction</t>
  </si>
  <si>
    <t>WRHAP pilot program evaluation</t>
  </si>
  <si>
    <t>health homes - tribal affairs</t>
  </si>
  <si>
    <t>interoperability - health care</t>
  </si>
  <si>
    <t>interoperability - M&amp;O</t>
  </si>
  <si>
    <t>dentist link</t>
  </si>
  <si>
    <t>pharmacy point of sale</t>
  </si>
  <si>
    <t>DSH delay</t>
  </si>
  <si>
    <t>emerg medical service costs</t>
  </si>
  <si>
    <t>family planning clinic rates</t>
  </si>
  <si>
    <t>community health centers - I-502</t>
  </si>
  <si>
    <t>incarcerated persons - medical</t>
  </si>
  <si>
    <t>language access providers agreement</t>
  </si>
  <si>
    <t>backfill medicaid fraud account</t>
  </si>
  <si>
    <t>non-emergency med transport rate</t>
  </si>
  <si>
    <t>PAL and PCL funding model</t>
  </si>
  <si>
    <t>primary care provider rate</t>
  </si>
  <si>
    <t>primary care initiative</t>
  </si>
  <si>
    <t>medical &amp; psychiatric respite care</t>
  </si>
  <si>
    <t>sole community hospital</t>
  </si>
  <si>
    <t>home health social worker</t>
  </si>
  <si>
    <t>WSHIP assessment</t>
  </si>
  <si>
    <t>The Hospital Safety Net Assessment program (HSNA) allows the Health Care Authority (HCA) to collect assessments from Washington State hospitals and use the proceeds for payments to hospitals. The HSNA program is set to expire on June 30, 2023. Pursuant to House Bill 1316 (hospital safety net assessment ), funding is adjusted to maintain the HSNA.</t>
  </si>
  <si>
    <t>Healthier Washington is a project that allows the Health Care Authority (HCA) and the Department of Social and Health Services to establish integrated clinical models of physical and behavioral health care to improve the effectiveness of health care purchasing and delivery. Savings assumed in the current budget will not be realized this biennium. Funding is provided to restore a portion of the assumed savings.</t>
  </si>
  <si>
    <t>The Families First Coronavirus Response Act was enacted March 18, 2020. This act enhances the federal financial participation in the Medicaid program by 6.2 percentage points. The enhancement is assumed to end December 31, 2021. Funding is adjusted to account for the new fund-split change for disproportionate share hospital funds.</t>
  </si>
  <si>
    <t>Program integrity activities help ensure state and federal dollars are spent appropriately and prevent fraud and waste. The savings assumed in the current budget will not be realized. Funding is provided to restore assumed savings on a one-time basis.</t>
  </si>
  <si>
    <t>Initiative 502, approved by voters in 2012, directed a portion of the revenue from taxes on the sale of marijuana into the Basic Health Trust Account. Those dollars are used in lieu of General Fund-State dollars for capitation payments for Medicaid clients enrolled in managed care plans. Funding is adjusted to reflect updated estimates of marijuana-related revenue.</t>
  </si>
  <si>
    <t>Funding is provided for additional contracting with the Authority's External Quality Review Organization to measure performance related to client involvement with the criminal justice system in relation to health status as required under Substitute Senate Bill 5157 (behavioral disorders/justice).</t>
  </si>
  <si>
    <t>Funding is provided for staffing and contracting costs related to generic drug purchasing under Engrossed Senate Substitute Bill 5203 (generic prescription drugs).</t>
  </si>
  <si>
    <t>Pursuant to Engrossed Second Substitute Senate Bill 5304 (reentry services) funding is provided for staffing and one-time system costs to expand the Medicaid suspension policy.</t>
  </si>
  <si>
    <t>Funding is provided for premium assistance for individuals with income up to 250 percent of the federal poverty level and for system costs, outreach, enrollment and customer support, and verification and reconciliation of premium subsidies under Engrossed Second Substitute Senate Bill No. 5377 (standardized health plans).</t>
  </si>
  <si>
    <t>Funding is provided for staffing costs and actuarial support for the Universal Health Care Commission under Engrossed Second Substitute Senate Bill 5399 (universal health care commission).</t>
  </si>
  <si>
    <t>One-time funding was provided in the 2020 enacted Supplemental budget for the Office of Equity to collaborate with the statewide managing partner of the Access to Baby and Child Dentistry (ABCD) program for increased outreach and the support of local ABCD programs and providers. This activity was delayed. This funding reflects the same level of funding originally provided in the 2020 Supplemental budget.</t>
  </si>
  <si>
    <t>Funding is provided to increase rates for adult dental services.</t>
  </si>
  <si>
    <t>Funding is provided to maintain and increase access for behavioral health services for Medicaid patients through increased provider rates.</t>
  </si>
  <si>
    <t>The HCA will achieve administrative savings by reducing and eliminating some contracts, supplies, equipment, vacancies, and trainings.</t>
  </si>
  <si>
    <t>The Washington Rural Health Access Preservation (WRHAP) pilot includes 13 rural critical access hospitals that received federally matched payments for achieving certain quality metrics in the delivery of behavioral and care coordination services. Funding is provided for a program evaluation required by the Centers for Medicare &amp; Medicaid Services (CMS).</t>
  </si>
  <si>
    <t>The Health Homes program integrates care within existing systems for high-risk, high-cost adults and children, including clients that are dually-eligible for Medicare and Medicaid. Funding is provided to expand Health Home services to the American Indian (AI) and Alaska Native (AN) populations.</t>
  </si>
  <si>
    <t>One-time funding is provided for a technology solution to meet patient health record access requirements as defined by the Centers for Medicare and Medicaid Services (CMS) and the Office of the National Coordinator for Health Information Technology in final interoperability rules published in March 2020.</t>
  </si>
  <si>
    <t>Funding is provided for ongoing maintenance and operations costs associated with patient health record access requirements beginning in November 2021.</t>
  </si>
  <si>
    <t>One-time funding was provided in the 2020 enacted Supplemental budget for the HCA to develop a public private partnership with a state-based oral health foundation to connect Medicaid patients to dental services and reduce barriers to accessing care. This activity was delayed. This funding reflects the same level of state funding originally provided in the 2020 Supplemental budget.</t>
  </si>
  <si>
    <t>Funding is provided for a modular replacement of the ProviderOne pharmacy point of sale (POS) system</t>
  </si>
  <si>
    <t>Under the Affordable Care Act, disproportionate share hospital (DSH) funding was scheduled to be reduced beginning in 2014. The federal government has extended this reduction to federal FY 2024. Funding is adjusted for both the certified public expenditure hold harmless payment and federal DSH appropriation.</t>
  </si>
  <si>
    <t>DSHS is provided funding to create community capacity for ALTSA clients discharged from acute care hospitals after their medical needs have been met, and to preserve hospital capacity for COVID-19 patients, including funding is sufficient to complete the phase-in of 65 geriatric specialty beds, 20 noncitizen beds, and 120 specialized dementia care beds that began in FY21. This funding is for emergency medical costs related to the additional 20 noncitizen beds.</t>
  </si>
  <si>
    <t>Funding is provided to increase provider rates for Title X family planning clinics to the Medicare rate.</t>
  </si>
  <si>
    <t>Funds are provided to adjust the Dedicated Marijuana Account to align with revenues.</t>
  </si>
  <si>
    <t>Pursuant to Substitute House Bill 1348 (incarcerated persons/medical), funding is provided for staff and information technology changes to prohibit a person's Medicaid eligibility from being affected by the person's incarceration status for up to 29 days.</t>
  </si>
  <si>
    <t>Funding is adjusted for language access provider services based upon the collective bargaining agreement for the 2021-23 biennium.</t>
  </si>
  <si>
    <t>Expenditures from the Medicaid Fraud Penalty Account are shifted to the general fund to align with available revenues.</t>
  </si>
  <si>
    <t>Funding is provided to increase the non-emergency medical transportation broker administrative rate to ensure access to health care services for Medicaid patients.</t>
  </si>
  <si>
    <t>Funding is provided for the ongoing costs of the Partnership Access Line (PAL), the PAL for Moms, the Mental Health Referral Service for Children and Teens, and the Psychiatric Consultation Line programs. Funding is adjusted based on the carrier assessment established under Chapter 291, Laws of 2020 (SHB 2728).</t>
  </si>
  <si>
    <t>Funding is provided to increase primary care rates for the same set of evaluation and management and vaccine administration codes that were included in the temporary rate increase provided by the Patient Protection and Affordable Care Act.</t>
  </si>
  <si>
    <t>One-time funding is provided for contracting to further the development and implementation of the Washington Primary Care Transformation Initiative.</t>
  </si>
  <si>
    <t>Funding is provided to develop an implementation plan to incorporate medical and psychiatric respite care as statewide Medicaid benefits and report by January 15, 2022.</t>
  </si>
  <si>
    <t>One-time funding is provided to increase the rates paid to rural hospitals that were certified by the Centers for Medicare and Medicaid Services as Sole Community Hospitals as of January 1, 2013, with fewer than 150 acute care licensed beds in FY 2011 to 150 percent of the hospitals fee-for-service rate.</t>
  </si>
  <si>
    <t>Funding is provided for a social worker as part of the medical assistance home health benefit.</t>
  </si>
  <si>
    <t>Pursuant to House Bill 1096 (nonmedicare plans), funding is provided to extend coverage for the Washington State Health Insurance Pool (WSHIP).</t>
  </si>
  <si>
    <t>to UW and from DCYF</t>
  </si>
  <si>
    <t>opioid awareness marketing</t>
  </si>
  <si>
    <t>opioid treatment provider rates</t>
  </si>
  <si>
    <t>mobile opioid treatment services</t>
  </si>
  <si>
    <t>supported employment transition SVC</t>
  </si>
  <si>
    <t>FMAP changes</t>
  </si>
  <si>
    <t>Trueblood diversion programs</t>
  </si>
  <si>
    <t>behav health program support</t>
  </si>
  <si>
    <t>apple health and homes</t>
  </si>
  <si>
    <t>behav health personal care</t>
  </si>
  <si>
    <t>KC behav health response teams</t>
  </si>
  <si>
    <t>BH training for law enforcement</t>
  </si>
  <si>
    <t>trueblood crisis stabilization</t>
  </si>
  <si>
    <t>CCBHC bridge funding</t>
  </si>
  <si>
    <t>continuous enrollment for children</t>
  </si>
  <si>
    <t>contingency management</t>
  </si>
  <si>
    <t>PPW residential</t>
  </si>
  <si>
    <t>short-term housing support youth</t>
  </si>
  <si>
    <t>regional BH coordinator pilot</t>
  </si>
  <si>
    <t>statewide recovery org</t>
  </si>
  <si>
    <t>rural BH study</t>
  </si>
  <si>
    <t>volunteer counseling services</t>
  </si>
  <si>
    <t>alternative response teams</t>
  </si>
  <si>
    <t>integrative cultural healing model</t>
  </si>
  <si>
    <t>BH service delivery guide</t>
  </si>
  <si>
    <t>assisted outpatient treatment</t>
  </si>
  <si>
    <t>behav health minors</t>
  </si>
  <si>
    <t>behav health discharge</t>
  </si>
  <si>
    <t>children/behav health</t>
  </si>
  <si>
    <t>homelessness/ youth discharge</t>
  </si>
  <si>
    <t>overdose prevention/harm reduction</t>
  </si>
  <si>
    <t>COVID fMAP increase</t>
  </si>
  <si>
    <t>ITA transportation study</t>
  </si>
  <si>
    <t>youth crisis stabilization</t>
  </si>
  <si>
    <t>youth homelessness outreach</t>
  </si>
  <si>
    <t>CCBHC payment model study</t>
  </si>
  <si>
    <t>BH comparison rates</t>
  </si>
  <si>
    <t>outreach/intensive case management</t>
  </si>
  <si>
    <t>tribal advisory board</t>
  </si>
  <si>
    <t>children's long-term inpatient prog</t>
  </si>
  <si>
    <t>tribal crisis responders</t>
  </si>
  <si>
    <t>BH exec management data</t>
  </si>
  <si>
    <t>IMD federal waiver</t>
  </si>
  <si>
    <t>short-term bh housing support</t>
  </si>
  <si>
    <t>King county mobile crisis</t>
  </si>
  <si>
    <t>youth residential services</t>
  </si>
  <si>
    <t>forensic competency evaluation</t>
  </si>
  <si>
    <t>non-medicaid funding</t>
  </si>
  <si>
    <t>PACT team non-medicaid funding</t>
  </si>
  <si>
    <t>problem gambling treatment services</t>
  </si>
  <si>
    <t>RTF admin</t>
  </si>
  <si>
    <t>youth inpatient navigators</t>
  </si>
  <si>
    <t>health care for uninsured adults</t>
  </si>
  <si>
    <t>BH homeless respite care</t>
  </si>
  <si>
    <t>master leasing initiative</t>
  </si>
  <si>
    <t>housing stabilization teams</t>
  </si>
  <si>
    <t>crisis stabilization facilities</t>
  </si>
  <si>
    <t>housing first opportunities</t>
  </si>
  <si>
    <t>Peer workforce expansion pilot</t>
  </si>
  <si>
    <t>WISe settlement agreement</t>
  </si>
  <si>
    <t>Funding is provided for an opioid awareness campaign to educate youth and young adults of the prevalence and dangers associated with fentanyl in the illicit street drug supply.</t>
  </si>
  <si>
    <t>Funding is provided for a rate increase to opioid treatment providers. The Authority shall require MCOs to convert their payment methodologies for opioid treatment programs to a bundled case rate to support a comprehensive treatment approach for opioid use disorders.</t>
  </si>
  <si>
    <t>Funding is provided for five mobile units to fill treatment gaps and increase access to medica ons for opioid use disorder for underserved popula ons that do not have a treatment provider within a reasonable distance.</t>
  </si>
  <si>
    <t>Funding is provided to create a bridge period for Housing and Essen al Needs benefits and transi onal employment supports for individuals engaged in supported employment.</t>
  </si>
  <si>
    <t>Funding is adjusted to reflect changes in the Federal Medical Assistance Percentage (FMAP) match assump ons for Medicaid enrollees receiving behavioral health services.</t>
  </si>
  <si>
    <t>Funding is provided for the Authority to contract with diversion programs funded by the Trueblood se lement agreement contempt fines while sustainability and data collec on efforts con nue.</t>
  </si>
  <si>
    <t>Funding is provided for 15 staff posi ons to increase support for implementa on of recent behavioral health ini a ves. Par al funding is provided to reflect a phase in of these posi ons in FY 2023 and the full annual costs of all 15 positions is assumed beginning in FY 2024.</t>
  </si>
  <si>
    <t>Funding is provided to implement Engrossed Subs tute House Bill 1866 (suppor ve housing). The Authority is required to collaborate with other state agencies and contractors to assure seamless integra on of community support services, stable housing, and health care services for individuals that meet eligibility criteria for the Apple Health and Homes program created in the bill.</t>
  </si>
  <si>
    <t>Medicaid Managed Care Organiza ons (MCOs) are responsible for paying the state match for Medicaid Personal Care Service excep onal rates that are required because of an enrollee's complex behavioral health needs. Funding is adjusted to reflect current projec ons on the u liza on of these services.</t>
  </si>
  <si>
    <t>Funding is provided to increase Medicaid behavioral health provider rates by 7 percent effec ve January 1, 2023. The Authority must employ directed payment or other methodologies allowed under Medicaid managed care regula ons to direct the funding increase to behavioral health providers.</t>
  </si>
  <si>
    <t>Funding is provided for the Authority to contract with a provider for three Behavioral Health Response Teams in King County. These teams collaborate with regional outreach teams and agencies throughout King County and follow up with individuals a er an acute crisis episode for up to three months to establish long-term community linkages and referrals to behavioral health treatment.</t>
  </si>
  <si>
    <t>Funding is provided for the Authority to contract with the University of Washington Addic ons, Drug and Alcohol Ins tute to develop, refine, and pilot a new, advanced, evidence-based training for law enforcement to improve interactions with individuals who use drugs.</t>
  </si>
  <si>
    <t>Pursuant to the Trueblood v. DSHS se lement agreement, funding is adjusted in the phase one region to reflect increased costs for crisis stabiliza on services and to account for an accelerated opening date for two facili es in King County that received appropria ons in the 2021-23 capital budget.</t>
  </si>
  <si>
    <t>Funding is provided for grants to 12 Cer fied Community Behavioral Health Clinics (CCBHCs) who received funding from the federal Substance Abuse and Mental Health Services Administra on to con nue their operations pending the end of their federal grant period.</t>
  </si>
  <si>
    <t>Funding is provided to implement con nuous enrollment for Medicaid-eligible children ages zero to six with income at or below 215 percent of the federal poverty level. Funding is con ngent on an 1115 waiver approval from the Centers for Medicare and Medicaid Services.</t>
  </si>
  <si>
    <t>Funding is provided for the Authority to increase con ngency management resources for programs serving individuals with behavioral health disorders.</t>
  </si>
  <si>
    <t>Funding is provided for start-up and opera onal costs for a 16-bed pregnant and paren ng women (PPW) Residential Treatment program in Grays Harbor County.</t>
  </si>
  <si>
    <t>Funding is provided for short-term rental subsidies and assistance for youth with mental health or substance use disorders transi oning from behavioral health facili es, juvenile rehabilita on ins tu ons, or the child welfare system who are at risk of homelessness. The Authority shall contract these funds through Housing and Recovery Through Peer Services teams.</t>
  </si>
  <si>
    <t>Funding is provided for the Authority to provide a grant to the city of Snoqualmie to pilot behavioral health emergency response and coordina on services through a regional behavioral health coordinator.</t>
  </si>
  <si>
    <t>Funding is provided for the Authority to contract with a statewide organiza on to provide educa on, support, and assistance to the recovery community.</t>
  </si>
  <si>
    <t>Funding is provided solely for the Authority to conduct a study and provide data regarding challenges to accessing behavioral health services in rural communities.</t>
  </si>
  <si>
    <t>Funding is provided for the Authority to provide a one- me grant to a nonprofit organiza on to establish a program to provide pro bono counseling and behavioral health services to uninsured individuals with incomes below 300 percent of the federal poverty level.</t>
  </si>
  <si>
    <t>Funding is provided for the Authority to support efforts by coun es and ci es to implement local response teams. This includes $2 million in ongoing funds for a grant to the Associa on of Washington Ci es; $1.6 million in one- me funding for Whatcom County for facility renova on, equipment, and an alterna ve transport vehicle; and $587,000 in ongoing opera onal support for the Whatcom County alterna ve response base sta on.</t>
  </si>
  <si>
    <t>Funding is provided for the Authority to provide a grant to develop an integra ve cultural healing model to be implemented and managed by the Confederated Tribes of the Colville Reserva on.</t>
  </si>
  <si>
    <t>Funding is provided on a one- me basis for the authority to contract with a consultant to develop a Washington State behavioral health service delivery guide. The guide must include, but is not limited to, informa on on the service modali es, facili es, and providers that make up Washington's behavioral health delivery system.</t>
  </si>
  <si>
    <t>Funding is provided for implementa on of Subs tute House Bill 1773 (assisted outpa ent treatment) which makes changes to procedures and defini ons related to Assisted Outpa ent Services (AOT) provided under the Involuntary Treatment Act (ITA). This includes funding for costs associated with increased ITA court hearings; increased AOT services; and regional staff for implemen ng requirements of the bill.</t>
  </si>
  <si>
    <t>Funding is provided for implementa on of Subs tute House Bill 1800 (behavioral health/minors) which requires the Authority to dedicate a full- me employee to connec ng families, providers, educators, and other stakeholders with current informa on about law and policy related to behavioral health services for minors. The bill also requires the design and implementa on of a parent portal to connect families to their community's service and educa on infrastructure related to behavioral health services for minors.</t>
  </si>
  <si>
    <t>Funding is provided for staff costs to implement Second Subs tute House Bill 1860 (behavioral health discharge) which requires psychiatric hospitals to coordinate with the Authority and Medicaid Managed Care Organiza ons (MCOs) on discharge planning and connec ng pa ents to appropriate community resources.</t>
  </si>
  <si>
    <t>Funding is provided solely for implementa on of Second Subs tute House Bill 1890 (children behavioral health) which creates an advisory group for the purpose of developing a behavioral health strategic plan for children, transi oning youth, and their caregivers. The bill also expands the Children and Youth Behavioral Health Work Group and allows for s pends of up to $200 per day for members with lived experience.</t>
  </si>
  <si>
    <t>Funding is provided for implementa on of Second Subs tute House Bill 1905 (homelessness/youth discharge) which requires the Authority to par cipate with other state agencies in rapid response teams that support youth and young adults exi ng a publicly funded system of care.</t>
  </si>
  <si>
    <t>Funding is provided for syringe service programs and other service se ngs assis ng people with substance use disorders to prevent and respond to overdoses and provide harm reduc on services and supplies. Funds may be used for distribu ng Naloxone, fentanyl tes ng and other drug tes ng supplies, and for expanding con ngency management services. The Authority shall priori ze funds for Naloxone distribu on to programs or se ngs that are least likely to be able to bill Medicaid for these services. (</t>
  </si>
  <si>
    <t>The Families First Coronavirus Response Act was enacted March 18, 2020. This act enhances the federal financial par cipa on in the Medicaid program by 6.2 percent. The enhancement is assumed to end June 30, 2022.</t>
  </si>
  <si>
    <t>Funding is provided for the Authority to conduct a study on barriers to services resul ng from gaps in mely access to emergency transporta on and ambulance services for Involuntary Treatment Act (ITA) pa ents.</t>
  </si>
  <si>
    <t>Funding is assumed in the outlook for 32 beds and agency administra on at the Health Care Authority to create a short-term Residen al Crisis Stabiliza on Program (RCSP) for youth with severe behavioral health diagnoses. The outlook assumes opera ng funds for the 32 beds effec ve July 1, 2024.</t>
  </si>
  <si>
    <t>Funding is provided for informa on and support to stakeholders, inpa ent treatment facili es, young people and other community providers that serve unaccompanied youth and young adults who have entered an inpa ent mental health and/or substance use disorder facility to support exits from inpa ent care into safe housing and support services.</t>
  </si>
  <si>
    <t>Funding is provided on a one- me basis for the Authority to explore the development and implementa on of a sustainable, alterna ve payment model for comprehensive community behavioral health services including examina on of the Cer fied Community Behavioral Health Clinic model, which provides for an enhanced Medicaid reimbursement rate based on an cipated costs of expanding services to meet the needs of complex populations.</t>
  </si>
  <si>
    <t>Funding is provided on a one- me basis for the Authority to contract for a study to establish benchmark behavioral health payment rates and a behavioral health fee schedule that can be used for assessing the costs associated with expansion of services, rate increases, and Medicaid managed care plan state directed payments.</t>
  </si>
  <si>
    <t>Funding is adjusted for changes in u liza on and the cost of providing long-term involuntary inpa ent treatment in a community setting.</t>
  </si>
  <si>
    <t>Funding is provided for Recovery Navigator Program services established in Chapter 311, Laws of 2021 (ESB 5476). Of the amounts provided, the Authority must allocate $2 million to Recovery Navigator Program services in King, Pierce and Snohomish coun es. The remaining $3 million must be allocated to all ten regions proportionate to their current allocation of Recovery Navigator Program funds.</t>
  </si>
  <si>
    <t>Funding is provided for the Tribal Centric Behavioral Health Advisory Board to con nue planning efforts and implementa on ac vi es for inpa ent behavioral health facili es operated by Tribes statewide, including the development of a Tribal freestanding evaluation and treatment center.</t>
  </si>
  <si>
    <t>Funds are provided to increase the number of Children's Long-term Inpa ent Program (CLIP) beds and the rates for CLIP providers. The number of beds is phased up from the current funded level of 37 to 62 by the end of FY 2022 and 72 by the end of FY 2023. The outlook assumes a level of 83 beds by the end of FY 2024. Funding is also provided for a 4.5 percent rate increase for CLIP providers in January 2023 and for administra ve support for the program.</t>
  </si>
  <si>
    <t>Funding is provided for the Authority to reimburse Tribal Designated Crisis Responder services.</t>
  </si>
  <si>
    <t>Funding is provided for three posi ons at the Department of Social and Health Services Research and Data Analysis Division and one posi on at the Authority to incorporate a variety of community behavioral health data elements into an exis ng execu ve management informa on system.</t>
  </si>
  <si>
    <t>Funding is provided for expenses incurred in FY 2021 that were not covered under the Ins tute for Mental Disease (IMD) waiver in excess of funding provided in the 2021 supplemental budget.</t>
  </si>
  <si>
    <t>Funding is provided for short-term housing support for individuals with behavioral health disorders discharging from a mental health or substance use disorder facility. The Authority must priori ze these funds for individuals being released from state operated facilities.</t>
  </si>
  <si>
    <t>Funding is provided to expand the Par al Hospitaliza on and Intensive Outpa ent pilot programs originally funded in the 2020 supplemental budget to an addi onal site beginning in FY 2023</t>
  </si>
  <si>
    <t>Funding is provided for increasing local behavioral health mobile crisis response team capacity in King County.</t>
  </si>
  <si>
    <t>Funding is provided for a contract with a licensed youth residen al psychiatric substance abuse and mental health agency located in Clark and Spokane coun es. The funding shall be used for reopening evalua on and treatment units, increasing staff capacity, trea ng pa ents with co-occurring substance use and acute mental health disorders, and expanding outpa ent services for young adults aged eighteen through twenty-four</t>
  </si>
  <si>
    <t>Funding is provided to implement Second Subs tute Senate Bill 5664 (forensic competency programs) for addi onal medical clearance proceedings for individuals exi ng outpa ent competency restora on programs into inpatient programs.</t>
  </si>
  <si>
    <t>Funding is provided to increase Behavioral Health Administra ve Service Organiza ons (BH-ASO) and MCO wraparound service contracts. This funding shall be used to implement a 7 percent rate increase for non Medicaid services and remaining amounts shall be used to address regional behavioral health service needs that cannot be paid for with Medicaid funds.</t>
  </si>
  <si>
    <t>Funding is provided to align non-Medicaid support levels for Program of Asser ve Community Treatment (PACT) providers.</t>
  </si>
  <si>
    <t>Funding is provided for a 4.5 percent rate increase for Parent Child Assistance Program (PCAP) providers effec ve January 1, 2023.</t>
  </si>
  <si>
    <t>Funding is provided to increase problem gambling treatment services to low-income individuals.</t>
  </si>
  <si>
    <t>Funding is provided for staff to implement a contract for 32 beds at the regional treatment facility in Vancouver and addi onal beds planned for the regional treatment facility in Snohomish County. One FTE is provided in FY 2023 on an ongoing basis and four addi onal FTEs are provided in FY 2023 for a two year basis.</t>
  </si>
  <si>
    <t>Funding is provided for the Authority to contract for youth inpa ent navigator teams in four regions. One of the contracts must be with an exis ng youth navigator program in Pierce County. The budget outlook assumes that the number of teams will increase to ten by FY 2025. Two posi ons at the Authority are funded to implement and provide oversight and coordination of the teams.</t>
  </si>
  <si>
    <t>Funding is provided to expand Apple Health for Washington residents with incomes at or below 138 percent of the federal poverty level, regardless of immigra on status, beginning in January 2024.</t>
  </si>
  <si>
    <t>Funding is provided for the Authority to contract with a program to provide medical respite care for individuals with significant medical and behavioral health care needs.</t>
  </si>
  <si>
    <t>Funding is provided to create a master leasing incen ve program with specific emphasis on Trueblood programs and to develop a master leasing toolkit for use by landlords serving special popula ons.</t>
  </si>
  <si>
    <t>Funding is provided for regional behavioral health mobile teams focused on suppor ng behavioral health clients in maintaining their housing during times of crisis.</t>
  </si>
  <si>
    <t>Funding is provided in the four-year outlook to account for new investments in the 2022 supplemental capital budget to create 10 behavioral health crisis facilities around the state.</t>
  </si>
  <si>
    <t>Funding is provided to expand access to no-barrier and low-barrier housing using a 'housing first' model.</t>
  </si>
  <si>
    <t>The 2021-23 budget assumed funding for a 48-bed facility with HCA contrac ng for 32 of the beds. Construc on of the facility is delayed and it is now assumed to open in March 2024. Savings are assumed from the delay in opening the facility.</t>
  </si>
  <si>
    <t>Funding is provided to increase services provided by Cer fied Peer Support Counselors in the behavioral health workforce in Clark County.</t>
  </si>
  <si>
    <t>Pursuant to the se lement agreement under AGC v. Washington State Health Care Authority, funding is provided to expand eligibility for Wraparound with Intensive Service (WISe) to undocumented immigrant and refugee children ineligible for federally funded Medicaid benefits.</t>
  </si>
  <si>
    <t>1332 waiver</t>
  </si>
  <si>
    <t>CC premium utilization</t>
  </si>
  <si>
    <t>continuous coverage</t>
  </si>
  <si>
    <t>student health care access</t>
  </si>
  <si>
    <t>Funding is provided for system updates and community-led engagement ac vi es necessary to implement the 1332 waiver for uninsured individuals regardless of immigra on status.</t>
  </si>
  <si>
    <t>Funding is adjusted to align appropria on authority with the projected u liza on of the Health Care Insurance Premium Assistance Program for employees who work in licensed child care facili es through plan year 2023.</t>
  </si>
  <si>
    <t>Funding is provided for ac vi es to promote con nuous coverage for individuals losing coverage through Washington Apple Health at the end of the public health emergency.</t>
  </si>
  <si>
    <t>Funding is provided for educa onal resources and ongoing assister training to support a pilot program to help connect students, including those enrolled in appren ceship programs, with health care coverage.</t>
  </si>
  <si>
    <t>Rx drug affordability board</t>
  </si>
  <si>
    <t>primary care spending</t>
  </si>
  <si>
    <t>intensive OP treatment for minors</t>
  </si>
  <si>
    <t>dedicated cannabis dist</t>
  </si>
  <si>
    <t>behav health support</t>
  </si>
  <si>
    <t>ambulance quality assurance fee</t>
  </si>
  <si>
    <t>adult acupuncture coverage</t>
  </si>
  <si>
    <t>adult chiropractic coverage</t>
  </si>
  <si>
    <t>HIV antiviral drug coverage</t>
  </si>
  <si>
    <t>behav health integration</t>
  </si>
  <si>
    <t>bree collaborative</t>
  </si>
  <si>
    <t>primary care case mgmt - tribal</t>
  </si>
  <si>
    <t>trueblood data</t>
  </si>
  <si>
    <t>acute care hospital capacity</t>
  </si>
  <si>
    <t>increase in-home PNA</t>
  </si>
  <si>
    <t>EPSDT services</t>
  </si>
  <si>
    <t>electronic consent management</t>
  </si>
  <si>
    <t>fertility treatment study</t>
  </si>
  <si>
    <t>community info exchange</t>
  </si>
  <si>
    <t>MSP asset test process</t>
  </si>
  <si>
    <t>school-based health services</t>
  </si>
  <si>
    <t>children's dental services</t>
  </si>
  <si>
    <t>UPL overpayment</t>
  </si>
  <si>
    <t>legal and contracts staff</t>
  </si>
  <si>
    <t>rural CHART support</t>
  </si>
  <si>
    <t>electronic health records</t>
  </si>
  <si>
    <t>total cost of insulin</t>
  </si>
  <si>
    <t>hospital grants</t>
  </si>
  <si>
    <t>remote patient monitoring</t>
  </si>
  <si>
    <t>forensic competency evaluations</t>
  </si>
  <si>
    <t>PHE post-eligibility review</t>
  </si>
  <si>
    <t>master person index</t>
  </si>
  <si>
    <t>community health workers</t>
  </si>
  <si>
    <t>palliative care model</t>
  </si>
  <si>
    <t>partnership access line program</t>
  </si>
  <si>
    <t>ABD/HEN review process</t>
  </si>
  <si>
    <t>MICP group-home rate increase</t>
  </si>
  <si>
    <t>private duty nursing rates</t>
  </si>
  <si>
    <t>psilocybin report</t>
  </si>
  <si>
    <t>parent support warm line</t>
  </si>
  <si>
    <t>home health rates</t>
  </si>
  <si>
    <t>supported housing services</t>
  </si>
  <si>
    <t>supported employment services</t>
  </si>
  <si>
    <t>The Families First Coronavirus Response Act was enacted March 18, 2020. This act enhances the federal financial par cipa on in the Medicaid program by 6.2 percent. The enhancement is assumed to end December 31, 2021. Funding is adjusted to account for the new fund-split change for dispropor onate share hospital funds.</t>
  </si>
  <si>
    <t>Ini a ve 502, approved by voters in 2012, directed a por on of the revenue from taxes on the sale of marijuana into the Basic Health Trust Account. Those dollars are used in lieu of General Fund-State dollars for capita on payments for Medicaid clients enrolled in managed care plans. Funding is adjusted to reflect updated es mates of marijuana-related revenue.</t>
  </si>
  <si>
    <t>Funding is provided for staffing and contrac ng support necessary to implement Second Subs tute Senate Bill 5532 (rx drug affordability board).</t>
  </si>
  <si>
    <t>Funding is provided for staffing for Subs tute Senate Bill 5589 (primary care spending).</t>
  </si>
  <si>
    <t>Funding is provided for staffing for Second Subs tute Senate Bill 5736 (minors/behavioral health).</t>
  </si>
  <si>
    <t>Funding is adjusted to reflect changes in revenue distribu on as described in Engrossed Second Subs tute Senate Bill 5796 (cannabis revenue).</t>
  </si>
  <si>
    <t>Funding is provided for increased payments to ambulance transport providers and to administer the Quality Assurance Fee Program as directed in Chapter 74.70 RCW.</t>
  </si>
  <si>
    <t>Funding is provided for an adult acupuncture benefit beginning January 1, 2024.</t>
  </si>
  <si>
    <t>Funding is provided to contract with local Access to Baby Child Den stry (ABCD) programs to provide training for local coordinators.</t>
  </si>
  <si>
    <t>Funding is provided for an adult chiropractic benefit beginning January 1, 2024.</t>
  </si>
  <si>
    <t>Subject to oversight by the Office of the Chief Informa on Officer, funding is provided for technology costs required to implement a Sec on 1115 Medicaid demonstra on waiver for services provided at Ins tu ons for Mental Diseases (IMD).</t>
  </si>
  <si>
    <t>The American Rescue Plan Act (ARPA) of 2021 increases the Federal Medical Assistance Percentage (FMAP) for Medicaid Home and Community-Based Services (HCBS) by 10 percent. Federal funds a ributable to the 10 percent FMAP increase must be used to supplement, not supplant, the level of state funds expended for HCBS for eligible individuals through programs in effect as of April 1, 2021. To receive the enhanced FMAP on HCBS, states must implement, or supplement the implementa on of, one or more ac vi es to enhance, expand, or strengthen HCBS.</t>
  </si>
  <si>
    <t>Funding is provided to cover all Food and Drug Administra on-approved HIV an viral drugs without prior authorization.</t>
  </si>
  <si>
    <t>Funding is provided for one- me grants for eligible clinics to establish behavioral health integra on in primary care clinics for children and adolescents.</t>
  </si>
  <si>
    <t>Funding is provided for the Bree Collabora ve to support learning and targeted technical assistance for quality improvement ini a ves and to promote the adop on of Bree Collabora ve recommenda ons.</t>
  </si>
  <si>
    <t>Funding is provided to expand the Primary Care Coordina on Management (PCCM) program with Indian Health Service clinics to improve care coordina on and client outcomes.</t>
  </si>
  <si>
    <t>Funding is provided to support Health Care Authority data management needs related to implementa on of the Trueblood settlement agreement.</t>
  </si>
  <si>
    <t>Funding is provided for payments to skilled nursing facili es to incen vize admi ance of Medicaid clients discharged from inpa ent care. Payments will con nue through June 30, 2022.</t>
  </si>
  <si>
    <t>Funds are provided to increase the in-home client personal needs allowance (PNA), which is an amount of personal income retained by Medicaid clients to pay for their personal needs, including housing costs, u li es, food, and personal incidentals.</t>
  </si>
  <si>
    <t>Funding is provided beginning January 1, 2023 to update the Early and Periodic Screening, Diagnos c, and Treatment (EPSDT) schedule for health care services for Medicaid-enrolled children under age 21. The new schedule will align with the Bright Futures guidelines, or a comparable EPSDT schedule.</t>
  </si>
  <si>
    <t>Funding is provided to procure an electronic consent management (ECM) solu on for pa ents and health care providers to exchange health-related information.</t>
  </si>
  <si>
    <t>Funding is provided for a study to determine the u liza on and cost impact of a fer lity treatment benefit for clients of the state Medicaid and employee and retiree programs.</t>
  </si>
  <si>
    <t>Funds are provided to study the cost and implementa on impacts of a statewide community informa on exchange for community-based organiza ons, health plans, accountable communi es of health, and safety net providers.</t>
  </si>
  <si>
    <t>Funding is provided to eliminate the Medicare Savings Program asset test for low-income individuals applying for assistance to pay for Medicare premiums, deduc bles, and copays.</t>
  </si>
  <si>
    <t>Funding is provided to support school-based health services by removing the financial contribu on requirement for school districts. General Fund-Local expenditure authority is shi ed to General Fund-State.</t>
  </si>
  <si>
    <t>Funding is provided to increase rates for children's dental services.</t>
  </si>
  <si>
    <t>Funding is provided to cover costs above the Medicaid Inpa ent Upper Payment Limit (UPL) which are disallowed by the Centers for Medicare and Medicaid Services.</t>
  </si>
  <si>
    <t>Funding is provided for addi onal contracts and legal staff.</t>
  </si>
  <si>
    <t>Funding is provided for staff support to achieve the goals of the Community Health Access and Rural Transforma on (CHART) model. The HCA will partner with rural hospitals and community stakeholders to reduce dispari es in health care access and quality between rural and urban se ngs.</t>
  </si>
  <si>
    <t>Funding is provided to begin development of electronic health record (EHR) so ware as a solu on (SaaS) technology in support of the na onal 988 plan as described in RCW 71.24. Funding is subject to oversight by the Office of the Chief Informa on Officer and requires comple on of repor ng under RCW 71.24.898.</t>
  </si>
  <si>
    <t>Pursuant to Subs tute House Bill 1728 (insulin work group reauth.), funding is provided for the Total Cost of Insulin Work Group.</t>
  </si>
  <si>
    <t>Funding is provided for one-time bridge grants to hospitals in financial distress.</t>
  </si>
  <si>
    <t>Funding is provided to include Remote Pa ent Monitoring (RPM) as a benefit for Medicaid clients.</t>
  </si>
  <si>
    <t>Funding is adjusted for language access provider services based upon the collec ve bargaining agreement for FY 2023.</t>
  </si>
  <si>
    <t>Funding is provided for project management and contrac ng necessary to plan for post-eligibility review ac vity required a er the end of the public health emergency.</t>
  </si>
  <si>
    <t>Funding is provided to build and maintain a Master Person Index database.</t>
  </si>
  <si>
    <t>Funding is provided for a two-year grant program to reimburse community health workers whose pa ents are significantly comprised of pediatric pa ents under age 18 and enrolled in medical assistance programs.</t>
  </si>
  <si>
    <t>Funding is provided to design a standardized payment methodology for a pallia ve care benefit for the state Medicaid program and the employee and retiree benefits programs.</t>
  </si>
  <si>
    <t>Funding is provided for addi onal staff support for the mental health referral service for children and teens.</t>
  </si>
  <si>
    <t>Funding is adjusted to eliminate the mid-cer fica on review process for the Aged, Blind or Disabled and Housing and Essential Needs Referral programs.</t>
  </si>
  <si>
    <t>Funding is provided to increase the reimbursement rate by 10 percent for private duty nursing for children in medically intensive children's group-home se ngs. This rate increase begins on January 1, 2023.</t>
  </si>
  <si>
    <t>Funding is provided to increase the reimbursement rate by 20 percent for in-home skilled nursing services, nurse delega on, in-home private duty nursing, and adult family home private duty nursing effec ve January 1, 2023.</t>
  </si>
  <si>
    <t>Funding is provided for the HCA to report on psilocybin services wellness and opportuni es in consulta on with stakeholders.</t>
  </si>
  <si>
    <t>Funding is provided for the Perinatal Support Warm Line to provide peer support, resources, and referrals to new and expectant parents and people in the emo onal transi on to parenthood experiencing, or at risk of, postpartum depression or other mental health issues.</t>
  </si>
  <si>
    <t>Funding is provided for a 10 percent rate increase, effec ve January 1, 2023, for home health services.</t>
  </si>
  <si>
    <t>As a result of the ARPA, the federal government is increasing the state's FMAP for Medicaid Urban Indian Health Organiza on and Na ve Hawaiian Health Care System services to 100 percent for eight quarters. This increase is in effect from April 1, 2021, through March 31, 2023.</t>
  </si>
  <si>
    <t>Funds are provided for a supported housing program to serve individuals who don't qualify for Medicaid or who need an extended me to apply for and obtain Medicaid. Services will be comparable to the founda onal community supports initiative in the Medicaid transformation waiver.</t>
  </si>
  <si>
    <t>Funding is provided for a supported employment program to serve individuals who don't qualify for Medicaid or who need an extended me to apply for and obtain Medicaid. Services will be comparable to the founda onal community supports initiative in the Medicaid transformation waiver.</t>
  </si>
  <si>
    <t>behav health consumer advocacy</t>
  </si>
  <si>
    <t>CLIP HMH delay</t>
  </si>
  <si>
    <t>children's long-term inpatient progr</t>
  </si>
  <si>
    <t>maple lane facility rates</t>
  </si>
  <si>
    <t>PPW residential delay</t>
  </si>
  <si>
    <t>Funding is provided to account for the lower federal match rate now required for Ombuds- like services provided by the Office of Behavioral Health Consumer Advocacy. Previously, Medicaid Managed Care Organizations (MCOs) have been responsible to pay for these costs and funding was built into MCO capitation rates. The federal government required the state to remove this cost from MCO rates and they are now paid directly by the Health Care Authority (Authority).</t>
  </si>
  <si>
    <t>Medicaid Managed Care Organizations (MCOs) are responsible for paying the state match for Medicaid Personal Care Service exceptional rates that are required because of an enrollee's complex behavioral health needs. Funding is adjusted to reflect current projections on the utilization of these services.</t>
  </si>
  <si>
    <t>The Families First Coronavirus Response Act was enacted March 18, 2020. This act enhances the federal financial participation in the Medicaid program by 6.2 percent until March 30, 2023. The Consolidated Appropriations Act, 2023 decreases the enhancement from 6.2 percent to 5.0 percent from April 1, 2023, to June 30, 2023.</t>
  </si>
  <si>
    <t>Savings are achieved through recognizing the delayed implementation of a 12-bed Children's Long Term Inpatient facility that was originally funded in the 2021-23 biennial budget.</t>
  </si>
  <si>
    <t>Funding is adjusted for changes in utilization and the cost of providing long-term involuntary inpatient treatment in a community setting.</t>
  </si>
  <si>
    <t>The Children's Long-Term Inpatient Program (CLIP) provides long term inpatient services to children and youth with mental health disorders. Funding was provided in the FY 2022 supplemental budget to increase the number of funded CLIP beds from 37 to 72 by June 2023 and the CLIP rate from $857 to $895 by January 2023. CLIP census is running lower than assumed in the enacted budget and funding is adjusted to assume the increase by June 2023 will be to 46 beds. Further increases are assumed in the 2023-25 biennial budget. Funding for CLIP reimbursement rates are increased to $1,030 by January 1st, 2023.</t>
  </si>
  <si>
    <t>Funding is provided for the Authority to reimburse the Department of Social and Health Services for the Medicaid reimbursable costs of proving long-term involuntary treatment services at the 16-bed Oak cottage residential treatment facility on the grounds of the Maple Lane campus.</t>
  </si>
  <si>
    <t>Funding for pilot programs that provide intensive outpatient and partial hospitalization services for youth is adjusted to reflect current estimated projections of costs and caseloads for these programs. A portion of the savings are a result of a delay in a third pilot site being implemented.</t>
  </si>
  <si>
    <t>Funding was provided in the FY 2022 supplemental budget for a residential treatment facility to serve pregnant and parenting women in Gray's Harbor. The project is delayed as a facility and provider has not yet been identified for this program. One time savings are assumed in FY 2023.</t>
  </si>
  <si>
    <t>Appropriation authority is shifted between FY 2023 and FY 2024 for system updates and community-led engagement activities necessary to implement the 1332 waiver for uninsured individuals regardless of immigration status.</t>
  </si>
  <si>
    <t>Funding is shifted from FY 2023 to FY 2024 for activities to promote continuous coverage for individuals losing coverage through Washington Apple Health at the end of the public health emergency.</t>
  </si>
  <si>
    <t>cannabis revenue dist</t>
  </si>
  <si>
    <t>Appropriations from the Dedicated Cannabis Account are adjusted pursuant to Chapter 169, Laws of 2022 (E2SSB 5796) and the March 2023 revenue forecast.</t>
  </si>
  <si>
    <t>Funding is adjusted for language access provider services based upon the collective bargaining agreement for FY 2023.</t>
  </si>
  <si>
    <t>children in crisis</t>
  </si>
  <si>
    <t>trueblood diversion pilots</t>
  </si>
  <si>
    <t>BH occupational therapy</t>
  </si>
  <si>
    <t>behav helath housing</t>
  </si>
  <si>
    <t>strategic plan children &amp; youth</t>
  </si>
  <si>
    <t>behav health JLEC</t>
  </si>
  <si>
    <t>Behav health contracting</t>
  </si>
  <si>
    <t>regional BH coord pilot</t>
  </si>
  <si>
    <t>certified peer specialists</t>
  </si>
  <si>
    <t>project ECHO and START training</t>
  </si>
  <si>
    <t>EMS co-responders</t>
  </si>
  <si>
    <t>psychiatric per diem rates</t>
  </si>
  <si>
    <t>stanwood commitment facility beds</t>
  </si>
  <si>
    <t>BH facility operating costs</t>
  </si>
  <si>
    <t>civil conversion rate enhancement</t>
  </si>
  <si>
    <t>bh residential room &amp; board rates</t>
  </si>
  <si>
    <t>CCBHC planning grant</t>
  </si>
  <si>
    <t>Kitsap county crisis triage center</t>
  </si>
  <si>
    <t>FFS behav health rate increase</t>
  </si>
  <si>
    <t>King County MOUD support</t>
  </si>
  <si>
    <t>prevention svc for PCAP and PPW</t>
  </si>
  <si>
    <t>stanwood commitment facility support</t>
  </si>
  <si>
    <t>Lynnwood recovery center</t>
  </si>
  <si>
    <t>mobile integrated health pilot</t>
  </si>
  <si>
    <t>Prenatal substance exposure svcs</t>
  </si>
  <si>
    <t>trueblood phase 3</t>
  </si>
  <si>
    <t>trueblood master leasing</t>
  </si>
  <si>
    <t>trueblood ARNP prescribers</t>
  </si>
  <si>
    <t>trueblood program admin</t>
  </si>
  <si>
    <t>trueblood phase 1 and 2</t>
  </si>
  <si>
    <t>trueblood diversion program</t>
  </si>
  <si>
    <t>WISe services access</t>
  </si>
  <si>
    <t>Crisis relief facility grants</t>
  </si>
  <si>
    <t>One-time funding is provided to implement Second Substitute House Bill 1580 (Children in crisis), which creates a Multisystem Care Coordinator within the Office of the Governor and a Rapid Care Team composed of representatives from multiple agencies.</t>
  </si>
  <si>
    <t>Funding is provided on a one-time basis in FY 2024 for the Health Care Authority (HCA) Authority to contract with diversion programs previously funded by contempt fines incurred in the Trueblood, et. al. v. DSHS litigation as information regarding outcomes and sustainability of the programs are evaluated.</t>
  </si>
  <si>
    <t>Funding is provided to implement Senate Bill 5228 (Behavioral health OT), which allows occupational therapy services to be provided to clients with a behavioral health primary diagnosis under the state's Medicaid plan.</t>
  </si>
  <si>
    <t>Historically, Medicaid Managed Care Organizations (MCOs) have been responsible to pay for the costs of the Ombuds-like services provided by the Office of Behavioral Health Consumer Advocacy and funding has been built into MCO capitation rates. CMS has required the state to remove this cost from MCO rates and they are now paid directly by the HCA. The federal match available to HCA is lower than what was available through the MCOs. State and federal appropriations are adjusted to reflect the changes.</t>
  </si>
  <si>
    <t>Funding is provided for a targeted grant program to three behavioral health administrative services organizations to transition persons who are either being diverted from criminal prosecution to behavioral health treatment services or are in need of housing upon discharge from crisis stabilization services.</t>
  </si>
  <si>
    <t>Funding is provided to increase non-hospital Medicaid behavioral health provider rates by 15 percent effective January 1, 2024. HCA must employ directed payment or other methodologies allowed under Medicaid managed care regulations to direct the funding increase to non-hospital behavioral health providers.</t>
  </si>
  <si>
    <t>Funding is provided on a one-time basis to continue support for a pilot program in Island County to improve behavioral health outcomes for young people in rural communities.</t>
  </si>
  <si>
    <t>Chapter 76, Laws of 2022 (2SHB 1890) created an advisory group for the purpose of developing a behavioral health strategic plan for children, transitioning youth, and their caregivers. Funding is provided on a one-time basis to continue the work to develop the strategic plan.</t>
  </si>
  <si>
    <t>Funding is provided to implement Substitute Senate Bill 5189 (Behavioral health support). The bill creates a new certification for Behavioral Health Support Specialists (BHSS) and requires the HCA to ensure the services provided by these providers are reimbursable under the Medicaid program.</t>
  </si>
  <si>
    <t>Funding is provided on a one-time basis for staff support of a joint legislative and executive committee (JLEC). Primary funding for support of the JLEC is provided in the budget for the Office of Financial Management.</t>
  </si>
  <si>
    <t>Funding and FTE authority is provided for implementation of Engrossed Second Substitute House Bill 1515 (Behavioral health contracts) which requires HCA to adopt network adequacy standards and a review process for MCO behavioral health networks within the Medicaid program.</t>
  </si>
  <si>
    <t>Funding is provided on a one-time basis in FY 2024 for the HCA to continue a grant to the city of Snoqualmie to pilot behavioral health emergency response and coordination services through a regional behavioral health (BH) coordinator.</t>
  </si>
  <si>
    <t>Funding is provided on a time basis for HCA to continue to provide support for a program to provide pro bono counseling and behavioral health services to uninsured individuals with incomes below 300 percent of the federal poverty level.</t>
  </si>
  <si>
    <t>Funding is assumed in the Outlook for increased utilization costs related to implementation of Engrossed Senate Bill 5130 (Assisted outpatient treat.). This bill modifies assisted outpatient treatment processes under the Involuntary Treatment Act.</t>
  </si>
  <si>
    <t>Funding is provided to implement Second Substitute Senate Bill 5555 (Certified peer specialists). Amounts appropriated include funding to retrain peers under the new standards for certified peers established in the bill and to provide ongoing enhanced training for certified peer specialists.</t>
  </si>
  <si>
    <t>The Families First Coronavirus Response Act was enacted March 18, 2020. This act enhances the federal financial participation in the Medicaid program by 6.2 percent. The Consolidated Appropriations Act, 2023, begins to phase down the enhancement from 6.2 percent to 5.0 percent from April 1, 2023, to June 30, 2023; to 2.5 percent from July 1, 2023, to September 30, 2023; and to 1.5 percent from October 1, 2023, to December 31, 2023. The enhancement ends December 31, 2023.</t>
  </si>
  <si>
    <t>Funding is provided for HCA to provide trainings to support children with developmental disabilities and behavioral health needs. The trainings with be provided through contracts with the Project Echo (Extension for Community Healthcare Outcomes) and the Systemic, Therapeutic, Assessment, Resources, and Training (START) program.</t>
  </si>
  <si>
    <t>The enacted 2021-23 biennial operating budget included funding for the HCA to contract with a new specialized community CLIP provider for services to youth with complex co-occurring developmental disabilities and behavioral health disorders. The HCA has been unable to find a contractor for these services. Funding is removed from HCAs budget for this project.</t>
  </si>
  <si>
    <t>Funding is provided to create a grant program to support local initiatives to include behavioral health co responders on emergency medical services teams operated by local and regional fire departments and authorities.</t>
  </si>
  <si>
    <t>Funding is provided on a one-time basis to continue support for homeless youth after discharge from an inpatient treatment facility.</t>
  </si>
  <si>
    <t>Funding is appropriated for the estimated increase in costs for Medicaid clients resulting from a rebase of psychiatric hospital per diem rates. Estimated impacts on the costs for state-funded non-Medicaid patients is captured in the non-Medicaid funding step.</t>
  </si>
  <si>
    <t>Under a tax sharing compact between the Tulalip Tribes and the state, a civil commitment facility is being developed in Stanwood. The Tribes are responsible for the siting, design, and construction of the facility. The state is responsible for supporting the Tribes in identifying an appropriate site, acquiring permits, and for the ongoing operations and maintenance of the facility. Funding is provided for the HCA to pay for 16 beds at the facility beginning in October 2024.</t>
  </si>
  <si>
    <t>Funding is adjusted for changes in utilization and the cost of providing long-term involuntary inpatient treatment in a community setting. It is assumed that the number of community beds will increase to 300 by the end of FY 2024 and 316 by the end of FY 2025.</t>
  </si>
  <si>
    <t>Funding is provided for the operating costs of 15 behavioral health facilities that were funded in prior Capital budgets. It is assumed that 57 beds will come online in FY 2024 increasing to 177 beds in FY 2025. The Outlook assumes continued ramping up to 294 beds by the end of FY 2027. The facilities include a mix of intensive behavioral health, peer respite, secure withdrawal and management, and substance abuse residential treatment providers. HCA must coordinate with other state agencies to track and report on behavioral health bed capacity and utilization.</t>
  </si>
  <si>
    <t>Funding is provided for HCA to pay enhanced rate for patients committed pursuant to the dismissal of criminal charges and a civil evaluation ordered under RCW 10.77.086 or 10.77.088 who are served in community settings. The enhancement shall be available to all hospital and non-hospital facilities serving this population except those whose rates are set at 100 percent of their most recent Medicare cost report.</t>
  </si>
  <si>
    <t>Medicaid Managed Care Organizations (MCOs) are responsible for paying the state match for Medicaid Personal Care Service exceptional rates that are required because of an enrollee's complex behavioral health needs. Funding is adjusted to reflect current projections on the utilization and cost of these services. HCA is authorized to negotiate a tiered rate structure for behavioral health personal care services for consideration in the 2024 legislative session.</t>
  </si>
  <si>
    <t>The Legislature provided funding in the FY 2022 supplemental operating budget to increase the number of individuals served daily in the Children's Long-Term Inpatient Program (CLIP) to 72 by June 2023. Funding was also provided to increase the CLIP rate from $857 to $895 per day effective January 1, 2023. HCA has been delayed in increasing CLIP utilization. Funding is adjusted with the assumption that CLIP slots will phase up to 72 by June 2024. In addition, funding for the CLIP rate is increased to $1,121 per day effective July 1, 2023.</t>
  </si>
  <si>
    <t>Funding is provided for the Medicaid per diem costs of individuals to be served in a new 16-bed residential treatment facility to be operated by the Department of Social and Health Services on the Maple Lane campus. Additional costs for the facility are provided in the DSHS budget. The facility shall serve patients who have been committed for long-term involuntary treatment services pursuant to the dismissal of criminal charges and a civil evaluation ordered under RCW 10.77.086 or 10.77.088. Funding is included for a consultant to provide recommendations for maximizing federal match for this unit. It is assumed that HCA will pay an enhanced rate for civil conversion patients beginning in FY 2024 and that in FY 2025 HCA will reimburse DSHS on a cost basis for the services provided at this facility.</t>
  </si>
  <si>
    <t>Funding is provided to maintain the Intensive Outpatient/Partial Hospitalization pilot sites at the FY 2022 contracted levels and to shift these services to a Medicaid benefit beginning in CY 2024.</t>
  </si>
  <si>
    <t>Funding is provided to increase resources for Behavioral Health Administrative Services Organizations (BH-ASOs) and MCOs for the increased costs of room and board for behavioral health inpatient and residential services provided in nonhospital facilities.</t>
  </si>
  <si>
    <t>Funding is appropriated on a one-time basis for planning efforts related to the Certified Community Behavioral Health Clinic (CCBHC) model. The funding must be used to secure actuarial expertise, conduct research into national data and other state models, and engage stakeholders in the process. The HCA must submit a report with findings, recommendations, and cost estimates by December 31, 2024.</t>
  </si>
  <si>
    <t>Funding is provided on a one-time basis to provide support for the Kitsap County Crisis Triage center. These funds shall be used for costs that cannot be billed through the Medicaid program.</t>
  </si>
  <si>
    <t>Funding is provided for a 22 percent rate increase for certain substance use disorder and mental health treatment facilities serving tribal members that do not elect enrollment in managed care plans. The costs for these services are reimbursed by HCA on a fee for service methodology rather than being contracted through managed care plans.</t>
  </si>
  <si>
    <t>Funding is provided on a one-time basis for HCA to contract through the King County BH-ASO for increasing access to Medication for Opioid Use Disorder (MOUD) services.</t>
  </si>
  <si>
    <t>The Parent Children Assistance Program (PCAP) provides case management, home visits, and support services to pregnant and parenting women (PPW) with substance use disorders and their young children. Residential substance use disorder treatment is also available for women and their children under the age of six. Funding is provided on a phased in basis to increase the number of PCAP case management slots by 56 and increase the number of PPW residential beds by 16 in FY 2025. The Outlook assumes an additional 32 beds are phased in through FY 2027.</t>
  </si>
  <si>
    <t>Under a tax sharing compact between the Tulalip Tribes and the State of Washington, a civil commitment facility is being developed in Stanwood. The Tribes are responsible for the siting, design, and construction of the facility. The State is responsible for supporting the Tribes in identifying an appropriate site, acquiring permits, and for the ongoing operations and maintenance of the facility. Funding is provided to increase HCAs FTEs from 4 - 5 and for other costs associated with the HCA's responsibilities to provide support for the development of the facility. This includes one-time costs for furniture, equipment, and start-up costs.</t>
  </si>
  <si>
    <t>Funding is provided on a one-time basis to provide support for the Lynnwood Community Recovery Center. These funds shall be used for costs that cannot be billed through the Medicaid program.</t>
  </si>
  <si>
    <t>Funding is provided on a one-time basis for a contract with a licensed youth residential psychiatric substance abuse and mental health agency located in Clark and Spokane counties.</t>
  </si>
  <si>
    <t>Funding is provided for a grant to the city of Arlington in partnership with the north county regional fire authority for a mobile integrated health pilot project. The project shall provide mobile integrated health services for residents who cannot navigate resources through typical methods through brief therapeutic intervention, biopsychosocial assessment and referral, and community care coordination.</t>
  </si>
  <si>
    <t>Funding is provided to increase BH-ASO and MCO wraparound service contracts. This funding shall be used to implement a 15 percent rate increase for non-Medicaid services.</t>
  </si>
  <si>
    <t>The Parent Child Assistance Program (PCAP) provides case management services to pregnant and parenting women with substance use disorders. Funding is provided for a 15 percent rate increase for PCAP service providers.</t>
  </si>
  <si>
    <t>Funding is appropriated to add problem gambling treatment as a new behavioral health treatment service in the Medicaid state plan.</t>
  </si>
  <si>
    <t>Funding was provided in the FY 2022 supplemental operating budget for a residential treatment facility to serve pregnant and parenting women in Gray's Harbor. The project is delayed as a facility and provider has not yet been identified for this program. One-time savings are assumed in FY 2024. Funding remains for implementation of the services in FY 2025. HCA is directed to request funding in the FY 2024 supplemental operating budget if a provider can be contracted and services be available prior to July 2024.</t>
  </si>
  <si>
    <t>Funding is provided to implement Second Substitute House Bill 1168 (Prenatal substance exposure), which requires HCA to submit recommendations to the Legislature on ways to increase access to diagnoses, treatment, services, and supports by June 1, 2024. Funding is also provided to contract with providers on behalf of the Department of Children, Youth, and Families for prenatal substance exposure services and to contract with a statewide non-profit entity to offer free support groups for individuals with fetal alcohol spectrum disorder.</t>
  </si>
  <si>
    <t>The FY 2022 supplemental operating budget provided funding for HCA to contract for youth inpatient navigator teams in four regions of the state. Funding is provided to expand the teams into other geographic regions of the state.</t>
  </si>
  <si>
    <t>Pursuant to the Trueblood et. al. v. DSHS settlement agreement, funding is appropriated for implementation of phase 3 of the Trueblood et. al v. DSHS lawsuit, including the expansion to Thurston/Mason and Salish regions.</t>
  </si>
  <si>
    <t>Pursuant to the Trueblood et. al. v. DSHS settlement agreement, funding is provided for a one-time technical assistance contract and ongoing landlord incentive funding. This funding will be used to support master leasing efforts in the Trueblood phase 1-3 regions.</t>
  </si>
  <si>
    <t>Pursuant to the Trueblood et. al. v. DSHS settlement agreement, funding is provided to add 11 FTE psychiatric Advanced Registered Nurse Practitioner (ARNP) prescribers to forensic Housing and Recovery through Peer Services (HARPs) and forensic Projects for Assistance in Transition from Homelessness (PATH) teams in phases 1-3 of the Trueblood settlement. It is assumed that these positions will phase in during FY 2024.</t>
  </si>
  <si>
    <t>Pursuant to the Trueblood et. al. v. DSHS settlement agreement, funding is provided for a position at the HCA focused on supporting Trueblood initiatives.</t>
  </si>
  <si>
    <t>Pursuant to the Trueblood et. al. v. DSHS settlement agreement, funding is provided for additional resources for phase 1 and phase 2 regions.</t>
  </si>
  <si>
    <t>Funding is provided to implement Engrossed Second Substitute Senate Bill 5440 (Competency evaluations) for diversion service and outpatient competency restoration services.</t>
  </si>
  <si>
    <t>Funding is provided to expand health coverage for Washington residents with incomes at or below 138 percent of the federal poverty level, regardless of immigration status, beginning July 1, 2024.</t>
  </si>
  <si>
    <t>Funding is provided for the operating costs of 7 crisis stabilization facilities that were funded in prior Capital budgets. It is assumed that 49 beds will come on line in FY 2024 increasing to 93 beds in FY 2025 and 112 beds are assumed in the Outlook. HCA must coordinate with the Office of the insurance Commissioner and others to assess to what extent the costs of crisis services for clients of private insurance carriers, Medicaid MCOs, and individuals enrolled in Medicaid fee-for-service are being subsidized through state funded BH-ASO contracts.</t>
  </si>
  <si>
    <t>One-time funding is provided to increase access to Wraparound with Intensive Services for children and youth. This funding shall be used for 1-2 grants for providers interested in starting a new WISe team or expanding capacity in a current WISe program.</t>
  </si>
  <si>
    <t>Engrossed Second Substitute Senate Bill 5536 (Controlled substances) amends provisions relating to criminal justice and substance use disorder treatment in response to the State v. Blake decision. The bill includes an appropriation for startup grants for crisis relief centers.</t>
  </si>
  <si>
    <t>adult family homes</t>
  </si>
  <si>
    <t>Appropriation authority is shifted between FY 2023 and FY 2024 for system updates and community-led engagement activities necessary to implement the 1332 waiver for uninsured individuals regardless of immigration status. Additional funding is provided for community-based outreach and engagement to Washington residents newly eligible for coverage through Washington Healthplanfinder, and to administer the approved 1332 waiver.</t>
  </si>
  <si>
    <t>Funding is provided for premium assistance for individuals with income up to 250 percent of the federal poverty level pursuant to RCW 43.71.110. Additional one-time funding is provided to assess waiver opportunities to capture federal pass-through funding for affordability programs.</t>
  </si>
  <si>
    <t>One-time funding is provided to collaborate with the Department of Social and Health Services (DSHS) and the Adult Family Home Training Network under RCW 70.128.305 to provide educational resources and trainings to help connect owners and employees of adult family homes to health care coverage.</t>
  </si>
  <si>
    <t>Funding is provided for pass-through funding for the lead navigator organization in the four regions with the highest concentration of Compact of Free Association (COFA) citizens to provide enrollment assistance to the COFA community beyond the scope of the current COFA program.</t>
  </si>
  <si>
    <t>Additional funding is provided to build and maintain a Master Person Index database.</t>
  </si>
  <si>
    <t>Funding is provided to expand health coverage for Washington residents with incomes at or below 138 percent of the federal poverty level, regardless of immigration status, beginning July 1, 2024</t>
  </si>
  <si>
    <t>psilocybin task force</t>
  </si>
  <si>
    <t>air ambulance rate</t>
  </si>
  <si>
    <t>behav health provider rate</t>
  </si>
  <si>
    <t>home &amp; birthing center rates</t>
  </si>
  <si>
    <t>CRP certification program</t>
  </si>
  <si>
    <t>difficult to discharge pilot</t>
  </si>
  <si>
    <t>first approach skills training</t>
  </si>
  <si>
    <t>health care cost board</t>
  </si>
  <si>
    <t>home care safety net assessment</t>
  </si>
  <si>
    <t>health homes program rate</t>
  </si>
  <si>
    <t>adult cochlear implants</t>
  </si>
  <si>
    <t>ambulance and NEMT rates</t>
  </si>
  <si>
    <t>ABA therapy rates</t>
  </si>
  <si>
    <t>developmental screening rates</t>
  </si>
  <si>
    <t>kidney dialysis rates</t>
  </si>
  <si>
    <t>Master Person Index</t>
  </si>
  <si>
    <t>Program Integrity</t>
  </si>
  <si>
    <t>Newborn Screening Fee Increase</t>
  </si>
  <si>
    <t>PAL Referral Assist</t>
  </si>
  <si>
    <t>Primary Care Provider Rate</t>
  </si>
  <si>
    <t>Periodontal Treatment Rate</t>
  </si>
  <si>
    <t>Pediatric Palliative Care</t>
  </si>
  <si>
    <t>Prior Authorization</t>
  </si>
  <si>
    <t>Professional Services Rates</t>
  </si>
  <si>
    <t>Medicare Savings Program</t>
  </si>
  <si>
    <t>Pharmacy Rate Study</t>
  </si>
  <si>
    <t>Sole Community Hospital</t>
  </si>
  <si>
    <t>Small Rural Hospital Payment</t>
  </si>
  <si>
    <t>Katie Beckett 1115 Waiver</t>
  </si>
  <si>
    <t>Health Care for Uninsured Adults</t>
  </si>
  <si>
    <t>Unaccompanied Refugee Minors</t>
  </si>
  <si>
    <t>The Hospital Safety Net Assessment program (HSNA) allows the HCA to collect assessments from Washington State hospitals and use the proceeds for payments to hospitals. The current HSNA program is set to expire on July 1, 2025. Pursuant to Substitute House Bill 1850 (Hospital safety net program), funding is adjusted to maintain a similar but expanded Hospital Safety Net Program. The new program allows intergovernmental transfers for designated public hospitals; creates a Medicaid directed payment program; increases assessment amounts on hospitals; changes payments to hospitals from the Hospital Safety Net Assessment Fund; and increases the amount of assessment dollars that the state may use in lieu of General Fund-State for Medicaid payments. The HSNA expiration date is removed.</t>
  </si>
  <si>
    <t>Funding is provided to implement Second Substitute Senate Bill 5263 (Psilocybin), which requires HCA to rename and extend the psilocybin stakeholder group funded in the 2022 supplemental budget and provide a final report to the Governor and Legislature.</t>
  </si>
  <si>
    <t>One-time funding is provided for additional staff, consultant services, and actuarial support as described in RCW 41.05.840 (Universal health care commission).</t>
  </si>
  <si>
    <t>Funding is provided for the continuation of the Quality Assurance Fee Program as directed in Chapter 74.70 RCW.</t>
  </si>
  <si>
    <t>Funding is provided for an adult acupuncture benefit beginning January 1, 2025.</t>
  </si>
  <si>
    <t>Funding is provided for the Health Care Authority (HCA) to increase air ambulance transportation rates beginning July 1, 2023.</t>
  </si>
  <si>
    <t>Funding is provided for an adult chiropractic benefit beginning January 1, 2025.</t>
  </si>
  <si>
    <t>Funding is provided to maintain and increase access for behavioral health services for Medicaid patients through increased provider rates, effective January 1, 2024.</t>
  </si>
  <si>
    <t>Funding is provided to increase birth center facility fees to at least $2,500 per birth and home birth supplies to at least $500 per birth, effective January 1, 2024.</t>
  </si>
  <si>
    <t>One-time funding is provided to support the Communication and Resolution Programs Certification program to improve outcomes for patients by providing feedback to health care organizations.</t>
  </si>
  <si>
    <t>One-time funding is provided for a public-private partnership with a state-based oral health foundation to connect Medicaid patients to dental services and reduce barriers to accessing care.</t>
  </si>
  <si>
    <t>Funding is provided for a modular replacement of the ProviderOne pharmacy point of sale (POS) system.</t>
  </si>
  <si>
    <t>One-time funding is provided for incentive payments, administrative support, and development of home and community assessment timeliness requirements for pilot participants in cooperation with the Department of Social and Health Services for a five-site pilot program for difficult to the discharge individuals.</t>
  </si>
  <si>
    <t>Funding is provided for the First Approach Skills Training program through the Partnership Access Line.</t>
  </si>
  <si>
    <t>Effective January 1, 2024, funding is provided for a 40 percent reimbursement rate increase for the dental prophylaxis (dental cleaning and checkup) code for children ages 0-13.</t>
  </si>
  <si>
    <t>Funding is provided for staff support for the Health Care Cost Transparency Board as specified in RCW 70.390.</t>
  </si>
  <si>
    <t>Pursuant to Substitute House Bill 1435 (Home care safety net assess.), funding is provided for staff support and data analysis for the Home Care Safety Net Assessment Work Group.</t>
  </si>
  <si>
    <t>Funding is provided to increase rates for the health home program for fee-for-service enrollees.</t>
  </si>
  <si>
    <t>Funding is provided for Apple Health to cover cochlear implants for Medicaid-enrolled adults.</t>
  </si>
  <si>
    <t>Funding is adjusted for interpreter services based upon the language access providers' collective bargaining agreement for the 2023-25 biennium.</t>
  </si>
  <si>
    <t>Funding is provided to increase service and mileage rates for emergent and non-emergent ambulance transportation beginning July 1, 2023.</t>
  </si>
  <si>
    <t>Funding is provided for staff and a rate increase to support Applied Behavior Analysis (ABA) therapy, which provides treatment for people diagnosed with autism spectrum disorder (ASD) or other intellectual disabilities.</t>
  </si>
  <si>
    <t>Funding is provided to increase rates for developmental screenings and assessments for Medicaid-enrolled children under 21 years old.</t>
  </si>
  <si>
    <t>Funding is provided to increase Medicaid reimbursement rates for kidney dialysis by 30 percent over the current fee-for-service composite rates, effective January 1, 2024.</t>
  </si>
  <si>
    <t>Program integrity activities help ensure state and federal dollars are spent appropriately and prevent fraud and waste. The savings assumed in the current budget will not be realized in FY 2024. Funding is provided to partially restore assumed FY 2024 savings . Funding is also provided to analyze the cost and benefits of prescription drug funding models.</t>
  </si>
  <si>
    <t>Funding is provided for an increase in the newborn screening fee for all Medicaid-covered births.</t>
  </si>
  <si>
    <t>Funding is provided for additional staff support for the mental health referral service for children and teens.</t>
  </si>
  <si>
    <t>Funding is provided to maintain and increase access for primary care physician services for Medicaid patients through increased provider rates, effective January 1, 2025.</t>
  </si>
  <si>
    <t>Funding is provided to increase the allowable number of periodontal treatments for adults covered under Apple Health.</t>
  </si>
  <si>
    <t>Funding is provided to increase pediatric palliative care rates to the equivalent Medicare rates paid for hospice care, effective January 1, 2024.</t>
  </si>
  <si>
    <t>One-time funding is provided for staff support pursuant to Engrossed Second Substitute House Bill 1357 (Prior authorization/health), effective January 1, 2024.</t>
  </si>
  <si>
    <t>Funding is provided to increase physician and professional rates for certain service categories to the Medicare rate beginning July 1, 2024.</t>
  </si>
  <si>
    <t>Funding is provided to increase the income eligibility maximum to qualify for the Qualified Medicare Beneficiary Program, beginning April 1, 2024.</t>
  </si>
  <si>
    <t>One-time funding is provided for a pharmacy dispensing fee rate study.</t>
  </si>
  <si>
    <t>One-time funding is provided to increase the rates paid to rural hospitals that were certified as Sole Community Hospitals as of January 1, 2013, with fewer than 150 acute care licensed beds in FY 2011, to 150 percent of the hospitals fee-for-service rate.</t>
  </si>
  <si>
    <t>Funding is provided to increase inpatient hospital payments by 20 percent and outpatient hospital payments by 100 percent for certain small rural hospitals as described in Second Substitute Senate Bill 5532 (Small rural hospital payment).</t>
  </si>
  <si>
    <t>Funding is provided for HCA, in coordination with the Department of Social and Health Services, to develop and implement a Katie Beckett 1115 demonstration waiver.</t>
  </si>
  <si>
    <t>Funding is provided for continuous Washington apple health coverage through a contract with the Medicaid managed care organization currently serving unaccompanied refugee minors for individuals under age 26.</t>
  </si>
  <si>
    <t>State and Tribal Opioid Task Force</t>
  </si>
  <si>
    <t>Crisis Relief Facility Grants</t>
  </si>
  <si>
    <t>MTP - Reentry Services</t>
  </si>
  <si>
    <t>SUD Treatment</t>
  </si>
  <si>
    <t>Addiction Medicine Training &amp; TA</t>
  </si>
  <si>
    <t>Young Adult Discharge Program</t>
  </si>
  <si>
    <t>BH Occupational Therapy</t>
  </si>
  <si>
    <t>BH Crisis Coord</t>
  </si>
  <si>
    <t>BH Comparison Rates Phase 3</t>
  </si>
  <si>
    <t>Rural Behavioral Health Pilot</t>
  </si>
  <si>
    <t>Strategic Plan Children &amp; Youth</t>
  </si>
  <si>
    <t>Co-Responder Funding Model</t>
  </si>
  <si>
    <t>CCBHC Bridge Funding</t>
  </si>
  <si>
    <t>COVID FMAP Increase</t>
  </si>
  <si>
    <t>Community Beds at OHBH</t>
  </si>
  <si>
    <t>Olympic Heritage BH Study</t>
  </si>
  <si>
    <t>Project ECHO and START Trainings</t>
  </si>
  <si>
    <t>Youth Stabilization Teams</t>
  </si>
  <si>
    <t>Digital Technologies RFI</t>
  </si>
  <si>
    <t>Stanwood Commitment Facility Beds</t>
  </si>
  <si>
    <t>Civil Conversion Rate Enhancement</t>
  </si>
  <si>
    <t>Outreach/Intensive Case Management</t>
  </si>
  <si>
    <t>Maple Lane Facility Rates</t>
  </si>
  <si>
    <t>Community Resource Coordinator</t>
  </si>
  <si>
    <t>High THC Cannabis</t>
  </si>
  <si>
    <t>Indian Behavioral Health System</t>
  </si>
  <si>
    <t>Innovative Care</t>
  </si>
  <si>
    <t>King County ITA Court Costs</t>
  </si>
  <si>
    <t>Kitsap Recovery Cafe</t>
  </si>
  <si>
    <t>Behavioral Health Application</t>
  </si>
  <si>
    <t>1915i Adult Family Home Agreement</t>
  </si>
  <si>
    <t>Community LT Inpatient Rates</t>
  </si>
  <si>
    <t>Public Health Dispensing Machines</t>
  </si>
  <si>
    <t>PACT Teams</t>
  </si>
  <si>
    <t>1915i Assisted Living/EARC</t>
  </si>
  <si>
    <t>1915i Administrative Costs</t>
  </si>
  <si>
    <t>Crisis and ITA Staff</t>
  </si>
  <si>
    <t>Mental Health Adv. Directives</t>
  </si>
  <si>
    <t>MH Sentencing Alternatives</t>
  </si>
  <si>
    <t>North Sound Crisis Stabilization</t>
  </si>
  <si>
    <t>Peer Bridger Program</t>
  </si>
  <si>
    <t>Parent Portal</t>
  </si>
  <si>
    <t>Prenatal Substance Exposure Svcs</t>
  </si>
  <si>
    <t>Youth Inpatient Navigators</t>
  </si>
  <si>
    <t>Street Medicine Pilot</t>
  </si>
  <si>
    <t>Trueblood Diversion Programs</t>
  </si>
  <si>
    <t>Crisis Stabilization Facilities</t>
  </si>
  <si>
    <t>BH Data Collection &amp; Management</t>
  </si>
  <si>
    <t>Community &amp; School Prevention</t>
  </si>
  <si>
    <t>Tribal Supports - Icelandic Model</t>
  </si>
  <si>
    <t>Long-Term Civil Commitment Beds</t>
  </si>
  <si>
    <t>Opioid Treatment Facility</t>
  </si>
  <si>
    <t>Funding is provided for a grant to a Seattle based opioid use disorder treatment provider that experienced a severe flooding event. The funding shall be used to provide support for increased per client costs resulting from temporarily delivering services to a smaller volume of clients while services are being re-established at the clinic and for efforts to provide transitional services for clients in other settings while the facility is being restored.</t>
  </si>
  <si>
    <t>Funding is provided for support of a state and tribal opioid task force.</t>
  </si>
  <si>
    <t>Chapter 1, Laws of 2023, 1st sp.s. (2E2SSB 5536), amended provisions relating to criminal justice and substance use disorder treatment in response to the State v. Blake decision. The act included an appropriation for startup grants for crisis relief centers. An additional $1 million is provided in FY 2025.</t>
  </si>
  <si>
    <t>Funding is provided to support communities, prisons, jails, and juvenile rehabilitation centers to implement the limited pre-release and reentry services pursuant to Chapter 243, Laws of 2021, partial veto (E2SSB 5304), as authorized by the Centers for Medicaid and Medicare Services (CMS).</t>
  </si>
  <si>
    <t>Funding is provided to implement 2SSB 6228 (Substance use treatment), to implement training and to transition to the new American Society of Addiction Medicine (ASAM) 4 criteria as required in the bill.</t>
  </si>
  <si>
    <t>Funding is provided to enhance clinical best-practices in addiction medicine through contracted training and technical assistance for addiction medicine and other behavioral health providers.</t>
  </si>
  <si>
    <t>Funding is provided for implementing a post-inpatient housing program for young adults in accordance with the provisions of 2SHB 1929 (Postinpatient housing).</t>
  </si>
  <si>
    <t>Funding is provided for grants to support efforts to incorporate occupational therapists in behavioral health agency settings.</t>
  </si>
  <si>
    <t>Funding is provided to facilitate the development of behavioral health (BH) regional crisis protocols pursuant to E2SSB 6251 (Behavioral crisis coord.).</t>
  </si>
  <si>
    <t>The Legislature has previously provided funding for the Health Care Authority (HCA) to contract for a study to establish benchmark behavioral health (BH) payment rates and a behavioral health fee schedule that can be used for assessing the costs associated with expansion of services, rate increases, and Medicaid managed care plan state directed payments. Funding is provided for a third phase of this work. An initial report is due to the Legislature by December 2024 and a final report is to be submitted in October 2025.</t>
  </si>
  <si>
    <t>Funding is provided to increase a grant for a pilot program in Island County to improve behavioral health outcomes for young people in rural communities.</t>
  </si>
  <si>
    <t>Chapter 76, Laws of 2022 (2SHB 1890), created an advisory group for the purpose of developing a behavioral health strategic plan for children, transitioning youth, and their caregivers. Funding for activities is adjusted and additional funding is provided for contracted services to support the development of the strategic plan.</t>
  </si>
  <si>
    <t>Funding is provided to extend the scope of a study related to a funding model for crisis services to include co responder services. A report is due to the Legislature on December 1, 2024.</t>
  </si>
  <si>
    <t>Funding is provided for grants to Certified Community Behavioral Health Clinics (CCBHCs) who received funding from the federal Substance Abuse and Mental Health Services Administration to continue their operations pending the end of their federal grant period. HCA is pursuing a state demonstration waiver to include these services in the Medicaid program by FY 2027.</t>
  </si>
  <si>
    <t>The Families First Coronavirus Response Act was enacted March 18, 2020. This act enhances the federal financial participation in the Medicaid program by 6.2 percent. The Consolidated Appropriations Act, 2023, begins to phase down the enhancement from 6.2 percent to 5.0 percent from April 1, 2023, to June 30, 2023; to 2.5 percent from July 1, 2023, to September 30, 2023; and to 1.5 percent from October 1, 2023, to December 31, 2023. The enhancement ended on December 31, 2023.</t>
  </si>
  <si>
    <t>Funding is provided for HCA to contract for 40 community-operated beds at Olympic Heritage Behavior Health (OHBH) effective April 1, 2025. The authority must conduct a survey of provider interest and provide a summary of the results to the Office of Financial Management and the Legislature before issuing a request for proposals. A request for proposals must be issued by August 1, 2024.</t>
  </si>
  <si>
    <t>Funding is provided for HCA to evaluate options for operating OHBH, including an analysis of how to best maximize non-General Fund-State funding. A report is due on December 30, 2024.</t>
  </si>
  <si>
    <t>Funding is provided to increase contracts with the Project ECHO (Extension for Community Healthcare Outcomes) and the Systemic, Therapeutic, Assessment, Resources, and Training (START) program which provide training to support children with developmental disabilities and behavioral health needs. The additional funds shall allow for training related to the screening and diagnosis of autism spectrum disorder and applied behavioral analysis training, education, and consultation.</t>
  </si>
  <si>
    <t>Funding is provided to add three stabilization specialists to seven youth mobile crisis teams statewide.</t>
  </si>
  <si>
    <t>Funding is provided for a contract to develop and issue a Request For Information (RFI) for digital behavioral health services for youth and young adults. The authority must convene a panel of experts to develop and evaluate responses to the RFI.</t>
  </si>
  <si>
    <t>Under a tax sharing compact between the Tulalip Tribes and the state, a civil commitment facility is being developed in Stanwood. The Tribes are responsible for the siting, design, and construction of the facility. The state is responsible for supporting the Tribes in identifying an appropriate site, acquiring permits, and for the ongoing operations and maintenance of the facility. Funding is adjusted based on a five-month delay for the facility which is now projected to open in March 2025.</t>
  </si>
  <si>
    <t>A subset of patients at the state hospitals and/or community facilities are committed pursuant to the dismissal of criminal charges and a civil evaluation ordered under RCW 10.77.086 or RCW 10.77.088. The 2023-25 biennial operating budget provided funding for HCA to pay an enhanced rate to serve these patients in community settings. This funding is adjusted based on updated utilization projections. The enhancement shall be available to all hospital and non-hospital facilities serving this population except those whose rates are set at 100 percent of their most recent Medicare cost report.</t>
  </si>
  <si>
    <t>Funding is provided to increase Recovery Navigator Program (RNP) services established in Chapter 311, Laws of 2021, Partial Veto (ESB 5476). The Authority must prioritize allocating this funding to regions where the combined FY 2025 RNP allocations and RNP reserve balances are inadequate to cover estimated FY 2025 expenditures.</t>
  </si>
  <si>
    <t>The 2023-25 biennial operating budget provided funding for HCA to pay rates to the Department of Social and Health Services (DSHS) for long-term involuntary treatment act beds at the Maple Lane campus. This funding is removed and is now directly appropriated to DSHS.</t>
  </si>
  <si>
    <t>Funding is provided for a grant to the city of Maple Valley to support a community resource coordinator that works to develop programs, projects, and training that specifically address mental health awareness and education and facilitate access to school-based and community resources.</t>
  </si>
  <si>
    <t>Funding is provided for HCA to contract with the University of Washington Addictions, Drug, and Alcohol Institute (ADAI) for implementation of 2SHB 2320 (High THC cannabis products) which requires the ADAI to develop, implement, test, and evaluate guidance and health interventions for health care providers and patients at risk for developing serious complications due to cannabis consumption.</t>
  </si>
  <si>
    <t>Funding is provided for implementation of Second Substitute House Bill 1877 (Behavioral health/tribes) which makes changes to the involuntary treatment act related to tribal providers and entities and requires HCA to develop guidelines and consult with tribal governments on designated crisis responder protocols.</t>
  </si>
  <si>
    <t>Funding is provided for HCA to contract with a nonprofit organization to provide education on innovative care for individuals with mental illnesses.</t>
  </si>
  <si>
    <t>Funding is provided for increased Involuntary Treatment Act (ITA) court costs in King County.</t>
  </si>
  <si>
    <t>Funding is provided for HCA to contract for recovery cafe services in Kitsap County.</t>
  </si>
  <si>
    <t>Funding is provided for a digital behavioral health services pilot program for school-aged children. The HCA must conduct a request for proposals for these services. It is assumed the pilot runs through the end of FY 2026.</t>
  </si>
  <si>
    <t>Funding is provided to implement Protective Supervision and Oversight in Adult Family Home settings in accordance with rates negotiated between HCA and the Adult Family Home Council. These services, previously referred to as exceptional Behavioral Health Personal Care, are subject to a 1915i state plan amendment submitted to CMS pursuant to legislative direction in the 2021-23 biennial budget.</t>
  </si>
  <si>
    <t>Funding is provided to enhance reimbursement rates paid to community long-term involuntary treatment providers. This includes an increase to $1,250 per day for free-standing psychiatric hospitals and evaluation and treatment centers serving long-term patients and a rate enhancement of $500 per day for approximately 30 beds in settings serving clients with complex behavioral health conditions.</t>
  </si>
  <si>
    <t>Funding is provided for HCA to pilot 20 public health dispensing machines that can be used to distribute a variety of items such as naloxone, fentanyl test strips and other public health supplies. HCA will pilot these machines with jails, behavioral health administrative service organizations, local health departments, harm reduction programs, and others that may be interested in partnering.</t>
  </si>
  <si>
    <t>Program for Assertive Community Treatment (PACT) teams provide intensive services for persons who have the most severe and persistent mental illnesses and who have not benefited from traditional outpatient programs. Funding is provided to increase rates for current PACT teams, subsidize teams for utilization decreases, and to increase the funded PACT caseload.</t>
  </si>
  <si>
    <t>Funding is provided to implement Protective Supervision and Oversight in assisted living and other long-term care settings. Rates assumed are the same as those negotiated between HCA and the Adult Family Home Council. These services, previously referred to as exceptional Behavioral Health Personal Care, are subject to a 1915i state plan amendment submitted to CMS pursuant to legislative direction in the 2021-23 biennial budget.</t>
  </si>
  <si>
    <t>Funding is provided for administrative costs associated with implementing the 1915i state plan amendment.</t>
  </si>
  <si>
    <t>Funding is provided to make three temporary behavioral health positions into ongoing, permanent roles and to provide administrative assistance for existing activities.</t>
  </si>
  <si>
    <t>Funding is provided to implement 2SSB 5660 (Mental health adv directives), which creates the Mental Health Advanced Directives Effective Implementation Work Group convened by HCA.</t>
  </si>
  <si>
    <t>Funding is provided for implementation of ESSB 5588 (Mental health sentencing alt) which requires HCA to reimburse for certain services provided to individuals participating in mental health sentencing alternatives.</t>
  </si>
  <si>
    <t>Funding is provided for a grant to maintain crisis stabilization services in Island County.</t>
  </si>
  <si>
    <t>Funding is provided to increase rates for 27 existing peer bridger programs and to expand the number of peer bridgers to 35. In addition, $240,000 per year of federal mental health block grant spending on peer bridger services is shifted to the state general fund.</t>
  </si>
  <si>
    <t>State funding is provided for HCA to continue to work with the convener of the Washington State Children's Behavioral Health Statewide Family Network known as BH360. Federal funding authority for this project is removed.</t>
  </si>
  <si>
    <t>Additional funding is provided to expand prenatal substance exposure services on behalf of the Department of Children, Youth, and Families pursuant to Chapter 288, Laws of 2023 (2SHB 1168).</t>
  </si>
  <si>
    <t>Prior budgets have provided funding for HCA to phase in youth inpatient navigator teams throughout the state. Funding is provided to increase resources available in FY 2024 for this initiative.</t>
  </si>
  <si>
    <t>Funding is provided for five pilot programs of health care professionals that will assess and address the acute and chronic physical and behavioral health needs of people living homeless in encampments and on the streets with substance use disorders.</t>
  </si>
  <si>
    <t>Ongoing funding is provided for Trueblood diversion programs beginning in FY 2025. These programs began in 2018 and were originally funded with contempt fines paid by the state. One-time funding was provided for these programs in FY 2023 and FY 2024.</t>
  </si>
  <si>
    <t>Additional funding is provided to expand health coverage for Washington residents with incomes at or below 138 percent of the federal poverty level, regardless of immigration status, beginning July 1, 2024.</t>
  </si>
  <si>
    <t>Pursuant to the Trueblood et. al. v. DSHS settlement agreement, funding was provided in the 2022 supplemental budget for two facilities in King County that received appropriations in the 2021-23 capital budget. Funding is adjusted based on updated opening dates for these facilities. Funding is also provided for the operating costs of a 16-bed crisis stabilization facility included in the capital budget that is expected to begin operations in October 2027.</t>
  </si>
  <si>
    <t>Funding is provided to improve behavioral health (BH) data collection, validation, and reporting abilities. This includes funding for 7 FTES, one-time costs for efforts to facilitate data submission by tribal providers; and ongoing costs for software licenses.</t>
  </si>
  <si>
    <t>The Community Prevention and Wellness Initiative (CPWI) provides community and school-based prevention services in diverse sites across the state. Prevention services include youth education and skill building, parenting education, public education and awareness, and student prevention/intervention services. Funding is provided for increases to contracts effective January 2025.</t>
  </si>
  <si>
    <t>Funding is adjusted to align with projected expenditures for individuals on 90-day to 180-day civil commitment orders who are served in community settings.</t>
  </si>
  <si>
    <t>PHE Post-Eligibility Review</t>
  </si>
  <si>
    <t>Due to the COVID-19 public health emergency (PHE) and associated federal regulations, many individuals received continuous Apple Health (Medicaid) coverage since March 2020 regardless of changes to their income, assets, household size, and other eligibility criteria. This extension ended March 31, 2023, due to the Consolidated Appropriation Act, 2023. Funding is provided for administrative costs for eligibility redeterminations and outreach for Washingtonians losing Apple Health coverage during the Medicaid unwind that started April 1, 2023.</t>
  </si>
  <si>
    <t>Maternal Health Outcomes</t>
  </si>
  <si>
    <t>Doula Reimbursement</t>
  </si>
  <si>
    <t>ABCD Outreach</t>
  </si>
  <si>
    <t>Upper Payment Limit</t>
  </si>
  <si>
    <t>ASD Center of Excellence</t>
  </si>
  <si>
    <t>Cannabis Revenue Distributions</t>
  </si>
  <si>
    <t>Bree Collaborative</t>
  </si>
  <si>
    <t>Clinical Contract Costs</t>
  </si>
  <si>
    <t>Doula Hub and Referral System</t>
  </si>
  <si>
    <t>First Approach Skills Training</t>
  </si>
  <si>
    <t>FCS Programming Software</t>
  </si>
  <si>
    <t>Health Care Cost Board</t>
  </si>
  <si>
    <t>Health Home Services for Children</t>
  </si>
  <si>
    <t>Hospital Grants</t>
  </si>
  <si>
    <t>Tribal Pharmacy Encounter Rate</t>
  </si>
  <si>
    <t>Non-Emergency Med Transport Rate</t>
  </si>
  <si>
    <t>Community Health Workers</t>
  </si>
  <si>
    <t>PAL and PCL Funding Model</t>
  </si>
  <si>
    <t>Physician Assistant Practice</t>
  </si>
  <si>
    <t>PDN, Home Health, &amp; MICP</t>
  </si>
  <si>
    <t>Birth Center Grants</t>
  </si>
  <si>
    <t>Screening Rates</t>
  </si>
  <si>
    <t>Low-Volume Birthing Hospital Grants</t>
  </si>
  <si>
    <t>SUPP Program Rates</t>
  </si>
  <si>
    <t>UIHP Administrative Support</t>
  </si>
  <si>
    <t>Restore Program Integrity Savings</t>
  </si>
  <si>
    <t>Funding is provided to align eligibility requirements for pregnant people and children at 210 percent of the federal poverty level, update maternity support services, and create a post-delivery transitional care program for people with substance use disorder as described in 2E2SSB 5580 (Maternal health outcomes) which relates to improving maternal health outcomes.</t>
  </si>
  <si>
    <t>Funding is provided for reimbursement for services provided by doulas for Apple Health clients.</t>
  </si>
  <si>
    <t>Funding is provided to contract with local Access to Baby Child Dentistry (ABCD) programs to provide training for local coordinators.</t>
  </si>
  <si>
    <t>Funding is provided to cover costs above the Medicaid Inpatient Upper Payment Limit (UPL) which are disallowed by CMS.</t>
  </si>
  <si>
    <t>Funding is provided for a contract with the University of Washington to support primary care providers that are designated as an autism spectrum disorder (ASD) Center of Excellence.</t>
  </si>
  <si>
    <t>Appropriations from the Dedicated Cannabis Account are adjusted pursuant to Chapter 169, Laws of 2022 (E2SSB 5796) and the February 2024 revenue forecast.</t>
  </si>
  <si>
    <t>Funding is provided for the Bree Collaborative to support learning and targeted technical assistance for quality improvement initiatives and to promote the adoption of Bree Collaborative recommendations.</t>
  </si>
  <si>
    <t>Funding is provided for increased contract costs for pharmacy operations and prior authorizations for orthodontic services.</t>
  </si>
  <si>
    <t>Funding is provided for contracting with an external organization to create a design and implementation plan for a statewide doula hub and referral system.</t>
  </si>
  <si>
    <t>Fund sources are shifted for the First Approach Skills Training program, which provides an additional level of child mental health care support for primary care providers.</t>
  </si>
  <si>
    <t>Funding is provided for a contract to develop an application programming interface or software to streamline eligibility and provider payments for the Foundational Community Supports (FCS) Program.</t>
  </si>
  <si>
    <t>Funding is provided for administrative and analytical support for the Health Care Cost Transparency Board (HCCTB) pursuant to 2ESHB 1508 (Health care cost board) which improves consumer affordability through the HCCTB.</t>
  </si>
  <si>
    <t>Funding is provided for administrative costs for the Health Home program for children with medically complex conditions pursuant to 2SHB 1941 (health home serv./children) which provides for health home services for Medicaid-eligible children with medically complex conditions.</t>
  </si>
  <si>
    <t>One-time funding is provided for grants to rural hospitals that were certified as Sole Community Hospitals as of January 1, 2014, with fewer than 150 acute care licensed beds in FY 2011.</t>
  </si>
  <si>
    <t>Funding is provided to reimburse tribal pharmacy prescriptions at the encounter rate beginning May 1, 2024.</t>
  </si>
  <si>
    <t>Funding is provided for HCA to continue the grant program to reimburse community health workers whose patients are significantly comprised of pediatric patients under age 18 and enrolled in medical assistance programs. Funding is also provided to establish and reimburse for a community health worker benefit under Apple Health.</t>
  </si>
  <si>
    <t>Additional funding is provided to cover increased demand and contract costs for the Partnership Access Line (PAL) and the Perinatal Psychiatry Consultation Line (PCL).</t>
  </si>
  <si>
    <t>Funding is provided for administrative and system costs pursuant to EHB 2041 (Physician assistant practice) which relates to physician assistant collaborative practice.</t>
  </si>
  <si>
    <t>Funding is provided for a 7.5 percent increase for the Medically Intensive Children's Group Home (MICP) and Home Health programs. Funding is also provided to hourly rate increase for agency private duty nursing services to $67.89 per hour by a registered nurse and $55.70 per hour by a licensed practical nurse.</t>
  </si>
  <si>
    <t>Funding is provided for additional staff to implement the prior authorization process pursuant to Chapter 382, Laws of 2023 (E2SHB 1357). Funding is also provided for staff for planning activity pursuant to a new prior authorization rule from CMS.</t>
  </si>
  <si>
    <t>Funding is provided for one-time bridge grants to birth centers in financial distress.</t>
  </si>
  <si>
    <t>Funding is provided for: 1) an increase in reimbursement rates for primary care providers, beginning January 1, 2025, for postnatal, child, and adolescent mental health screenings sufficient to provide follow up and coordination in primary care settings for children aged 0-21 years and their families; and 2) a funding mechanism for a social determinants of health risk assessment benefit for children and their families.</t>
  </si>
  <si>
    <t>Funding is provided for one-time bridge grants to low-volume birthing hospitals in financial distress.</t>
  </si>
  <si>
    <t>Funding is provided to increase rates for inpatient prospective payment hospitals participating in the Substance Using Pregnant Person (SUPP) program by 55 percent beginning July 1, 2024.</t>
  </si>
  <si>
    <t>Funding is provided for administrative support staff for Urban Indian Health Programs (UIHP) to expand access to tribal health care services, including behavioral health.</t>
  </si>
  <si>
    <t>Program integrity activities help ensure state and federal dollars are spent appropriately and prevent fraud and waste. The savings assumed in the 2023-25 budget will not be realized. Funding is provided to restore these savings for the 2023-25 biennium.</t>
  </si>
  <si>
    <t>CBAs, updated PEBB rate, PERS/TRS 1 benefit, employee benefits</t>
  </si>
  <si>
    <t>transfer from UW</t>
  </si>
  <si>
    <t>The Icelandic Prevention Model focuses on the four domains of youth life: family, peer group, school and leisure time. It is based on the idea that substance use is primarily a social and environmental problem, rather than an individual problem. Funding is provided to support implementation of the model in tribal communities.</t>
  </si>
  <si>
    <t>Funding is provided for the implementation and maintenance of the 1115 Mental Health Institute of Mental Disease Waiver</t>
  </si>
  <si>
    <t>technical corrections</t>
  </si>
  <si>
    <t>Funding to increase the hospital safety net contribution to the general fund</t>
  </si>
  <si>
    <t>Hospital Safety Net Assessment</t>
  </si>
  <si>
    <t>Inslee Book 1</t>
  </si>
  <si>
    <t>Inslee Book 2</t>
  </si>
  <si>
    <t>Television Closed Captions</t>
  </si>
  <si>
    <t>Funding is provided to implement Senate Bill No. 5027 (television closed captions) that requires closed captioning to be activated on televisions in places of public accommodation with limited exceptions.</t>
  </si>
  <si>
    <t>enforcement staff</t>
  </si>
  <si>
    <t>Funding is provided to increase the agency's inves ga ve staff with an addi onal four inves gators and two managers.</t>
  </si>
  <si>
    <t>AGO legal services</t>
  </si>
  <si>
    <t>Funding is provided for legal services for an increase in reasonable cause cases transferred to the Attorney General Office.</t>
  </si>
  <si>
    <t>Contracting/discrimination</t>
  </si>
  <si>
    <t>Investigative Staff Support</t>
  </si>
  <si>
    <t>Public Records Support</t>
  </si>
  <si>
    <t>Funding is provided for a temporary policy analyst to assist in developing the template public works contract containing a nondiscrimination clause, as provided in Engrossed Substitute Senate Bill 5186</t>
  </si>
  <si>
    <t>Funding is provided for additional staff for the investigation team to address the increasing caseload backlog and improve timeliness of conciliation efforts and investigations.</t>
  </si>
  <si>
    <t>Funding is provided for a forms analyst to address an increase in public records requests.</t>
  </si>
  <si>
    <t>Public Records Litigation</t>
  </si>
  <si>
    <t>Funding is provided for settlement costs associated with public records request litigation.</t>
  </si>
  <si>
    <t>Peace Officer Oversight</t>
  </si>
  <si>
    <t>Officer Duty to Intervene</t>
  </si>
  <si>
    <t>Arrest and Jail Alternatives</t>
  </si>
  <si>
    <t>Basic Law Enforcement Academy</t>
  </si>
  <si>
    <t>Eliminate School Mapping Program</t>
  </si>
  <si>
    <t>Food Vendor Rate Increase</t>
  </si>
  <si>
    <t>Helmet Distribution Program</t>
  </si>
  <si>
    <t>Jail Standards Task Force</t>
  </si>
  <si>
    <t>Law Enforcement Behavioral Health</t>
  </si>
  <si>
    <t>Law Enforc. Impeachment Disclosures</t>
  </si>
  <si>
    <t>Law Enforcement Professional Dev.</t>
  </si>
  <si>
    <t>Mental Health Field Response</t>
  </si>
  <si>
    <t>Peace Officer Tactics and Equipment</t>
  </si>
  <si>
    <t>Physical Use of Force Standards</t>
  </si>
  <si>
    <t>Sexual Assault Kit Initiative</t>
  </si>
  <si>
    <t>Victims of Sexual Assault</t>
  </si>
  <si>
    <t>Funding is provided for the implementation of SB 5051 (peace officer oversight), which changes the make up and duties of the Commission. If this bill is not enacted by June 30, 2021, this funding lapses.</t>
  </si>
  <si>
    <t>Funding is provided for the implementation of SB 5066 (peace officer oversight), which requires peace and correction officers to be trained on the newly required duty to intervene by January 31, 2022. If this bill is not enacted by June 30, 2021, this funding lapses.</t>
  </si>
  <si>
    <t>Funding is provided to continue the Arrest and Jail Alternatives Grant Program and to add an assessment component to inform future investments. In the 2019-21 biennium, the program was funded ongoing at the Health Care Authority, but one-time funding was provided to the Washington Association of Sheriffs and Police Chiefs (WASPC). This funding provides resources for WASPC to continue to partner with HCA.</t>
  </si>
  <si>
    <t>Funding is provided for ten additional Basic Law Enforcement Academy classes in FY 2022 and FY 2023. The increase will provide a total of 15 classes per year (which is an additional five classes per year) that will provide training to 150 additional students annually.</t>
  </si>
  <si>
    <t>Savings are assumed by eliminating the building mapping system.</t>
  </si>
  <si>
    <t>Funding is provided for rate increases of 3.0% in fiscal year 2022 and 3.0% fiscal year 2023 to the vendor that provides food service for students attending mandated trainings on campus.</t>
  </si>
  <si>
    <t>Funding is provided for implementation of the Helmet Distribution Program. It was initially funded by the 2020 Legislature, but implementation was delayed due to COVID-19.</t>
  </si>
  <si>
    <t>Funding is provided to implement Engrossed Substitute House Bill 1267 (police use of force) that establishes the Office of Independent Investigations for the purpose of investigating deadly force incidents involving peace officers.</t>
  </si>
  <si>
    <t>Funding is provided to support the participation of the Washington Association of Sheriffs and Police Chief in the Joint Legislative Task Force on Jail Standards.</t>
  </si>
  <si>
    <t>Funding is provided for the Washington Association of Sheriffs and Police Chiefs to establish a behavioral health support and suicide prevention program for law enforcement officers. This program will begin with grants to three pilot locations.</t>
  </si>
  <si>
    <t>Funding is provided to implement Substitute House Bill 1088 (impeachment disclosures) that requires law enforcement to report an officer's misconduct and to inquire whether a new hire has ever been subject to potential impeachment disclosure.</t>
  </si>
  <si>
    <t>Funding to implement House Bill 1001 (law enforcement professional development) that establishes a law enforcement professional development outreach grant program to encourage a broader diversity of candidates to seek careers in law enforcement.</t>
  </si>
  <si>
    <t>Funding is provided to expand the Mental Health Field Response Teams Program statewide as administered by the Washington Association of Sheriffs and Police Chiefs. This funding will expand the program into regions under phase 2 of the Trueblood settlement agreement and provide for further expansion into non-Trueblood regions of the state.</t>
  </si>
  <si>
    <t>Funding is provided to implement Engrossed Substitute House Bill 1054 (peace officer tactics and equipment) that establishes requirements for tactics and equipment used by peace officers.</t>
  </si>
  <si>
    <t>Funding is provided to implement Engrossed Second Substitute House Bill 1310 (use of force) that establishes a standard for use of physical force by peace officers.</t>
  </si>
  <si>
    <t>Funding is provided to continue investigations under the Sexual Assault Kit Initiative Project administered by the Washington Association of Sheriffs and Police Chiefs. This funding was provided by the 2020 Legislature, but expenditures have been slower than anticipated due to COVID-19. Funding for this purpose is shifted to the 2021-23 biennium.</t>
  </si>
  <si>
    <t>Funding is provided to implement Engrossed Substitute House Bill 1109 (victims of sexual assault) that requires: (1) the reporting of the investigation status of cases tied to previously unsubmitted sexual assault kits; and (2) reviewing sexual assault investigations and prosecutions for the purposes of improving training and case outcomes.</t>
  </si>
  <si>
    <t>Assistant Director-CJTC</t>
  </si>
  <si>
    <t>Body Cameras</t>
  </si>
  <si>
    <t>Internet Crimes Task Force</t>
  </si>
  <si>
    <t>Denied Firearms Investigations</t>
  </si>
  <si>
    <t>FTE Increase</t>
  </si>
  <si>
    <t>Law Enforcement Wellness Programs</t>
  </si>
  <si>
    <t>Training Reqs for Local Law Enf.</t>
  </si>
  <si>
    <t>Limited Law Enforcement Training</t>
  </si>
  <si>
    <t>Substance Use Disorder Training</t>
  </si>
  <si>
    <t>Online Training Platform</t>
  </si>
  <si>
    <t>Use of Force Instructor</t>
  </si>
  <si>
    <t>Funding is provided for an Assistant Director posi on for the Criminal Jus ce Training Commission's (CJTC) Cer fica on Unit to assist with the cer fica on of peace officers and correc ons officers.</t>
  </si>
  <si>
    <t>Funding is provided to the Washington Associa on of Sheriffs and Police Chiefs (WASPC) to develop and implement a body camera grant program for local law enforcement agencies.</t>
  </si>
  <si>
    <t>Funding is provided for 4.5 addi onal Basic Law Enforcement Academy (BLEA) classes in FY 2022 and 8.5 addi onal classes in FY 2023. This increase provides a total of 19.5 classes in FY 2022 and 23.5 classes in FY 2023. The increase of the 13 addi onal classes over the biennium will provide training for 390 addi onal students in the 2021-23 biennium. Funding is also provided for the addi onal costs associated with BLEA classes held in Spokane.</t>
  </si>
  <si>
    <t>Funding is provided for staff, trainings, licensing, and equipment for the (Sea le based) Washington Internet Crimes Against Children Task Force which is responsible for comba ng internet-facilitated crimes against children, promo ng educa on on internet safety to the public and minors, and rescuing child vicms from abuse and exploitation.</t>
  </si>
  <si>
    <t>Funding is provided for addi onal grants to local jurisdic ons to inves gate instances where a purchase or transfer of a firearm was a empted by an individual who is prohibited from owning or possessing a firearm. Grants of either $300 or $500 are provided to law enforcement agencies for inves ga ons under the Denied Firearms Investigations program.</t>
  </si>
  <si>
    <t>Funding is provided for addi onal staff to support the human resources, informa on technology, and custodial needs of the CJTC.</t>
  </si>
  <si>
    <t>Funding is provided for grants to be distributed to local law enforcement agencies for the purpose of wellness programs that may be used for building resilience, injury preven on, peer support programs, physical fitness, proper nutri on, stress management, suicide preven on, and physical or behavioral health services.</t>
  </si>
  <si>
    <t>Funding is provided for local law enforcement agencies for training on two bills passed in the 2021 session and three bills under consideration in the current session.</t>
  </si>
  <si>
    <t>Funding is provided for academy training for limited authority Washington peace officers employed by the Washington State Gambling Commission, Washington State Liquor and Cannabis Board, Washington State Parks and Recrea on Commission, Department of Natural Resources, and the Office of the Insurance Commissioner. A total of up to 30 officers must be admi ed to a end the BLEA and up to 30 officers must be admi ed to a end the Basic Law Enforcement Equivalency Academy.</t>
  </si>
  <si>
    <t>Funding is provided to implement Chapter 311, Laws of 2021 (ESB 5476) that requires the CJTC to develop and deliver training on law enforcement interac on with persons with substance use disorders. Engrossed Senate Bill 5476 was passed before the agency was able to provide an esmate that reflected the full cost of this requirement.</t>
  </si>
  <si>
    <t>One- me funding is provided to develop curriculum and deliver training on a number of topics including implicit and explicit bias, cultural competency, and the historical intersec on of race and policing. Funding is provided for subscrip ons to a mobile training pla orm to most efficiently provide this and other required trainings to all peace and corrections officers in the state.</t>
  </si>
  <si>
    <t>Funding is provided for an instructor to work with law enforcement agencies to train on the new use of force standard to ensure consistency and accurate implementa on of such training across the state.</t>
  </si>
  <si>
    <t>Officer Certification</t>
  </si>
  <si>
    <t>Funding is provided for increased workload for officer certification requirements, to include enhanced law enforcement accountability measures.</t>
  </si>
  <si>
    <t>Funding is provided for a program manager to develop, manage, and implement training for the online training platform.</t>
  </si>
  <si>
    <t>M365 from Central Service Model</t>
  </si>
  <si>
    <t>Basic Law Enforcement Equivalency</t>
  </si>
  <si>
    <t>Certification Investigators</t>
  </si>
  <si>
    <t>Crime Victims &amp; Witnesses</t>
  </si>
  <si>
    <t>Domestic Violence Training</t>
  </si>
  <si>
    <t>Limited Authority Peace Officers</t>
  </si>
  <si>
    <t>Law Enforc Agency Accredit. Award</t>
  </si>
  <si>
    <t>Recruitment Planning</t>
  </si>
  <si>
    <t>Regional Training Academies</t>
  </si>
  <si>
    <t>Regional Academy</t>
  </si>
  <si>
    <t>CJTC Administrative Staffing</t>
  </si>
  <si>
    <t>Funding provided in the central service model for Microsoft 365 licenses not administered by Consolidated Technology Services (CTS) has been removed from CTS central services (Step 92J) and added to the agency budget</t>
  </si>
  <si>
    <t>One-time funding is provided to distribute as grants to local law enforcement agencies for the purchase and maintenance of body cameras.</t>
  </si>
  <si>
    <t>Funding is provided to increase the number of classes from three to five each year for the basic law enforcement equivalency course. Some new recruits with prior law enforcement backgrounds can attend the Basic Law Enforcement Equivalency Academy instead of the full Basic Law Enforcement Academy. This shorter course provides the required training more quickly for those who qualify and helps meet the increased demand for new officers throughout the state.</t>
  </si>
  <si>
    <t>One-time funding is provided to increase the number of classes from 20 to 23 for Basic Law Enforcement Academy courses, which demand exceeds space available in the 20 classes per year funded in the Criminal Justice Training Commission's (CJTC) base budget. This increase will maximize the number of classes that can be supported with existing training space in Burien and the Spokane regional training academy.</t>
  </si>
  <si>
    <t>Funding is provided for increased officer training and staff capacity to meet workload from increased investigations to include enhanced law enforcement accountability measures.</t>
  </si>
  <si>
    <t>Funding is provided for 3 additional certification investigators to assist with investigations and provide support within the Criminal Justice Training Commission's Certification Division.</t>
  </si>
  <si>
    <t>Funding is provided to implement Second Substitute House Bill 1028 (Crime victims and witnesses) that: (1) reestablishes the Sexual Assault Forensic Examination Best Practices Advisory Group; (2) extends the statute of limitations for the prosecution of sex offenses; (3) modifies training programs offered by CJTC; and (4) establishes a statewide resource prosecutor for sexual assault cases.</t>
  </si>
  <si>
    <t>Funding is provided to implement Engrossed Second Substitute House Bill 1715 (Domestic violence) that requires the Criminal Justice Training Commission to add training requirements and classes regarding law enforcement's response to domestic violence.</t>
  </si>
  <si>
    <t>Funding is provided to implement Substitute House Bill 1132 (Limited authority officers) to add limited authority peace officers to law enforcement personnel subject to Criminal Justice Training Commission requirements.</t>
  </si>
  <si>
    <t>One-time funding is provided to distribute accreditation incentive awards totaling up to $50,000 to each law enforcement agency that receives an accreditation during the biennium from an accrediting entity recognized by Criminal Justice Training Commission.</t>
  </si>
  <si>
    <t>One-time funding is provided for the CJTC to develop a plan and recommendations to further increase CJTC training capacity to include meeting the needs of limited law enforcement and Tribal law enforcement. A preliminary report is due November 15, 2023 and a final report is due September 30, 2024.</t>
  </si>
  <si>
    <t>Funding is provided for an additional four basic law enforcement academy classes per year at two new proposed regional training academy (RTAs) locations. This includes one RTA in Pasco and one new RTA in Skagit County, and the four additional classes per year will be split between the two new RTA locations.</t>
  </si>
  <si>
    <t>Funding is provided for an additional two basic law enforcement academy classes per year at one new proposed regional training academy in Clark County.</t>
  </si>
  <si>
    <t>Funding is provided for additional administrative staffing to support operational needs at the CJTC.</t>
  </si>
  <si>
    <t>Public Defense &amp; Prosecution</t>
  </si>
  <si>
    <t>Admin Support</t>
  </si>
  <si>
    <t>Basic Academy Instructors</t>
  </si>
  <si>
    <t>Corrections Academy Expansion</t>
  </si>
  <si>
    <t>Fentanyl Detection Canine Training</t>
  </si>
  <si>
    <t>First Responder Wellness</t>
  </si>
  <si>
    <t>Kitsap Regional Academies</t>
  </si>
  <si>
    <t>Law Enforcement Academy Cost Share</t>
  </si>
  <si>
    <t>Law Enforcement Assisted Diversion</t>
  </si>
  <si>
    <t>Prosecutor Attorney Training</t>
  </si>
  <si>
    <t>Training for Okanogan County Sherif</t>
  </si>
  <si>
    <t>Confidential Secretaries</t>
  </si>
  <si>
    <t>Funding is provided to implement the provisions of 2SSB 5780 (Public defense &amp; prosecution) to contract out trial skills training for practitioners who are new to prosecution and to administer a law student rural public prosecution program.</t>
  </si>
  <si>
    <t>Funding is provided for two administrative staff to help with records requests and curriculum development.</t>
  </si>
  <si>
    <t>Funding is provided for additional instructor staffing focus areas for the Basic Law Enforcement Academy (BLEA) curriculum to allow for more hands-on scenario training, which requires more instructors.</t>
  </si>
  <si>
    <t>Funding is provided for one additional Corrections Officer Academy (COA) class in FY 2024 and nine additional classes in FY 2025. These additional classes will provide training for 36 more students in FY 2024 and 324 more students in FY 2025. The Criminal Justice Training Commission (CJTC) is currently funded to provide four COA classes annually.</t>
  </si>
  <si>
    <t>Funding is provided to implement the provisions of HB 1635 (Police dogs/liability), which requires the CJTC to develop model standards for the training and certification of canine teams to detect fentanyl.</t>
  </si>
  <si>
    <t>Funding is provided to implement the provisions of E2SHB 2311 (First responder wellness), which requires the CJTC to convene a task force on first responder wellness and provide trainings related to law enforcement and first responder wellness.</t>
  </si>
  <si>
    <t>Funding is provided to conduct a study on establishing a regional BLEA or a regional COA, or both, on the Kitsap Peninsula.</t>
  </si>
  <si>
    <t>Funding is provided for CJTC to cover the portion of BLEA classes that were previously covered by a local cost sharing requirement.</t>
  </si>
  <si>
    <t>Funding is provided for a Law Enforcement Assisted Diversion program within the city of Seattle.</t>
  </si>
  <si>
    <t>Funding is provided to the Washington Association of Prosecuting Attorneys to expand prosecutor training and to meet the increased cost of current training.</t>
  </si>
  <si>
    <t>Funding is provided for increased facility lease costs for the Clark County and Snohomish County Regional Training Academy locations.</t>
  </si>
  <si>
    <t>Funding is provided for training to the Okanogan County Sheriff's Office in FY 2025 to include, but not limited to, victim centered, trauma-informed policing practices, trauma-informed investigation and interviewing skills, understanding the lethality potentials of stalking, best practices in serving and enforcing protection orders, investigation of potential violations of protection orders, and assistance to and services for victims and children.</t>
  </si>
  <si>
    <t>Funding is provided for two confidential secretaries, one for the training bureau director and one for the accountability bureau director.</t>
  </si>
  <si>
    <t>Law Enforcement Training</t>
  </si>
  <si>
    <t>Funding for the Criminal Justice Training Commission to compensate trainer time to deliver the curriculum related to law enforcement interactions with persons with a substance use disorder.</t>
  </si>
  <si>
    <t>Acupuncture and Chiropractic</t>
  </si>
  <si>
    <t>AHE Service Delivery Change Cost</t>
  </si>
  <si>
    <t>BCCT Reduction</t>
  </si>
  <si>
    <t>PPW Residential</t>
  </si>
  <si>
    <t>Eliminate Childrens Health Program</t>
  </si>
  <si>
    <t>Durable Medical Equipment Reduction</t>
  </si>
  <si>
    <t>Eliminate Adult Dental</t>
  </si>
  <si>
    <t>Eliminate Apple Health Expansion</t>
  </si>
  <si>
    <t>Eliminate Abortion Service</t>
  </si>
  <si>
    <t>Eliminate Doula Services</t>
  </si>
  <si>
    <t>Elim State Funded Family Planning</t>
  </si>
  <si>
    <t>Eliminate Hospice Service</t>
  </si>
  <si>
    <t>Eliminate Interpreter Services</t>
  </si>
  <si>
    <t>Eliminate Maternity Support Service</t>
  </si>
  <si>
    <t>Eliminate Medicaid Pharmacy Benefit</t>
  </si>
  <si>
    <t>Eliminate School Based HS</t>
  </si>
  <si>
    <t>Eliminate Therapy Services</t>
  </si>
  <si>
    <t>Eliminate State Kidney Dialysis</t>
  </si>
  <si>
    <t>Eliminate Medical Care Services</t>
  </si>
  <si>
    <t>Pregnancy Eligibility Change</t>
  </si>
  <si>
    <t>Post Partum coverage change</t>
  </si>
  <si>
    <t>Reduction due to agency halting implementation of new Acupuncture and Chiropractic benefit.</t>
  </si>
  <si>
    <t>Funding is eliminated due to a lack of provider interest in operating a 16-bed, pregnant and parenting women Residential Treatment program in Grays Harbor County</t>
  </si>
  <si>
    <t>Funding is reduced to match updated cost projections for a community provider to offer behavioral health services in two wards of Olympic Heritage Behavioral Health.</t>
  </si>
  <si>
    <t>Funding is adjusted for civil commitment beds at the Stanwood facility.</t>
  </si>
  <si>
    <t>breast and cervical cancer treatment</t>
  </si>
  <si>
    <t>case management system support</t>
  </si>
  <si>
    <t>Washington State Human Rights Commission (WSHRC) is in the process of implementing a modern software solution to replace its existing paper-based processes. The agency is funded to hire the necessary IT staff required to maintain the operations of the new database system.</t>
  </si>
  <si>
    <t>Reduce - Removes CMDb Vendor Costs</t>
  </si>
  <si>
    <t>The agency will remove the Case Management Database IT project vendor costs after the anticipated go-live date of January 2025.</t>
  </si>
  <si>
    <t>Utilities Increase</t>
  </si>
  <si>
    <t>Acadis Learning Management System</t>
  </si>
  <si>
    <t>Facility Operations Increase</t>
  </si>
  <si>
    <t>Funding Adjustment for BLEA</t>
  </si>
  <si>
    <t>Software Licenses</t>
  </si>
  <si>
    <t>Training Vehicle Maintenance</t>
  </si>
  <si>
    <t>Funding for the requested increased utility costs.</t>
  </si>
  <si>
    <t>Increased funding to upgrade Acadis software subscription from 18,000 to 35,000 user records to accommodate the growing customer base and active user records maintained by the Washington State Criminal Justice Training</t>
  </si>
  <si>
    <t>Funding for the requested increased repairs/alterations/maintenance costs.</t>
  </si>
  <si>
    <t>This corrects carryforward level that resulted from the elimination of the 25% Basic Law Enforcement Academy (BLEA) cost share.</t>
  </si>
  <si>
    <t>Funding for the increase daily meal rates by 5% in fiscal year 2026 and 5% in fiscal year 2027.</t>
  </si>
  <si>
    <t>Funding provided for continuing essential software licenses.</t>
  </si>
  <si>
    <t>Funding for annual maintenance and replacement of the vehicles used in training academies</t>
  </si>
  <si>
    <t>Law Enforcement Cost Share</t>
  </si>
  <si>
    <t>Adjusting funding to reflect the current need for Basic Law Enforcement Academy training slots. This brings the number of funded academies down to 23 from 26</t>
  </si>
  <si>
    <t>Reinstating the local cost share for the BLEA will enable the state to make necessary investments in the administration of basic training. Adjusted funding to reflect that local law enforcement agencies will pay 25% of the cost per trainee</t>
  </si>
  <si>
    <t>office of Independent investigations</t>
  </si>
  <si>
    <t>OII IT Equipment</t>
  </si>
  <si>
    <t>Death Investigator Training</t>
  </si>
  <si>
    <t>Lab and Crime Scene Investigations</t>
  </si>
  <si>
    <t>Funding is provided for IT equipment for the Office of Independent Inves ga ons (OII) within the Governor's office.</t>
  </si>
  <si>
    <t>Funding is provided for contracted specialized training (rela ng to death inves ga ons) for OII inves gators in cases involving deadly force.</t>
  </si>
  <si>
    <t>Funding is provided to contract with the Washington State Patrol for laboratory-based tes ng and processing of crime scene evidence collected during investigations.</t>
  </si>
  <si>
    <t>Operational Resources and Training</t>
  </si>
  <si>
    <t>Funding is provided for training development, training costs, crime lab processing, contract services, and software licensing.</t>
  </si>
  <si>
    <t>Regional &amp; Central Evidence Space</t>
  </si>
  <si>
    <t>Funding is provided for facility space to include a central evidence facility and regional offices.</t>
  </si>
  <si>
    <t>Non-Fatal Strangulation CVC</t>
  </si>
  <si>
    <t>Farm Worker Peer Training</t>
  </si>
  <si>
    <t>Opioid Settlement Funds Research</t>
  </si>
  <si>
    <t>Workers Comp Access Work Group</t>
  </si>
  <si>
    <t>Funding is provided for costs associated with the implementation of Second Substitute Senate Bill No. 5183 (nonfatal strangulation) which requires the Department of Labor &amp; Industries to pay for forensic medical exams for victims of non-fatal strangulation, without the victim having to apply.</t>
  </si>
  <si>
    <t>Funding is provided for peer-to-peer training to prevent sexual harassment in the agricultural industry.</t>
  </si>
  <si>
    <t>Funding is provided for a two-phase research project to analyze patients who are maintained on chronic opioids to understand their clinical needs and evaluate potential interventions. This funding utilizes McKinsey opioid settlement funds, and conforms with the settlement decree to remediate the harms caused to the state and its citizens by the opioid epidemic and to recover the costs incurred by the State in investigating and pursing these claims. This funding is $250,000 per biennium, lasting for three biennia.</t>
  </si>
  <si>
    <t>Funding is provided for a work group to identify options to make the Washington State Industrial Insurance system easier for employers and hiring entities to provide coverage for domestic workers and day laborers.</t>
  </si>
  <si>
    <t>Apprenticeship Programs</t>
  </si>
  <si>
    <t>Solar Canopies Tax Deferral</t>
  </si>
  <si>
    <t>Child Abuse/Medical Evaluations</t>
  </si>
  <si>
    <t>Apprenticeship Remote Learning</t>
  </si>
  <si>
    <t>Upgrade Apprenticeship Equipment</t>
  </si>
  <si>
    <t>Apprenticeship Retention Study</t>
  </si>
  <si>
    <t>Apprenticeship Drivers Education</t>
  </si>
  <si>
    <t>Apprenticeship Support Services</t>
  </si>
  <si>
    <t>Crime Victims Funding Adjustment</t>
  </si>
  <si>
    <t>CNA Apprenticeship Program</t>
  </si>
  <si>
    <t>Teacher Apprenticeship training</t>
  </si>
  <si>
    <t>Non-traditional Apprent. Assistance</t>
  </si>
  <si>
    <t>Domestic Violence Crime Victims</t>
  </si>
  <si>
    <t>Clean Energy Tax Deferral</t>
  </si>
  <si>
    <t>Funding is provided to implement the provisions of Engrossed Second Subs tute Senate Bill 5600 (appren ceship programs). Funding is not associated with grants or a retention study.</t>
  </si>
  <si>
    <t>Funding is provided to implement the provisions of Subs tute Senate Bill 5714 (solar canopies tax deferral).</t>
  </si>
  <si>
    <t>Funding is provided to implement the provisions of Subs tute Senate Bill 5814 (child abuse/medical evalua ons).</t>
  </si>
  <si>
    <t>Funding is provided to create and administer a grant program for modernizing the technology and remote learning infrastructure in exis ng joint registered appren ceship programs. Grant applica ons must include a plan to sustain the investment over time.</t>
  </si>
  <si>
    <t>Funding is provided to create and administer a grant program to upgrade appren ceship equipment.</t>
  </si>
  <si>
    <t>Funding is provided for the staff and resources necessary to begin conduc ng a four-year reten on study of state-registered apprentices.</t>
  </si>
  <si>
    <t>Funding is provided to provide vouchers for driver's educa on students enrolled in youth appren ceship programs.</t>
  </si>
  <si>
    <t>Funding is provided to create and administer a grant program for support services in appren ceship programs. Services can include child care, health care, transporta on to job sites, and other support services.</t>
  </si>
  <si>
    <t>Funding is adjusted for the Crime Vicms Compensa on program as a result of higher costs per claim and federal funding projec ons.</t>
  </si>
  <si>
    <t>Funding is provided to create a cer fied nursing assistant model joint labor-management appren ceship program.</t>
  </si>
  <si>
    <t>Funding is provided for a grant to a nonprofit organiza on to provide job readiness skills and appren ceship training to public school paraeducators to become certified teachers.</t>
  </si>
  <si>
    <t>Funding is provided for a study to explore requirements needed by the Department of Labor and Industries to create a centralized technical support system for new non-tradi onal appren ceship programs.</t>
  </si>
  <si>
    <t>Ongoing funding is provided for medical exams for suspected vicms of domes c violence.</t>
  </si>
  <si>
    <t>Funding is provided to implement Subs tute House Bill 1988 (clean tech. tax deferrals).</t>
  </si>
  <si>
    <t>Crime Victims Compensation Benefits</t>
  </si>
  <si>
    <t>Funding is adjusted for the Crime Victims Compensation Program as a result of higher costs per claim, higher caseload, and updated federal funding projections. Expenditure authority is reduced for the Crime Victims Compensation Account to maintain a positive fund balance.</t>
  </si>
  <si>
    <t>Nonfatal Strangulation</t>
  </si>
  <si>
    <t>Behavioral Health Apprenticeship</t>
  </si>
  <si>
    <t>Behav. Health Pre-Apprenticeships</t>
  </si>
  <si>
    <t>Construction Pre-Apprenticeships</t>
  </si>
  <si>
    <t>Electrician Apprenticeships</t>
  </si>
  <si>
    <t>Meatcutter/Fishmonger Apprentices</t>
  </si>
  <si>
    <t>Funding is provided for implementation of Senate Bill 5070 (Nonfatal strangulation), which requires the department to provide permanent coverage for forensic exams of nonfatal strangulation domestic violence victims in the Crime Victim's Compensation Program.</t>
  </si>
  <si>
    <t>One-time funding is provided for an additional wage increase for electrical construction inspectors, subject to an agreement between the state and the exclusive collective bargaining representative of the electrical construction inspectors.</t>
  </si>
  <si>
    <t>One-time funding is provided for behavioral health apprenticeships, including grants for provider implementation costs, apprentice tuition and stipend costs, curriculum development, and program administration.</t>
  </si>
  <si>
    <t>One-time funding is provided for behavioral health pre-apprenticeships, including grants for provider implementation costs, apprentice tuition and stipend costs, curriculum development, and program administration.</t>
  </si>
  <si>
    <t>Funding is adjusted for the Crime Victims Compensation Program as a result of higher costs per claim, higher caseload, and updated federal funding projections.</t>
  </si>
  <si>
    <t>One-time funding is provided for construction trade pre-apprenticeship programs, focusing on disadvantaged, non-traditional, and underrepresented populations.</t>
  </si>
  <si>
    <t>One-time funding is provided to partially fund the supplemental instruction costs for programs providing apprenticeship education and job training for general journey electricians.</t>
  </si>
  <si>
    <t>Funding is provided for peer-to-peer training to reduce workplace sexual harassment in the agricultural sector.</t>
  </si>
  <si>
    <t>One-time funding is provided for grants to expand meatcutter apprenticeship programs and to develop a fishmonger apprenticeship program.</t>
  </si>
  <si>
    <t>Crime Victims/Witnesses</t>
  </si>
  <si>
    <t>Retirement Savings</t>
  </si>
  <si>
    <t>Incarcerated Pre-Apprentice Support</t>
  </si>
  <si>
    <t>Preapprenticeship Instruction</t>
  </si>
  <si>
    <t>Electrical Apprenticeship Funding</t>
  </si>
  <si>
    <t>Manufacturing Apprenticeship</t>
  </si>
  <si>
    <t>Public Works Study</t>
  </si>
  <si>
    <t>College Apprenticeships Study</t>
  </si>
  <si>
    <t>Underground Economy Task Force</t>
  </si>
  <si>
    <t>Funding is provided to implement E2SSB 5937 (Crime victims/witnesses), which promotes victim-centered, trauma-informed responses in the legal system.</t>
  </si>
  <si>
    <t>Funding is provided for implementation of ESSB 6069 (Retirement savings), which creates a retirement savings account program.</t>
  </si>
  <si>
    <t>Funding is provided for a grant to a statewide non-profit organization for new work boots, support services, case management, and navigation services to state recognized pre-apprenticeship participants in correctional facilities. This includes support as they transition to state-registered apprenticeship programs.</t>
  </si>
  <si>
    <t>Funding is provided for the Crime Victims Compensation Program to reflect increased costs and updated federal funding projections.</t>
  </si>
  <si>
    <t>Funding is provided for instructors to a preapprenticeship program focused on disadvantaged, non-traditional, and underrepresented populations.</t>
  </si>
  <si>
    <t>Funding is provided to increase the biennial electrical apprenticeship funding for general journey electricians.</t>
  </si>
  <si>
    <t>Funding is provided for increasing access to manufacturing apprenticeships.</t>
  </si>
  <si>
    <t>Funding is provided to conduct a public works study, including prevailing wages, apprentice utilization and publicly funded construction, with a report due June 30, 2025.</t>
  </si>
  <si>
    <t>Funding is provided to study registered apprenticeship programs between community and technical colleges with a report due November 15, 2024.</t>
  </si>
  <si>
    <t>Funding is provided for the Department to convene a task force to study the underground economy in the Washington state construction industry.</t>
  </si>
  <si>
    <t>Postage Rate Adjustments</t>
  </si>
  <si>
    <t>Equipment Maintenance and Software</t>
  </si>
  <si>
    <t>Crime Victims &amp; Witnesses Adjustmt</t>
  </si>
  <si>
    <t>Funding is provided to address a 7.9% postage rate increase.</t>
  </si>
  <si>
    <t>Funding is provided for information technology equipment maintenance and software licensing costs.</t>
  </si>
  <si>
    <t>Current funding is adjusted to implement chapter 297, Laws of 2024 (E2SSB 5937), which promotes victim-centered, trauma-informed responses in the legal system.</t>
  </si>
  <si>
    <t>Domestic Violence CVC Underspend</t>
  </si>
  <si>
    <t>Fund Swap- Apprenticeship Program</t>
  </si>
  <si>
    <t>Current funding for medical exams is adjusted to reflect actual expenditures related to the implementation of chapter 108, Laws of 2023 (SB 5070), which requires L&amp;I to provide permanent coverage for forensic exams of nonfatal strangulation domestic violence victims in the Crime Victim's Compensation Program.</t>
  </si>
  <si>
    <t>Funding reflects a fund swap from General Fund-State Account to the Accident Aid and Accident Medical Aid Account for ongoing staffing costs to serve as industry liaisons for chapter 156, Laws of 2022 (E2SSB 5600).</t>
  </si>
  <si>
    <t>Fruit &amp; Vegetable Incentive Program</t>
  </si>
  <si>
    <t>Health Equity Zones</t>
  </si>
  <si>
    <t>In Custody Fatality Reviews</t>
  </si>
  <si>
    <t>Env. Justice Task Force Recs</t>
  </si>
  <si>
    <t>Opioid Overdose Medication</t>
  </si>
  <si>
    <t>Health Equity Continuing Ed.</t>
  </si>
  <si>
    <t>Behavioral Health/New Facilities</t>
  </si>
  <si>
    <t>Acute Care Hospitals</t>
  </si>
  <si>
    <t>Cannabis Industry Technical Assist.</t>
  </si>
  <si>
    <t>Colon Hydrotherapy</t>
  </si>
  <si>
    <t>Comp Public Health Districts</t>
  </si>
  <si>
    <t>Spanish Public Radio/COVID-19</t>
  </si>
  <si>
    <t>Dental Therapy Task Force</t>
  </si>
  <si>
    <t>Family Planning Services</t>
  </si>
  <si>
    <t>Group B Water Systems</t>
  </si>
  <si>
    <t>HBV Elimination Program</t>
  </si>
  <si>
    <t>Health System Transparency</t>
  </si>
  <si>
    <t>Backfill Medicaid Fraud Account</t>
  </si>
  <si>
    <t>Long-Term Care Residents</t>
  </si>
  <si>
    <t>Supervision of Medical Assistants</t>
  </si>
  <si>
    <t>Maternal/Infant Health</t>
  </si>
  <si>
    <t>Nursing Pathway Pilot</t>
  </si>
  <si>
    <t>Public Health Data</t>
  </si>
  <si>
    <t>Child Health Profile System</t>
  </si>
  <si>
    <t>Suicide Prevention/Multi-Agency</t>
  </si>
  <si>
    <t>Developmental Screening</t>
  </si>
  <si>
    <t>Preventable Hospitalizations</t>
  </si>
  <si>
    <t>Parks Rx Task Force</t>
  </si>
  <si>
    <t>Yakima Valley/Radio Campaign</t>
  </si>
  <si>
    <t>Respiratory Care Practitioners</t>
  </si>
  <si>
    <t>Risk-based Water Quality Standards</t>
  </si>
  <si>
    <t>School-Based Health Centers</t>
  </si>
  <si>
    <t>STI Workgroup</t>
  </si>
  <si>
    <t>SUD Certifications</t>
  </si>
  <si>
    <t>Funding is provided to support the Fruit and Vegetable Incentive Program which provides low-income families with vouchers to purchase fresh produce. This provides more nutritious food for families while also supporting local food producers.</t>
  </si>
  <si>
    <t>Funding is provided to implement SB 5052 (health equity zones).</t>
  </si>
  <si>
    <t>Funding is provided to implement the provisions of Engrossed Substitute Senate Bill No. 5119 (Individuals in Custody). This allows for the Department of Health to participate on fatality reviews of unexpected deaths of individuals in custody.</t>
  </si>
  <si>
    <t>Funding is provided to implement SB 5154 (env. justice task force recs.).</t>
  </si>
  <si>
    <t>Funding is provided to implement SB 5195 (opioid overdose medication).</t>
  </si>
  <si>
    <t>Funding is provided to implement ESSB 5229 (health equity continuing ed).</t>
  </si>
  <si>
    <t>Funding is provided for the licensing and credentialing of intensive behavioral health facilities and mental health drop-in centers (established in HB 1394 in 2019). Ongoing local authority is provided to maintain the program into the future.</t>
  </si>
  <si>
    <t>Funding is provided for Second Substitute House Bill 1148 (acute care hospitals), which establishes penalties for hospitals that fail or refuse to comply with state licensing standards.</t>
  </si>
  <si>
    <t>Funding is provided for Engrossed Substitute House Bill 1443 (cannabis industry/equity), which modifies the duties of the Task Force on Social Equity in Cannabis and expands eligibility under the Cannabis Social Equity Technical Assistance Grant Program.</t>
  </si>
  <si>
    <t>Funding is provided to implement Senate Bill No. 5124 (colon hydrotherapy).</t>
  </si>
  <si>
    <t>Funding is provided pursuant to Engrossed Second Substitute House Bill 1152 (comprehensive public health districts), which modifies the requirements for local health jurisdiction boards and creates four comprehensive public health districts. The amounts provided include funding for the Public Health Services Steering Committee, the Public Health Advisory Board, the foundational public health services Regional Coordinators, and the Regional Health Officer.</t>
  </si>
  <si>
    <t>Funding is provided for the Department of Health to contract with a community-based nonprofit organization to conduct a public radio media campaign to provide education regarding the COVID-19 pandemic.</t>
  </si>
  <si>
    <t>Funding is provided to convene a task force related to dental therapy to examine how to bring the current practice of dental therapy on tribal lands to a statewide scale in Washington to increase access to oral health care.</t>
  </si>
  <si>
    <t>Funding is provided to support family planning service providers.</t>
  </si>
  <si>
    <t>Funding is provided for technical assistance and planning related to Group B water systems in local jurisdictions.</t>
  </si>
  <si>
    <t>Funding is provided for a program to prepare culturally and linguistically appropriate HBV information in digital format for dispersal in local communities.</t>
  </si>
  <si>
    <t>Funding is provided for Engrossed Second Substitute House Bill 1272 (health system transparency), which requires hospitals to provide detailed financial reports to the Department of Health regarding expenses and revenues. In addition, the exemption from reporting facility fees for certain off-campus clinics or providers is eliminated.</t>
  </si>
  <si>
    <t>Funding is provided for the prescription monitoring program currently funded through the Medicaid Fraud and Penalty Account (MFPA).</t>
  </si>
  <si>
    <t>Funding is provided for Substitute House Bill 1218 (long-term care residents), which requires long-term care (LTC) facilities to develop comprehensive disaster preparedness pans. LTC facilities must be responsive to incoming communications with the public and accommodate resident access to communication equipment, maintain a current resident roster, post notice of any stop placement orders or limited stop placement requirements, and develop training materials to education local health jurisdictions about the state's LTC system and the rights of residents.</t>
  </si>
  <si>
    <t>Funding is provided for House Bill 1378 (medical assistants), which allows a medical assistant to be supervised through interactive audio and video telemedicine technology.</t>
  </si>
  <si>
    <t>One-time funding is provided to identify, treat and support pregnant and parenting women with opioid use disorder and for the treatment of infants born with neonatal abstinence syndrome.</t>
  </si>
  <si>
    <t>Funding is provided for a one-year preparatory period related to the establishment of a nursing pathways pilot project for the long-term care workforce.</t>
  </si>
  <si>
    <t>Funding is provided for the maintenance and operation costs for five public health information systems. The systems include the Washington Disease Reporting System, which is the main tool for case management and outbreak response for infectious and non-infectious diseases; the Rapid Health Information Network, which analyzes and distributes data at the Department; the Washington Immunization Information System, which stores patient immunization data; the Data Exchange Services, by which the Department submits and receives healthcare data, and the Prescription Monitoring Program (PMP), which captures all controlled substance prescriptions dispensed by pharmacists in Washington and makes the information available to healthcare providers. The PMP is funded with dollars from the State General Fund, part of which includes funding as a result of the settlement of the case, State of Washington v. McKinsey &amp; Co., Inc. The funding from the opioid settlement replaces federal funding that previously been transferred from the Health Care Authority.</t>
  </si>
  <si>
    <t>Funding is provided to continue the state's Child Profile Health Promotion System which provides health messages to parents for well-child visits, immunization, reminders, and other public health information.</t>
  </si>
  <si>
    <t>Funding is provided to further implement recommendations of the Action Alliance for Suicide Prevention regarding a multi-agency suicide prevention system.</t>
  </si>
  <si>
    <t>Funding is provided to implement recommendations of the 2018 Community Health Workers Task Force to provide statewide leadership, training, and integration of community health workers with insurers, health care providers, and public health systems.</t>
  </si>
  <si>
    <t>Funding is provided to support the ongoing operations and maintenance of the Universal Developmental Screening (UDS) data system which helps identify children with developmental or behavioral disabilities.</t>
  </si>
  <si>
    <t>Funding is provided to continue a project that utilizes a collaboration between local public health, accountable communities of health and health care providers to reduce potentially preventable hospitalizations.</t>
  </si>
  <si>
    <t>Funding is provided for three regional pilot projects where the use of public parks spaces, trails, and facilities can be prescribed as a wellness and preventative health measure.</t>
  </si>
  <si>
    <t>One-time funding is provided for DOH to contract with a community-based nonprofit organization located in the Yakima Valley to continue a Spanish-language public radio media campaign. The campaign must address prevention of opioid use disorders through education outreach programs for underserved populations to address prevention, education, and treatment for opioid users or those at risk for opioid use.</t>
  </si>
  <si>
    <t>Funding is provided for Substitute House Bill 1383 (respiratory care), which modifies the licensing, supervision, and scope of practice for respiratory care practitioners.</t>
  </si>
  <si>
    <t>Funding is provided for Engrossed Substitute House Bill 1184 (risk-based water standards), which requires the Department of Health to adopt rules for risk-based water quality standards for the on-site treatment and reuse of nonpotable water.</t>
  </si>
  <si>
    <t>Funding is provided for Substitute House Bill 1225 (school-based health centers), which establishes the School Based Health Center Program Office within the Department of Health and provides grants for planning, start-up costs, and ongoing operations for school-based health centers.</t>
  </si>
  <si>
    <t>Funding is provided for a workgroup to propose funding and policy initiatives to address STIs in the State.</t>
  </si>
  <si>
    <t>Funding is provided for Engrossed House Bill 1311 (SUD apprenticeships/certs), which allows persons in authorized apprenticeship programs to qualify for substance use disorder professional certification.</t>
  </si>
  <si>
    <t>Donor Human Milk</t>
  </si>
  <si>
    <t>Midwifery License</t>
  </si>
  <si>
    <t>Cardiac and Stroke Response</t>
  </si>
  <si>
    <t>Transportation Resources</t>
  </si>
  <si>
    <t>Abortion Providers</t>
  </si>
  <si>
    <t>Home Care Survey</t>
  </si>
  <si>
    <t>Charity Care</t>
  </si>
  <si>
    <t>Drug Awareness Campaign</t>
  </si>
  <si>
    <t>Community Paramedicine</t>
  </si>
  <si>
    <t>Cancer Pathways Operating Support</t>
  </si>
  <si>
    <t>Expand Smoking Cessation</t>
  </si>
  <si>
    <t>Expand Doula Services</t>
  </si>
  <si>
    <t>Engineering Assistance to Water Sys</t>
  </si>
  <si>
    <t>Community Env. Justice Grants</t>
  </si>
  <si>
    <t>State Route 410 Portable Toilets</t>
  </si>
  <si>
    <t>Fatality Reviews</t>
  </si>
  <si>
    <t>Hospital Policies/Pathogens</t>
  </si>
  <si>
    <t>Health Equity Assessment</t>
  </si>
  <si>
    <t>Mental Health Access Project</t>
  </si>
  <si>
    <t>Yakima Neighborhood Health Services</t>
  </si>
  <si>
    <t>PFAS Forum</t>
  </si>
  <si>
    <t>Credentialing Resources</t>
  </si>
  <si>
    <t>WA Medical Coordination Center</t>
  </si>
  <si>
    <t>Child Lead Exposure Mitigation</t>
  </si>
  <si>
    <t>Cannabis Laboratory Testing</t>
  </si>
  <si>
    <t>WIC Food Insecurity/Infant Formula</t>
  </si>
  <si>
    <t>Reclaimed Water</t>
  </si>
  <si>
    <t>Long-Term Care Nursing Staf</t>
  </si>
  <si>
    <t>Nurse Preceptor Grants</t>
  </si>
  <si>
    <t>Sexual Assault Nurse Examiners</t>
  </si>
  <si>
    <t>School-Based Health Center Grants</t>
  </si>
  <si>
    <t>School Environmental Health</t>
  </si>
  <si>
    <t>Youth Suicide Prevention</t>
  </si>
  <si>
    <t>Tobacco Prevention</t>
  </si>
  <si>
    <t>WA Poison Center</t>
  </si>
  <si>
    <t>Funding is provided for Chapter 316, Laws of 2021 (E2SSB 5126) for Department of Health staff to jointly plan with the Department of Ecology approach and methods used in reviewing air pollu on exposures and health impacts in overburdened communi es and tribal consulta on and staff to support the Environmental Jus ce Council.</t>
  </si>
  <si>
    <t>Funding is provided to implement Engrossed Second Subs tute Senate Bill 5702 (donor human milk coverage), which requires health plans and Medicaid to provide coverage for donor human milk for inpa ent use and requires the Department to adopt minimum standards for milk bank safety.</t>
  </si>
  <si>
    <t>Funding is provided to implement Subs tute Senate Bill 5765 (midwifery), which changes the requirements regarding licensed midwives, including requirements for licensing, for prescribing devices, and prescribing and administering drugs.</t>
  </si>
  <si>
    <t>Funding is provided to implement Subs tute Senate Bill 5821 (cardiac &amp; stroke response), which requires the Department to evaluate the state's current system for cardiac and stroke emergencies and to provide recommendations to the Legislature regarding potential improvements.</t>
  </si>
  <si>
    <t>Funding is provided to implement the provisions of Engrossed Subs tute Senate Bill 5974 (transporta on resources), which provides direc on and requirements for the spending of a por on of the funding generated under the Climate Commitment Act, Chapter 316, laws of 2021 (E2SSB 5126).</t>
  </si>
  <si>
    <t>One- me funding is provided in FY 2022 for Washington abor on care providers.</t>
  </si>
  <si>
    <t>Funding is provided for a survey of non-iden fiable home care industry financial informa on.</t>
  </si>
  <si>
    <t>Funding is provided to implement Subs tute House Bill 1616 (charity care), which establishes two categories of hospitals for the purposes of charity care and increases the income threshold for pa ents to receive charity care for some or all of their charges.</t>
  </si>
  <si>
    <t>Funding is provided for a mass public awareness campaign to alert the public to the dangers of methamphetamines and fentanyl to prevent overdoses and death.</t>
  </si>
  <si>
    <t>Funding is provided for a grant to the greater Columbia accountable community of health to develop and implement an innova ve emergency medical services program to bridge the gap of unmet health care needs in the community.</t>
  </si>
  <si>
    <t>Funding is provided for a grant to cancer pathways to provide statewide educa on and support for adults, children, and families impacted by cancer, including support groups, camps for kids impacted by cancer, and risk reduction education for teens.</t>
  </si>
  <si>
    <t>Funding is provided to expand access to the smoking cessa on quitline (1-800-Quit-Now). The funding is to support a program manager to assist in promo ng the quitline and provide training and outreach to health care providers. Addi onally, funding is included to implement electronic referrals to the quitline and provide grants to develop messaging to help people quit smoking.</t>
  </si>
  <si>
    <t>Funding is provided to create requirements for a voluntary competency-based doula cer fica on, for which the Department may establish fees.</t>
  </si>
  <si>
    <t>Funding is provided for the Department to assist water systems in their planning and analysis of how to implement an approved community water fluoridation systems.</t>
  </si>
  <si>
    <t>Funding is provided for grants to community-based organiza on to par cipate in the implementa on of Chapter 314, Laws of 2021 (E2SSB 5141), which requires state agencies to complete environmental jus ce assessments when considering significant agency ac ons and to incorporate environmental jus ce principles into agency budget and fiscal processes.</t>
  </si>
  <si>
    <t>One- me funding is provided for the Department to provide a grant to a community organiza on in Greenwater to provide portable temporary toilets accessible to tourists and travelers on State Route 410.</t>
  </si>
  <si>
    <t>Funding is provided for Subs tute House Bill 1074 (fatality reviews), which allows local health districts to establish overdose and suicide fatality review teams.</t>
  </si>
  <si>
    <t>Funding is provided for House Bill 1739 (hospital policies/pathogens), which requires hospitals to adopt policies for any pathogen of epidemiological concern, rather than just Methicillin-resistant Staphylococcus aureus (MRSA).</t>
  </si>
  <si>
    <t>Funding is provided for the Department to conduct a study on children's oral health outcome and to compile and analyze data specific to oral health outcomes.</t>
  </si>
  <si>
    <t>Funding is provided for 4.1 FTE staff to lead a youth behavioral health program, which includes behavioral response teams to conduct behavioral health therapy and trauma-focused cogni ve behavioral health therapy, screening and assessments for youth. The teams would be drawn from volunteers in psychology graduate programs.</t>
  </si>
  <si>
    <t>Funding is provided for a one- me contract with Yakima Neighborhood Health Services to increase the number of cer fied and licensed health professions prac cing in community health centers that serve low-income and rural populations.</t>
  </si>
  <si>
    <t>One- me funding is provided for the Child Profile Health System, which sends messages and reminders to parents of children. By December 15, 2022, the Department must report to the Legislature regarding the exploration of integrating a fee to support the program in the future.</t>
  </si>
  <si>
    <t>Funding is provided for the department, in collabora on with an organiza on that represents pediatric care needs in Washington state, to establish a curriculum and provide training for community health workers in primary care clinics whose pa ents are significantly comprised of pediatric pa ents enrolled in medical assistance under chapter 74.09 RCW. This work is in support of the Health Care Authority's two-year grant program.</t>
  </si>
  <si>
    <t>Funding is provided for the department to convene a nonregulatory stakeholder forum to discuss solu ons to per- and polyfluoroalkyl substances (PFAS) chemical contamina on of surface and groundwater.</t>
  </si>
  <si>
    <t>One- me funding is provided for 26.1 FTEs to address a creden aling backlog and health care provider shortage by reducing the license issuing me to seven days a er an applica on is complete.</t>
  </si>
  <si>
    <t>Funding is provided for con nua on of the contract with the Washington Medical Coordina on Center to provide services that connect all health care facili es, ensure maximum clinical coordina on, and equitably distribute pa ents across regions and health care organiza ons for pa ent care during the COVID-19 pandemic.</t>
  </si>
  <si>
    <t>Funding is provided for administra ve costs to distribute funds according to federal grant for reducing lead in child care facili es. The funding supports promo on of the available resource by Department staff, technical assistance regarding water sample collec on, and efforts to connect child providers to sources of remedial assistance.</t>
  </si>
  <si>
    <t>Funding is provided for the Department to provide exper se to the Interagency Coopera ve Team to develop and review accreditation standards for cannabis laboratory testing.</t>
  </si>
  <si>
    <t>Funding is provided to allow faster access to medically-required therapeu c infant formula by families who have recently relocated from out of state, the establishment of a pilot for an electronic Farmer's Market Nutri on program benefit, and for addi onal infant formula to be provided to low-income Washington families.</t>
  </si>
  <si>
    <t>Funding is provided for a planning FTE to develop guidance to allow and encourage the use of reclaimed water in communities.</t>
  </si>
  <si>
    <t>Funding is provided for FTEs to develop changes related to training and tes ng for nursing creden als, and the launch of a Licensed Prac cal Nurse appren ceship pathway to address workforce shortages.</t>
  </si>
  <si>
    <t>Funding is provided to set up a grant program to provide funding to nurses who are willing to supervise nursing students in health care se ngs. The goal of this program is to help reduce a shortage of health care se ngs for students to conduct their clinical hours and bring more nurses into the field.</t>
  </si>
  <si>
    <t>Funding is provided for the Department of Health to establish a s pend program to reimburse cer fied nurses for eligible costs incurred in training to become a cer fied sexual assault nurse examiner. Funding is also provided for the Department to establish a grant program to hospitals to obtain the services of a cer fied sexual assault nurse examiner from other sources if the hospital does not have those services available internally.</t>
  </si>
  <si>
    <t>Funding is provided to expand grants to establish new school-based health centers, add behavioral health capacity to exis ng school-based health centers, and for the Department of Health to provide technical assistance for the school-based health centers.</t>
  </si>
  <si>
    <t>Funding is provided for the Department of Health to contract with the University of Washington's Department of Environmental and Occupa onal Health Services to develop a report on school environmental health policies. Recommenda ons and standards are to be delivered to the Legislature by December 31, 2022.</t>
  </si>
  <si>
    <t>Funding is provided to address gaps in strategies to prevent youth suicide. This includes funding for staffing to manage and implement youth suicide prevention campaigns</t>
  </si>
  <si>
    <t>Funding is provided for community-based strategies for control, cessa on, treatment and preven on regarding the use of tobacco, vapor products and nico ne, as well as educa on and preven on regarding other substance use.</t>
  </si>
  <si>
    <t>Ongoing funding is provided for the Washington Poison Center. This is in addi on to exis ng base funding for the Center.</t>
  </si>
  <si>
    <t>Behavioral Health Workforce</t>
  </si>
  <si>
    <t>Cancer Prevention &amp; Screening</t>
  </si>
  <si>
    <t>Drayage Truck Operators</t>
  </si>
  <si>
    <t>Nurse Preceptor EA Adjustment</t>
  </si>
  <si>
    <t>Monkeypox Response</t>
  </si>
  <si>
    <t>MIH Opioid Supplemental</t>
  </si>
  <si>
    <t>Reproductive Health Services</t>
  </si>
  <si>
    <t>Universal Development Screening</t>
  </si>
  <si>
    <t>Funding is provided to implement Second Substitute House Bill 1724 (Behavioral health workforce), which among other changes, requires DOH to issue a report by November 2023.</t>
  </si>
  <si>
    <t>Funding is provided to address a federal grant shortfall. Funding would allow the department to maintain existing services, enhance data systems, and increase work in addressing inequities around services related to cancer treatment.</t>
  </si>
  <si>
    <t>Funding is provided for the Department of Health (DOH) to enforce drayage truck driver access to restrooms under RCW 70.54.480.</t>
  </si>
  <si>
    <t>Funding is adjusted for the nurse preceptor grant program.</t>
  </si>
  <si>
    <t>Funding is provided for monkeypox virus response activities and vaccination administration efforts.</t>
  </si>
  <si>
    <t>Implementation of this work was delayed, and funding is provided for work to begin in FY 2023.</t>
  </si>
  <si>
    <t>Funds are provided for grants to providers of abortion care who participate in DOHs family planning and reproductive health program to maintain the availability of services for low-income Washingtonians.</t>
  </si>
  <si>
    <t>Funding is provided for ongoing maintenance and operations of the Universal Developmental Screening program.</t>
  </si>
  <si>
    <t>School Websites and Drug Info</t>
  </si>
  <si>
    <t>Home Care Worker Shortage</t>
  </si>
  <si>
    <t>Death with Dignity Act</t>
  </si>
  <si>
    <t>Hospital Staffing Standards</t>
  </si>
  <si>
    <t>Home Care Aide Certification</t>
  </si>
  <si>
    <t>Female Genital Mutilation</t>
  </si>
  <si>
    <t>Forensic Pathologists</t>
  </si>
  <si>
    <t>Nursing Pool Transparency</t>
  </si>
  <si>
    <t>Nurse Supply</t>
  </si>
  <si>
    <t>African American Behavioral Health</t>
  </si>
  <si>
    <t>Specialized Care Pilot</t>
  </si>
  <si>
    <t>Behavioral Health New Facilities</t>
  </si>
  <si>
    <t>Behavioral Health Support</t>
  </si>
  <si>
    <t>Blood Supply Recovery</t>
  </si>
  <si>
    <t>Care-A-Van &amp; Mobile Health Services</t>
  </si>
  <si>
    <t>Clean Energy Permitting</t>
  </si>
  <si>
    <t>Certified Peer Specialists</t>
  </si>
  <si>
    <t>Clinical Trial Diversity</t>
  </si>
  <si>
    <t>Cardiac Stroke Response Program</t>
  </si>
  <si>
    <t>Credentialing Staff</t>
  </si>
  <si>
    <t>HEAL Act Democratic Processes</t>
  </si>
  <si>
    <t>Dental Therapists</t>
  </si>
  <si>
    <t>Options for Tainted Drinking Water</t>
  </si>
  <si>
    <t>Death with Dignity Act Evaluation</t>
  </si>
  <si>
    <t>Fusion Energy Licensing</t>
  </si>
  <si>
    <t>CARE Act Caregiver Resources</t>
  </si>
  <si>
    <t>Fund Shift GF-S to MTCA</t>
  </si>
  <si>
    <t>Behavioral Health Agency Regulation</t>
  </si>
  <si>
    <t>Health Care Licenses</t>
  </si>
  <si>
    <t>Medical Cannabis Registry</t>
  </si>
  <si>
    <t>Hospital Complaint Investigations</t>
  </si>
  <si>
    <t>Public Health Technology</t>
  </si>
  <si>
    <t>WMCC Implementation Plan</t>
  </si>
  <si>
    <t>LARCs at FQHCs</t>
  </si>
  <si>
    <t>Medical Reserve Corps</t>
  </si>
  <si>
    <t>Motor Carriers/Restrooms</t>
  </si>
  <si>
    <t>Music Therapists</t>
  </si>
  <si>
    <t>Private Detention Facilities</t>
  </si>
  <si>
    <t>Prescription Monitoring</t>
  </si>
  <si>
    <t>Tobacco Use Prevention &amp; Cessation</t>
  </si>
  <si>
    <t>Prenatal and Perinatal Health</t>
  </si>
  <si>
    <t>Early Hearing Detection for Infants</t>
  </si>
  <si>
    <t>Statewide Medical Logistics Center</t>
  </si>
  <si>
    <t>Organ Transport Vehicles</t>
  </si>
  <si>
    <t>Rural Nursing Workforce</t>
  </si>
  <si>
    <t>Stillbirth</t>
  </si>
  <si>
    <t>STI Program Expansion</t>
  </si>
  <si>
    <t>Health Professions/SUD Program</t>
  </si>
  <si>
    <t>Sewage Treatment Solutions Study</t>
  </si>
  <si>
    <t>Wildland Fire Safety</t>
  </si>
  <si>
    <t>Clinical Placement</t>
  </si>
  <si>
    <t>Funding is provided to implement House Bill 1230 (School websites/drug info.), which requires DOH to post and periodically revise its website information about substance use trends, overdose symptoms and response, and the secure storage of prescription drugs, over-the-counter medications, and firearms and ammunition.</t>
  </si>
  <si>
    <t>Funding is adjusted for Engrossed Second Substitute House Bill 1694 (Home care workforce shortage), which changes rules for defining a long-term care worker's date of hire and establishes new standards for worker training and certification exams.</t>
  </si>
  <si>
    <t>One-time funding is provided to support the Fruit and Vegetable Incentive Program which provides low-income families with vouchers to purchase fresh produce.</t>
  </si>
  <si>
    <t>Funding is provided to implement Senate Bill 5179 (Death with dignity act), which requires rulemaking activities, updating forms, and updating existing databases.</t>
  </si>
  <si>
    <t>Funding is provided for implementation of Engrossed Second Substitute Senate Bill 5236 (Hospital staffing standards), which modifies nurse staffing committee and staffing plan requirements and makes changes to meal and rest breaks and overtime provisions for health care employees.</t>
  </si>
  <si>
    <t>Funding is provided to implement Second Substitute Senate Bill 5263 (Psilocybin), which requires DOH to establish the Washington Psilocybin Advisory Board, participate in the Interagency Psilocybin Work Group, and provide staff support to both groups. In the Interagency Psilocybin Work Group, DOH will assist in developing a regulatory framework, review research, and include a social opportunity program in any licensing program for the purposes of reporting back to the Psilocybin Advisory Board.</t>
  </si>
  <si>
    <t>Funding is provided for DOH to conduct rulemaking and development of a new certification examination for home care aides as provided in Engrossed Second Substitute Senate Bill 5278 (Home care aid certification)</t>
  </si>
  <si>
    <t>Funding is provided for DOH to establish an education program for the prevention of female genital mutilation as provided in Substitute Senate Bill 5453 (Female genital mutilation).</t>
  </si>
  <si>
    <t>Funding is provided for the implementation of Substitute Senate Bill 5523 (Forensic pathologist), which establishes a forensic pathologist loan repayment program.</t>
  </si>
  <si>
    <t>Funding is provided to DOH to conduct rulemaking requiring nursing pools to register and disclose corporate structure and ownership as provided in Substitute Senate Bill 5547 (Nursing pool transparency).</t>
  </si>
  <si>
    <t>Funding is provided for the implementation of the high school certified nursing assistant pilot program and the licensed practical nurse apprenticeship program, and rulemaking, as provided in Engrossed Second Substitute Senate Bill No. 5582 (Nurse supply).</t>
  </si>
  <si>
    <t>Funding is provided for behavioral health education, mental wellness training, events and conferences to individuals, youth/adults, parents/parent partners, families, to the African American community.</t>
  </si>
  <si>
    <t>One-time funding is provided for a pilot program in Pierce County to bridge care gaps for the African American community.</t>
  </si>
  <si>
    <t>Funding is provided for ongoing credentialing and inspections of new behavioral health facilities.</t>
  </si>
  <si>
    <t>Funding is provided to implement Substitute Senate Bill 5189 (Behavioral health support).</t>
  </si>
  <si>
    <t>Funding is provided to implement Second Substitute House Bill 1724 (Behavioral health workforce), which among other changes, requires DOH to examine licensing requirements for certain behavioral health professions which must be implemented by certain disciplining authorities.</t>
  </si>
  <si>
    <t>One-time funding is provided for support of the 4 largest non-profit blood donation organizations for post pandemic blood supply relief.</t>
  </si>
  <si>
    <t>One-time funding is provided to maintain vehicles purchased with federal funding and provide operational support for the Care-a-Van mobile health program.</t>
  </si>
  <si>
    <t>Ongoing funding is provided for implementation of House Bill 1216, which add duties for the Environmental Justice Council.</t>
  </si>
  <si>
    <t>Funding is provided for implementation of Second Substitute Senate Bill 5555 (Certified peer specialists).</t>
  </si>
  <si>
    <t>One-time funding is provided for implementation of House Bill 1745 (Clinical trial diversity), which requires DOH to submit a report to the Legislature.</t>
  </si>
  <si>
    <t>Funding is provided to supplement a federal grant shortfall, and for DOH to maintain existing services, enhance data systems, and increase work in addressing inequities around services related to cancer treatment.</t>
  </si>
  <si>
    <t>Funding is provided for continued implementation of Chapter 58, Laws of 2022 (SSB 5821), which requires DOH to evaluate the state's current system for cardiac and stroke emergencies and to provide recommendations to the Legislature regarding potential improvements.</t>
  </si>
  <si>
    <t>Funding is provided for DOH to maintain current levels of credentialing and licensing staff through completion of the ongoing Results WA study on fees.</t>
  </si>
  <si>
    <t>One-time funding is provided for DOH to contract with a community-based nonprofit organization located in the Yakima Valley to continue a Spanish-language public radio media campaign to provide education regarding the COVID-19 pandemic.</t>
  </si>
  <si>
    <t>One-time funding is provided for DOH to contract with a community-based organization for a deliberative democracy processes workshop for the HEAL Act interagency work group, and to develop best practices.</t>
  </si>
  <si>
    <t>Ongoing funding is provided to implement Engrossed Substitute House Bill 1678 (Dental therapists), which establishes the profession of dental therapy.</t>
  </si>
  <si>
    <t>Funding is provided for DOH to enforce access to restrooms for drayage truck drivers under RCW 70.54.480.</t>
  </si>
  <si>
    <t>Funding is provided for DOH to assist individuals with contaminated ground water in their individual well or who are served by small public water systems that are contaminated. DOH will work with the owners of these water systems to provide access to safe drinking water through testing and treatment while longer term solutions are pursued.</t>
  </si>
  <si>
    <t>One-time funding is provided for DOH to contract with an equity consultant for evalutaion of Engrossed Substitute Senate Bill 5179 (Death with dignity act).</t>
  </si>
  <si>
    <t>Funding is provided for the Office of Radiation Protection at DOH to conduct a review of the state's readiness for licensing fusion energy projects.</t>
  </si>
  <si>
    <t>One-time funding is provided for a communication campaign and training materials to support family caregivers</t>
  </si>
  <si>
    <t>Funding provided in the 2019-21 biennium to implement Chapter 327, Laws of 2019 (SSB 550), including staff support for the Pesticide Application Safety Committee, is shifted from General Fund-State to the Model Toxics Control Operating Account on an ongoing basis.</t>
  </si>
  <si>
    <t>Funding is provided for DOH to address the increase in licensure and regulatory activities in the department's behavioral health agency (BHA) program. This funding will help cover the gap between fee revenue and the program costs, and the department will review related fees to identify adjustments needed to meet the increased program costs.</t>
  </si>
  <si>
    <t>Funding is provided to implement Engrossed Substitute House Bill 1503 (Health care licenses/info.), which requires health professionals to submit demographic information upon initial licensure and renewal.</t>
  </si>
  <si>
    <t>One-time funding is provided to complete the medical cannabis authorization system project upgrades to improve reporting functions and accessibility by the end of the 2023-25 biennium.</t>
  </si>
  <si>
    <t>Funding is provided to investigate a backlog of hospital complaints that developed during the COVID-19 pandemic.</t>
  </si>
  <si>
    <t>Funding is provided to sustain information technology infrastructure, tools, and solutions developed to respond to the COVID-19 pandemic. DOH must submit a plan to the Office of Financial Management by September 15, 2023, that identifies a new funding strategy to maintain these information technology investments within the DOHs existing state, local and federal funding.</t>
  </si>
  <si>
    <t>Funding is provided for DOH, in collaboration with the Washington Medical Coordination Center, to create an implementation plan for real-time bed capacity and tracking for hospitals and skilled nursing facilities, excluding behavioral health hospitals and facilities. DOH will provide the implementation plan and estimated costs for an information technology system and implementation costs to the Office of Financial Management by September 15, 2023, for the bed capacity and tracking tool.</t>
  </si>
  <si>
    <t>Funding is provided for DOH to provide grants to federally qualified health centers to purchase long-acting reversible contraceptives (LARCs), and make LARCs available the same day patients are seeking that family planning option.</t>
  </si>
  <si>
    <t>Funding is provided to onboard new systems, cover maintenance and operations of the Master Person Index (MPI) Initiative, and coordinate with the Health and Human Services Coalition MPI Initiative. The Coalition MPI is a system that matches identifiers across a defined set of demographic data and provides a single common identifier across the systems.</t>
  </si>
  <si>
    <t>Funding is provided to implement Second Substitute House Bill 1452 (Medical reserve corps), which establishes a State Emergency Medical Reserve Corps within DOH.</t>
  </si>
  <si>
    <t>Funding is provided to implement Substitute House Bill 1457 (Motor carriers/restrooms), which requires DOH to enforce new requirements around allowing motor carriers to have access to restrooms under certain circumstances.</t>
  </si>
  <si>
    <t>Funding is provided to implement Substitute House Bill 1247 (Music therapists), which establishes a license for music therapists and creates the Music Therapy Advisory Committee.</t>
  </si>
  <si>
    <t>Ongoing funding is provided to sustain core functions of Watch Me Grow Washington. This program provides health and safety information to parents of young children.</t>
  </si>
  <si>
    <t>Funding is provided to implement Second Substitute House Bill 1470 (Private detention facilities), which modifies regulations regarding living conditions for individuals detained at private detention facilities, among other changes.</t>
  </si>
  <si>
    <t>Partial funding of the prescription monitoring program is moved to the Medicaid fraud penalty account one-time.</t>
  </si>
  <si>
    <t>Ongoing funding is provided to maintain access to abortion care, including grants to providers and funding for patient outreach, workforce retention and recruitment incentives, and security investments.</t>
  </si>
  <si>
    <t>One-time funding is provided for programs that prevent initiation of tobacco usage and help people quit smoking.</t>
  </si>
  <si>
    <t>Funding is provided to continue the collaboration between the local health jurisdiction, related accountable communities of health, and health care providers to reduce potentially preventable hospitalizations in Pierce County.</t>
  </si>
  <si>
    <t>Ongoing funding is provided to expand the Birth Equity Project and other initiatives on prenatal and perinatal health, with a focus on certain projects for communities with health disparities.</t>
  </si>
  <si>
    <t>Funding is provided for the early hearing detection program for infants due to loss of federal funding and more restrictive uses of federal funding. This program provides hearing detection screenings for infants and directs families to early intervention programs and resources as needed.</t>
  </si>
  <si>
    <t>Funding is provided to operate the statewide medical logistics center. This is a leased warehouse that houses personal protective equipment and a 60-day inventory of supports for public health and health care response.</t>
  </si>
  <si>
    <t>Funding is provided to implement Substitute House Bill 1271 (Organ transport vehicles), which among other changes, requires DOH, in consultation with the Department of Licensing, to license vehicles designated as organ transport vehicles for a period of 2 years, subject to renewal and revocation.</t>
  </si>
  <si>
    <t>One-time funding is provided for a rural workforce initiative to support nursing students remaining in rural areas.</t>
  </si>
  <si>
    <t>One-time funding is provided to increase access to health care in academic settings by expanding the school based health center program.</t>
  </si>
  <si>
    <t>Funding is provided for DOH to prepare and make available online materials to inform health care providers and staff of evidence-based research and practices that reduce the incidence of stillbirth.</t>
  </si>
  <si>
    <t>Funding is provided for the Snohomish County Health Department to conduct a landscape analysis of current sexually transmitted infections (STI) and STI-related services, research opportunities for jail-based sexual health services, expand field-based treatment for syphilis, and establish an in-house sexual health clinic at the health department.</t>
  </si>
  <si>
    <t>Funding is provided to implement Substitute House Bill 1255 (Health care prof. SUD prg.), which modifies policies regarding health professionals with substance use disorder.</t>
  </si>
  <si>
    <t>One-time funding is provided for a study on sewage treatment solutions in Island County.</t>
  </si>
  <si>
    <t>Funding is provided to implement Second Substitute House Bill 1578 (Wildland fire safety), including collaboration with the Department of Natural Resources on community engagement and outreach related to wildfire smoke risks.</t>
  </si>
  <si>
    <t>Funding is provided for DOH to contract with the central nursing resource center to gather data to assess current clinical placement practices and identify policy options and recommendations to help increase the number of clinical placement opportunities</t>
  </si>
  <si>
    <t>Oral Health Equity Workgroup</t>
  </si>
  <si>
    <t>Uniform Enforcement</t>
  </si>
  <si>
    <t>Congenital cytomegalovirus</t>
  </si>
  <si>
    <t>Behav crisis services/minors</t>
  </si>
  <si>
    <t>Crime victims/witnesses</t>
  </si>
  <si>
    <t>Out-of-Network Health Costs</t>
  </si>
  <si>
    <t>Newborn Screening for BCKDK</t>
  </si>
  <si>
    <t>Nurse anesthetist workforce</t>
  </si>
  <si>
    <t>Ambulance Services</t>
  </si>
  <si>
    <t>Breastfeeding Guidelines for SUD</t>
  </si>
  <si>
    <t>Cancer Resources Support</t>
  </si>
  <si>
    <t>Community-Based Health Assessments</t>
  </si>
  <si>
    <t>Opioid Data Dashboards and Systems</t>
  </si>
  <si>
    <t>Dementia Work Coordination</t>
  </si>
  <si>
    <t>Community Compensation Stipends</t>
  </si>
  <si>
    <t>End of Life Care Outreach</t>
  </si>
  <si>
    <t>COVID-19 Funding</t>
  </si>
  <si>
    <t>Native Youth Sports Programs</t>
  </si>
  <si>
    <t>Food as Medicine</t>
  </si>
  <si>
    <t>Healthcare Workforce Gaps</t>
  </si>
  <si>
    <t>Health Disparities Council</t>
  </si>
  <si>
    <t>Indian Health Care Providers</t>
  </si>
  <si>
    <t>Local Opioid Prevention &amp; Supports</t>
  </si>
  <si>
    <t>Certificate of Need Assessment</t>
  </si>
  <si>
    <t>Hospital Bed Tracking Tool</t>
  </si>
  <si>
    <t>Music Therapy Fee Offset</t>
  </si>
  <si>
    <t>POLST Access</t>
  </si>
  <si>
    <t>In-Home Services Road Map</t>
  </si>
  <si>
    <t>Rural Health Workforce</t>
  </si>
  <si>
    <t>School Rule Review</t>
  </si>
  <si>
    <t>Shellfish Regulation Study</t>
  </si>
  <si>
    <t>Opioid Harm Reduction Programs</t>
  </si>
  <si>
    <t>Office of Tribal Policy</t>
  </si>
  <si>
    <t>Public Health Cloud Technology</t>
  </si>
  <si>
    <t>Low-Income Water Utility Assistance</t>
  </si>
  <si>
    <t>Funding is provided for an organization in Pierce County with expertise in dispute resolution to convene a work group on oral health equity, with a report due to the Legislature by June 30, 2025.</t>
  </si>
  <si>
    <t>Funding is provided for implementation of ESSB 5271 (DOH facilities/enforcement), including rulemaking, enforcement, and investigation activities.</t>
  </si>
  <si>
    <t>Funding is provided to implement SSB 5829 (Congenital cytomegalovirus), which directs the State Board of Health to consider adding the congenital cytomegalovirus screening to the mandatory screening panel and DOH to develop educational materials.</t>
  </si>
  <si>
    <t>Funding is provided to implement E2SSB 5853 (Behav crisis services/minors), which authorizes 23-hour crisis relief centers to serve non-adult clients.</t>
  </si>
  <si>
    <t>Funding is provided to implement E2SSB 5937 (Crime victims/witnesses), which creates the Statewide Forensic Nurse Examiner Coordination program at DOH.</t>
  </si>
  <si>
    <t>Funding is provided to implement SSB 5986 (Out-of-network health costs), including developing and adopting rules, collaboration with the Washington State Institute for Public Policy, and investigation of claims.</t>
  </si>
  <si>
    <t>Funding is provided to implement SB 6234 (Newborn screening for BCKDK), which directs the State Board of Health to consider adding the branched-chain ketoacid dehydrogenase kinase deficiency screening to the mandatory newborn screening panel.</t>
  </si>
  <si>
    <t>Funding is provided to implement ESSB 6286 (Nurse anesthetist workforce), which directs DOH to implement a preceptor grant program for certified registered nurse anesthetists to precept nurse anesthesia residents in health care settings.</t>
  </si>
  <si>
    <t>Funding is provided for ambulance services in the Benton-Franklin Health District for transportation of incarcerated individuals at the Coyote Ridge Corrections Center to medical facilities.</t>
  </si>
  <si>
    <t>Funding is provided for implementation of SHB 2247 (Behavioral health providers), which changes licensing requirements, practice settings, and reimbursement requirements for various behavioral health professions. Funding is provided for stipends beginning in FY 2026.</t>
  </si>
  <si>
    <t>Funding is provided for the promotion of evidence-based breastfeeding guidelines for individuals with a substance use disorder or on medication-assisted treatment for a substance use disorder, and adaptation of the guidelines for tribal communities.</t>
  </si>
  <si>
    <t>Funding is provided for a grant to an organization specializing in resources and support for those impacted by cancer, including support groups, camps for kids impacted by cancer, and risk reduction education for teens.</t>
  </si>
  <si>
    <t>Funding is provided for DOH to provide grants to support community-based health assessments for overburdened or highly impacted communities, and to develop a process for a grant program for federally recognized tribes.</t>
  </si>
  <si>
    <t>Funding is provided for enhanced opioid and fentanyl data dashboards and data systems, to provide a centralized place for local data-gathering efforts to be collected, analyzed, and used in larger collaborative efforts.</t>
  </si>
  <si>
    <t>Funding is provided for DOH to coordinate dementia-specific work within the state, including related activities with the Department of Social and Health Services and the Health Care Authority, implementation of certain recommendations in the updated state Alzheimer's plan, and other dementia-related activities.</t>
  </si>
  <si>
    <t>Funding is provided to health equity zones for implementation projects identified within the zone.</t>
  </si>
  <si>
    <t>Funding is provided for community compensation stipends for low-income individuals who participate in priority engagements across DOH.</t>
  </si>
  <si>
    <t>Funding is provided to an organization with expertise in end-of-life care, to provide training, outreach, and education to medical professionals, hospice teams, and others, to support the provision of care under the Chapter 70.245 RCW (Death With Dignity Act).</t>
  </si>
  <si>
    <t>Funding is provided for a Native-led organization to provide culturally relevant sports-based prevention programs for indigenous children and adolescents, aimed at keeping at-risk youth out of the juvenile justice system.</t>
  </si>
  <si>
    <t>Funding is provided to supplement the Fruit &amp; Vegetable Prescription Program, which provides "food as medicine" services as prescriptions for individuals experiencing food insecurity.</t>
  </si>
  <si>
    <t>Funding is provided to support a community organization that specializes in building a health care workforce equipped to meet the needs of Black, people of color, indigenous, LGBTQIA+, and other marginalized communities and in addressing identified gaps through recruitment and training initiatives and research.</t>
  </si>
  <si>
    <t>Funding is provided for additional staff and contracted services for the Health Disparities Council. The additional staff will provide administrative support, conduct research, and perform community outreach.</t>
  </si>
  <si>
    <t>Funding is provided to implement 2SHB 2320 (High THC Cannabis products), which requires DOH to develop an optional training.</t>
  </si>
  <si>
    <t>Funding is provided for implementation of SHB 2075 (Indian health care providers), which requires DOH to issue licenses to Indian health care providers to operate an establishment, after meeting certain criteria.</t>
  </si>
  <si>
    <t>Funding is provided to support local health jurisdictions, community-based organizations, and tribes for opioid related harm reduction, care linkage, and prevention work.</t>
  </si>
  <si>
    <t>Funding is provided to conduct an analysis of the certificate of need program established under chapter 70.38 RCW and report findings and recommendations to the Governor and appropriate legislative committees by June 30, 2025. The Department must, at a minimum, consider other state approaches to certificate of need, impacts on access to care, cost control of health services, equity, and approaches to identifying health care service needs at the statewide and community levels.</t>
  </si>
  <si>
    <t>Funding is provided for DOH to align their plan to implement a real-time hospital bed tracking tool with WaTech's requirements under section 701 of the enacted 2023-25 budget. An updated plan is due to the Office of Financial Management and the Office of the Governor by September 1, 2024.</t>
  </si>
  <si>
    <t>Funding is provided to subsidize the cost of the music therapy licensure program to maintain the current fee level.</t>
  </si>
  <si>
    <t>Funding is provided for DOH to establish a registry for Portable Orders of Life Sustaining Treatment (POLST) forms.</t>
  </si>
  <si>
    <t>Funding is provided for programs that prevent initiation of tobacco usage and help people quit smoking.</t>
  </si>
  <si>
    <t>Funding is provided for the development of an in-home services road map to help individuals assess their in home services needs and locate providers to serve those needs in their communities.</t>
  </si>
  <si>
    <t>Funding is provided for Area Health Education Centers to recruit, train, and retain health care professionals in rural and underserved urban areas at two new centers.</t>
  </si>
  <si>
    <t>Funding is provided to increase access to health care in academic settings by expanding the school-based health center program through 5 additional grants of $100,000 each.</t>
  </si>
  <si>
    <t>Funding is provided for the State Board of Health to convene an advisory group for the purposes of reviewing and proposing rules for school environmental health and safety. The advisory group must prepare and submit a report providing recommendations for implementation of new rules proposed by the group.</t>
  </si>
  <si>
    <t>Funding is provided for the Department to contract with an entity for a review of the regulatory structure of the commercial shellfish licensing program.</t>
  </si>
  <si>
    <t>Funding is provided to stabilize and expand community-based harm reduction programs that provide evidence based interventions, care navigation, and services, such as prevention of bloodborne infections, increasing naloxone access, and connecting people to resources and services.</t>
  </si>
  <si>
    <t>Funding is provided for staffing to support a new Office of Tribal Policy at DOH.</t>
  </si>
  <si>
    <t>Funding is provided to maintain the current public health technology infrastructure in a cloud-based environment. The Department must develop a plan identifying efficiencies in a cloud-based environment, funding strategies for the 2025-27 biennium, and a road map identifying systems that will be modernized, consolidated, migrated, or implemented on the cloud. The report is due to Office of Financial Management and OCIO by October 1, 2024.</t>
  </si>
  <si>
    <t>Funding is provided for the Washington Poison Center to expand its capacity to combat the opioid epidemic, including managing increased call volumes, supporting the development of protocols and communications, providing education to medical professionals, and distributing naloxone to the public and public-serving professionals.</t>
  </si>
  <si>
    <t>Funding is provided for the Department to asses the demand for and feasibility of a statewide low-income assistance program for water utility customers.</t>
  </si>
  <si>
    <t>Hunger Relief</t>
  </si>
  <si>
    <t>Funding is provided for implementation of Substitute House Bill 1784 (hunger relief), and provides the department with additional funding for the fruit and vegetables incentives program.</t>
  </si>
  <si>
    <t>Public Health Lab</t>
  </si>
  <si>
    <t>The Public Health Laboratories provides surveillance, analytical, and diagnostic services for infectious, communicable, genetic, and environmental health concerns for the entire state of Washington. The cost of water, power, and waste disposal to support the facility have increased. This funding will ensure that current operations can continue at the same level of service.</t>
  </si>
  <si>
    <t>Remove Psylocibin</t>
  </si>
  <si>
    <t>General Admin Savings</t>
  </si>
  <si>
    <t>Priv Detention Delay</t>
  </si>
  <si>
    <t>Dedicated Water Fund Swap</t>
  </si>
  <si>
    <t>Indirect Reduction</t>
  </si>
  <si>
    <t>This estimated cost pertains to an earlier bill version. The bill that was passed did not require this work and is no longer necessary.</t>
  </si>
  <si>
    <t>This reduction is focused on preserving core services and direct support staff. DOH will reduce or remove administrative costs related to the following projects and executive programs: Be Well WA Campaign; Healthcare Innovation and Strategy Project; Executive Office of Healthcare Innovation &amp; Strategy; Global One Health Office; and Office of Strategic Partnerships - RHO and Partnership Engagement and Planning Programs</t>
  </si>
  <si>
    <t>DOH is responsible for inspecting private detention centers operating in Washington state. The department is currently delayed and corresponding funding is held until such time that inspections can be completed</t>
  </si>
  <si>
    <t>DOH proposes to use Dedicated Water funds for eligible expenses in lieu of General Fund-State. This action is intended to be a one-time swap.</t>
  </si>
  <si>
    <t>DOH has a standardized calculation for state and federal indirect costs to support programs. This reduction in indirect costs is proportional to the overall reductions proposed in the 2025-27 budget</t>
  </si>
  <si>
    <t>Veterans Service Officer Program</t>
  </si>
  <si>
    <t>Maintaining IT Infrastructure</t>
  </si>
  <si>
    <t>Traumatic Brain Injury Program</t>
  </si>
  <si>
    <t>Veteran-Owned Business</t>
  </si>
  <si>
    <t>Veterans Home Operations Director</t>
  </si>
  <si>
    <t>Expand Suicide Prevention Program</t>
  </si>
  <si>
    <t>Nursing Assistant Alignment</t>
  </si>
  <si>
    <t>One-time funding is provided for two Veterans Service Officers, one in Eastern Washington, and one in Western Washington to assist veterans in accessing benefits.</t>
  </si>
  <si>
    <t>Funding is provided for critical IT infrastructure equipment and services, including computers, tablets and other equipment.</t>
  </si>
  <si>
    <t>Funding is provided to continue support of two FTE staff for the Traumatic Brain Injury Program, which had previously been funded as a pilot program. This program provides case management and other support services to help brain injured veterans and their families and to reduce the need for related suicide prevention, homelessness, and domestic violence services.</t>
  </si>
  <si>
    <t>One-time funding is provided for assistance and outreach to veterans and service members seeking to start businesses and to help them become certified through the Veteran-Owned Business Certification Program.</t>
  </si>
  <si>
    <t>The federal government has expressed an intent to extend the public health emergency through calendar year 2021. As a result, a temporary 6.2 percentage point increase to the state's Federal Medical Assistance Percentage (FMAP) is available for Medicaid services through December 2021. The increased FMAP allows the agency to offset General Fund-State that would ordinarily be used for services for clients.</t>
  </si>
  <si>
    <t>Funding is provided to implement Substitute House Bill 1218 (long-term care residents), which requires nursing homes to have staff available daily to respond to incoming communications during business hours.</t>
  </si>
  <si>
    <t>Funding is provided to establish the Veterans Home Operations Director position, which will provide strategic and operational leadership to the four veterans homes.</t>
  </si>
  <si>
    <t>Funding is provided to expand the Suicide Prevention Program across the state. Funds will be utilized to hire four FTEs who will be located in different regions of the state, pay for supplies and travel to provide training, and lead statewide and regional communities to develop suicide prevention infrastructure to serve veterans and their families.</t>
  </si>
  <si>
    <t>Funding is provided to address nursing assistant retention by increasing the step at which they are hired and adjusting current nursing assistant staff to correct for alignment.</t>
  </si>
  <si>
    <t>Statewide DEI Training Backfill</t>
  </si>
  <si>
    <t>Veterans Homes Revenue Shortfall</t>
  </si>
  <si>
    <t>DEI and HR Positions</t>
  </si>
  <si>
    <t>IT Security &amp; Infrastructure</t>
  </si>
  <si>
    <t>Veterans Service Officers</t>
  </si>
  <si>
    <t>Veterans/Military Suicide</t>
  </si>
  <si>
    <t>Veterans Peer Support</t>
  </si>
  <si>
    <t>Funding is provided to backfill 24/7 posi ons so staff can a end the statewide diversity, equity and inclusion training from the Department of Enterprise Services. The mul-day training will be administered to 25 percent of staff each fiscal year un l 100 percent of staff have a ended the training by FY2024.</t>
  </si>
  <si>
    <t>Funding is provided to backfill a gap in revenue due to a lower pa ent census as a result of the COVID-19 pandemic. Federal and local sources are also adjusted to reflect changes in the census mix.</t>
  </si>
  <si>
    <t>One- me funds are provided for a Diversity, Equity and Inclusion (DEI) Manager to implement best prac ces for equality and inclusion within the Department's workforce.</t>
  </si>
  <si>
    <t>Funding is provided for 4.0 FTE to improve security and delivery of informa on technology (IT) services, and to acquire and implement Microso Endpoint Configura on Manager system administra on so ware.</t>
  </si>
  <si>
    <t>Funding is provided for two addi onal Veterans Service Officers (VSOs) in FY 2023, for a total of four. In FY 2023, two VSOs must serve in eastern Washington, and two VSOs must serve in western Washington.</t>
  </si>
  <si>
    <t>Funding is provided for Engrossed Second Subs tute House Bill 1181 (veterans &amp; military suicide), which extends and modifies the Suicide-Safer Homes Task Force; provides for various outreach and services related to preven ng suicide among veterans and military service members, including crea ng and dissemina ng suicide awareness and preven on informa on for hun ng safety classes; and establishes a new special vehicle license plate emblem.</t>
  </si>
  <si>
    <t>Funding is provided for the Department to contract with an en ty to provide accredited peer support training for veterans and community service members. This training shall be in addi on to in-house training provided by the Department.</t>
  </si>
  <si>
    <t>Veterans Homes Revenue Adjustment</t>
  </si>
  <si>
    <t>Spending authority is adjusted to reflect anticipated changes in state, federal, and local resources as a result of census changes.</t>
  </si>
  <si>
    <t>Public Works Procurement</t>
  </si>
  <si>
    <t>Veterans Services</t>
  </si>
  <si>
    <t>PACT Act Expansion of Benefits</t>
  </si>
  <si>
    <t>Veterans Homes Revenue Adjustments</t>
  </si>
  <si>
    <t>Equine Therapy for Vets</t>
  </si>
  <si>
    <t>Funding is provided to maintain an active current registry of certified veteran-owned businesses, as required in Second Substitute Senate Bill 5268 (Public works procurement).</t>
  </si>
  <si>
    <t>Pursuant to Substitute Senate Bill 5358 (Veterans' services), funding is provided to provide grants to counties to expand veteran service officer and peer mentoring programs. Funding is sufficient to maintain the Veteran Service Officer (VSO) programs in Island, Walla Walla, Stevens, and Clallam counties and to expand the VSO program to four additional rural counties.</t>
  </si>
  <si>
    <t>Funding is provided to increase veteran service officers to 19 counties and 22 tribal governments as a result of the Promise to Address Comprehensive Toxics (PACT) Act, which increases the number of conditions eligible for compensation from the U.S. Department of Veterans Affairs.</t>
  </si>
  <si>
    <t>Spending authority is adjusted for anticipated changes in state, federal, and local resources as a result of census changes.</t>
  </si>
  <si>
    <t>Funding is provided to contract with an established organization based in Thurston County, which has a proven track record in providing no-cost equine therapy to military veterans and active members of the military.</t>
  </si>
  <si>
    <t>Nursing Assistant Training Academy</t>
  </si>
  <si>
    <t>Definition of Veteran</t>
  </si>
  <si>
    <t>Veterans Homes Operating Costs</t>
  </si>
  <si>
    <t>LPN Apprenticeship Program</t>
  </si>
  <si>
    <t>Recruitment and Retention Incentive</t>
  </si>
  <si>
    <t>Funding is provided to expand the nursing assistant certified training program to all four veterans homes.</t>
  </si>
  <si>
    <t>Funding is provided for administrative costs associated with 2SHB 2014 (Definition of a veteran), which amends the definition of a veteran to expand the number of veterans that qualify for certain state benefits and requires the development of an outreach program to ensure that veterans are aware of state veterans' benefits and programs.</t>
  </si>
  <si>
    <t>Funding is provided for additional staffing costs of the four veterans homes, included contracted nursing services.</t>
  </si>
  <si>
    <t>Funding is provided for the tuition, fees, and other costs of five certified nursing assistants to participate in an apprenticeship program to become licensed practical nurses (LPN).</t>
  </si>
  <si>
    <t>Federal spending authority and the corresponding state match is provided for a one-year extension of a federal grant for nursing staff recruitment and retention incentives through September 2024.</t>
  </si>
  <si>
    <t>Homes Rev vs GF-State Adjustment</t>
  </si>
  <si>
    <t>Administrative Efficiencies</t>
  </si>
  <si>
    <t>Funding is adjusted to align with projected revenues and costs to operate Veterans Homes</t>
  </si>
  <si>
    <t>Funding is reduced due to administrative efficiencies, including reduced IT, travel and software costs.</t>
  </si>
  <si>
    <t>Concrete Goods &amp; Services</t>
  </si>
  <si>
    <t>Online Purchasing</t>
  </si>
  <si>
    <t>Child Placing Agency Rate Increase</t>
  </si>
  <si>
    <t>Child Abuse Allegations</t>
  </si>
  <si>
    <t>Counsel - Youth Dependency Cases</t>
  </si>
  <si>
    <t>Child Welfare/DD</t>
  </si>
  <si>
    <t>Eliminate Early Intervention Prog</t>
  </si>
  <si>
    <t>Staff Goods and Services</t>
  </si>
  <si>
    <t>Staff Travel Reduction</t>
  </si>
  <si>
    <t>Case Worker Caseload Ratios</t>
  </si>
  <si>
    <t>Wendy's Wonderful Kids</t>
  </si>
  <si>
    <t>Independent Living Services</t>
  </si>
  <si>
    <t>LifeSet Funding</t>
  </si>
  <si>
    <t>Parent-Child Visitation</t>
  </si>
  <si>
    <t>FFPSA Prevention Services</t>
  </si>
  <si>
    <t>Family Connections Program</t>
  </si>
  <si>
    <t>Virtual Training Platform</t>
  </si>
  <si>
    <t>The federal government has announced its intention to extend the 6.2 percent Federal Medical Assistance (FMAP) increase through the end of calendar year 2021. Federal authority is increased and GF-State is decreased while maintaining the same total funding level.</t>
  </si>
  <si>
    <t>One-time funding from the State Fiscal Recovery Grant is provided to support families and children who have experienced economic impacts related to the COVID-19 pandemic in two ways. First, funding is provided for one time grants of concrete goods or services to an estimated 13,600 families; and second, funding is provided for one-time grants of $250 per-child for up to 22,000 children who may be at risk of child welfare system involvement.</t>
  </si>
  <si>
    <t>General Fund-State savings are achieved through the Department's transition beginning in January 2021 to direct online purchases of concrete goods for child welfare-involved families.</t>
  </si>
  <si>
    <t>Funding is provided to increase all fees paid to child-placing agencies (CPAs) by 7.5 percent effective July 1, 2021.</t>
  </si>
  <si>
    <t>Funding is provided to implement Engrossed Second Substitute House Bill 1227 (child abuse allegations) beginning in the 2023-25 biennium.</t>
  </si>
  <si>
    <t>Funding is provided to implement Second Substitute House Bill 1219 (youth counsel-dependency), which phases in the mandatory appointment of counsel in dependency proceedings for children age 8 and over, beginning July 2022.</t>
  </si>
  <si>
    <t>Funding is provided to implement Second Substitute House Bill 1061 (child welfare/developmental disability), which adds a shared planning meeting for dependent youth who may be eligible for Developmental Disabilities Administration services.</t>
  </si>
  <si>
    <t>The Department did not renew its last contract for Early Intervention services in FY 2021 since similar services are offered through the Department's Early Learning program. Since the contract was not renewed, funding for it is removed on an ongoing basis.</t>
  </si>
  <si>
    <t>The Department shall achieve savings by reducing its purchases of supplies, printing, and employee training by 10 percent in the 2021-23 biennium.</t>
  </si>
  <si>
    <t>The Department shall achieve savings by reducing staff travel except for case-carrying social workers and licensing staff.</t>
  </si>
  <si>
    <t>Additional staff and funding are provided to lower monthly caseload ratios to 18 cases per Child and Family Welfare Services (CFWS) worker and to eight cases per Child Protective Services (CPS) worker, from the current ratios of 19.6 and 8.6 cases, respectively. A total of 119 FTE workers, including case workers as well as supervisors and administrative support staff, are phased in beginning in July 2021 to achieve the new caseload ratios.</t>
  </si>
  <si>
    <t>Ongoing funding is provided for a contract or subcontract with the Wendy's Wonderful Kids (WWK) program offered through the Dave Thomas Foundation for Adoption. Recruiters with WWK work to facilitate the placement of high-needs legally free youth with appropriate adoptive families.</t>
  </si>
  <si>
    <t>One-time funding is provided for the Department to create and implement a new approach to transition planning for young people exiting foster care and other state systems of care. Funding is sufficient for 6.0 FTE Adolescent Liaisons and 1.0 FTE Adolescent Liaison Program Manager.</t>
  </si>
  <si>
    <t>One-time funding is provided for the Department to contract with a community organization with expertise in the LifeSet case management model to serve youth and young adults currently being served or exiting the foster care, juvenile justice, and mental health systems to successfully transition into self-reliant adults.</t>
  </si>
  <si>
    <t>Funding is provided to implement Engrossed Second Substitute House Bill 1194 (parent-child visitation), which provides guidelines for supervised, monitored, and unsupervised visits between dependent children in out-of home care and their biological parents.</t>
  </si>
  <si>
    <t>The FFPSA allows states to claim federal Title IV-E reimbursement on certain prevention and early intervention services for children whom the Department identifies as at-risk candidates for foster care placement. The Department's FFPSA IV-E Prevention plan has been approved by the federal government, and the Department is preparing to phase-in its provision of FFPSA services to candidacy groups. General Fund-State for early intervention and prevention services, as well as related staff time, are shifted to federal Title IV-E as informed by the Department's planned implementation schedule.</t>
  </si>
  <si>
    <t>The 2020 Supplemental budget provided funding to implement Chapter 33, Laws of 2020 (SHB 2525) on the Family Connections program; funding for the bill was vetoed. Funding is restored in fiscal year 2022 and provided in fiscal year 2023 to allow for full implementation of the program.</t>
  </si>
  <si>
    <t>During the COVID-19 pandemic, the Department transitioned to a virtual training platform rather than in-person training for new case workers. The Department anticipates returning to an in-person training format after the pandemic. Virtual training costs less than in-person training, so one-time savings are assumed through calendar year 2021.</t>
  </si>
  <si>
    <t>Supporting Successful Reentry</t>
  </si>
  <si>
    <t>JR Behavioral Health</t>
  </si>
  <si>
    <t>Community Reentry for All JR Youth</t>
  </si>
  <si>
    <t>Community Transition Svcs. Program</t>
  </si>
  <si>
    <t>Institutional Ed Reform</t>
  </si>
  <si>
    <t>Juvenile Court Assessment Tool</t>
  </si>
  <si>
    <t>Juvenile Rehabilitation to 25</t>
  </si>
  <si>
    <t>Funding is provided for implementation of Engrossed Substitute Senate Bill No. 5118 (supporting successful reentry) and Engrossed Second Substitute Senate Bill No. (reentry services).</t>
  </si>
  <si>
    <t>Funding is provided for substance use dependency professionals and dialectical behavioral therapy specialists to fully implement the dialectical behavioral therapy and substance use treatment components of the department's Integrated Treatment Model.</t>
  </si>
  <si>
    <t>Funding is provided for establishing a community services transition program that uses less restrictive settings and more case management and community support services to assist an individual's reentry into the community. Items funded include risk validation tools, increased staffing at community facilities, equipment and staffing to support electronic home monitoring, increased legal advocacy, and additional support programs and staff to connect youth to community-based services.</t>
  </si>
  <si>
    <t>Funding is provided to implement Engrossed Second Substitute House Bill 1186 (juvenile rehabilitation) that creates a community transition services program where an individual who has served at least 60 percent of a term of confinement and at least 15 weeks of total confinement may serve a remaining portion of that term of confinement in the community.</t>
  </si>
  <si>
    <t>Funding is reduced to capture savings of a 10 percent decrease in the use of supplies, printing, and employee services.</t>
  </si>
  <si>
    <t>Funding is reduced to capture savings due to decreased travel for Juvenile Rehabilitation Administration staff.</t>
  </si>
  <si>
    <t>Funding is provided to develop joint recommendations for Institutional Education reforms with the Office of the Superintendent of Public Instruction as required in Engrossed Second Substitute House Bill 1295 (Institutional ed/release).</t>
  </si>
  <si>
    <t>Funding is provided for the Washington State Institute for Public Policy to review and assess the juvenile court assessment tool.</t>
  </si>
  <si>
    <t>Additional funding is provided for implementation of Chapter 322, Laws of 2019 (E2SHB 1646) for staffing, programming, and legal sentence reviews. Programming services include post-secondary education, pre apprenticeship training, trades exploration, and independent living skills.</t>
  </si>
  <si>
    <t>Family Child Care CBA</t>
  </si>
  <si>
    <t>CCDF Fund Shift</t>
  </si>
  <si>
    <t>Continue Prevention Pilot</t>
  </si>
  <si>
    <t>Seasonal Child Care Underspend</t>
  </si>
  <si>
    <t>Virtual Early Achievers Platform</t>
  </si>
  <si>
    <t>ECEAP Entitlement Date</t>
  </si>
  <si>
    <t>ECEAP Expansion</t>
  </si>
  <si>
    <t>Family Resource Referral System</t>
  </si>
  <si>
    <t>Expand ECLIPSE</t>
  </si>
  <si>
    <t>Employer-supported Child Care</t>
  </si>
  <si>
    <t>WCCC Income Expansion</t>
  </si>
  <si>
    <t>WCCC: Copayment Changes</t>
  </si>
  <si>
    <t>WCCC: Student Parents</t>
  </si>
  <si>
    <t>WCCC: Provider Rate Increase</t>
  </si>
  <si>
    <t>ECEAP: Provider Rate Increase</t>
  </si>
  <si>
    <t>WCCC: Implementation Costs</t>
  </si>
  <si>
    <t>Language Access</t>
  </si>
  <si>
    <t>FSK Oversight/Coordination</t>
  </si>
  <si>
    <t>Complex Needs Funds</t>
  </si>
  <si>
    <t>Trauma Informed Care Supports</t>
  </si>
  <si>
    <t>Dual Language Rate Enhancement</t>
  </si>
  <si>
    <t>Equity Grants</t>
  </si>
  <si>
    <t>Mental Health Consultation</t>
  </si>
  <si>
    <t>Professional Development</t>
  </si>
  <si>
    <t>Infant Rate Enhancement</t>
  </si>
  <si>
    <t>Early ECEAP Expansion</t>
  </si>
  <si>
    <t>Youth Development Work Group</t>
  </si>
  <si>
    <t>Reach Out and Read</t>
  </si>
  <si>
    <t>Summer ECEAP</t>
  </si>
  <si>
    <t>Facilitated Play Groups</t>
  </si>
  <si>
    <t>ECLIPSE</t>
  </si>
  <si>
    <t>Consistent with the 2021-23 collective bargaining agreement, funding is provided for a 17.6 percent increase in the licensed family home provider non-standard hour bonus rate, a 2 percent tiered reimbursement increase for level 3.5, and a $0.35 per hour/per child rate increase for Family, Friend and Neighbor (FFN) providers.</t>
  </si>
  <si>
    <t>General Fund-State (GF-S) savings are achieved through a one-time fund swap of federal Child Care Development Funds (CCDF) for GF-S dollars.</t>
  </si>
  <si>
    <t>The federal government has increased the Federal Matching Assistance Percentage (FMAP) by 6.2 percentage points throughout the federal public health emergency declaration. Child Care Development Funds are matched at the FMAP rate. The increased federal matching share generates GF-State savings through December 2021.</t>
  </si>
  <si>
    <t>Funding is provided for the department to contract with a nonprofit organization with early childhood expertise to extend the pilot project with the purpose of preventing child abuse and neglect in Pierce County.</t>
  </si>
  <si>
    <t>The Seasonal Child Care program appropriation is updated to account for the average underspend from the last two fiscal years in 2022 and half the average underspend in 2023.</t>
  </si>
  <si>
    <t>The Department of Children, Youth, and Families (DCYF) is modifying the licensing and quality rating systems to support the delivery of the Early Achievers program through virtual trainings and online data collection. This results in savings for travel and staff time for in-person trainings and conferences.</t>
  </si>
  <si>
    <t>Under current law, the Early Childhood Education and Assistance Program (ECEAP) becomes an entitlement during the 2022-23 school year. Savings are achieved by delaying the ECEAP entitlement date to FY 2027, as provided in Engrossed Second Substitute Senate Bill 5237 (Child care &amp; early dev. exp.). This change removes funding in the maintenance level that was based on the February 2021 ECEAP forecast costs to meet entitlement in the 2022-23 school year.</t>
  </si>
  <si>
    <t>Funding is provided for additional Early Childhood Education and Assistance Program (ECEAP) slots. Funding is sufficient to add 500 slots in FY 2022 and 750 slots in FY 2023. Eighty percent of the slots will be full day slots and 20 percent will be extended day.</t>
  </si>
  <si>
    <t>Funding is provided for a statewide family resource and referral linkage system.</t>
  </si>
  <si>
    <t>Funding is provided for additional Early Childhood Intervention and Prevention Services slots, pursuant to E2SSB 5237 (child care &amp; early dev. exp.).</t>
  </si>
  <si>
    <t>Funding is provided for DCYF to collaborate with the Department of Commerce in support of employer supported child care initiatives, pursuant to E2SSB 5237 (child care &amp; early dev. exp.).</t>
  </si>
  <si>
    <t>Funding is provided for caseload impacts to the WCCC program resulting from an expansion of income eligibility to households at 60 percent of the state median income, pursuant to E2SSB 5237 (child care &amp; early dev. exp.).</t>
  </si>
  <si>
    <t>Funding is provided to reduce Working Connections Child Care copayments pursuant to E2SSB 5237 (child care &amp; early dev. exp.). Funding is sufficient to pay for the cost of reduced copayments for currently eligible households, as well as an assumed increase in caseload due to the reduced copayments.</t>
  </si>
  <si>
    <t>Funding is provided for an expanded definition of student parents who may have WCCC work requirements waived, pursuant to E2SSB 5237 (child care &amp; early dev. exp.).</t>
  </si>
  <si>
    <t>Funding is provided to increase WCCC subsidy base rates to the 85th percentile of market beginning July 1, 2021, pursuant to E2SSB 5237 (child care &amp; early dev. exp.).</t>
  </si>
  <si>
    <t>Funding is provided to increase provider rates for the Early Childhood Education and Assistance Program (ECEAP) by 10 percent in FY 2022, pursuant to E2SSB 5237 (child care &amp; early dev. exp.). Funding is sufficient to provide an annual inflationary adjustment to provider rates in FY 2023 through FY 2025.</t>
  </si>
  <si>
    <t>Funding is provided for administrative costs to DCYF for implementing Engrossed Second Substitute Senate Bill No. 5237 (Child care &amp; early dev. exp.).</t>
  </si>
  <si>
    <t>Funding is provided for DCYF to contract for a language access plan and for two FTEs to serve as language access liaisons at DCYF.</t>
  </si>
  <si>
    <t>Funding is provided for coordination with the Early Learning Advisory Council and for oversight/administration of the Fair Start for Kids Account, pursuant to Engrossed Second Substitute Senate Bill 5237 (child care &amp; early dev. exp.).</t>
  </si>
  <si>
    <t>Funding is provided for complex needs funds for child care providers and for ECEAP and Birth-to-Three ECEAP contractors to promote an inclusive, least restrictive environments and to support the care and serving of children who have developmental delays, disabilities, behavioral needs, or other unique needs, pursuant to E2SSB 5237 (child care &amp; early dev. exp.).</t>
  </si>
  <si>
    <t>Funding is provided for DCYF to support child care providers and early learning contractors in providing trauma informed care, pursuant to E2SSB 5237 (child care &amp; early dev. exp.).</t>
  </si>
  <si>
    <t>Funding is provided for a dual language rate enhancement for providers who provide bilingual instruction, as provided in Engrossed Second Substitute House Bill 1213 (Child care &amp; early dev. exp.).</t>
  </si>
  <si>
    <t>Funding is provided for early childhood equity grants to expand access to early learning statewide and to support inclusive, culturally, and linguistically specific early learning, as provided in Engrossed Second Substitute Senate Bill 5237 (Child care &amp; early dev. exp.).</t>
  </si>
  <si>
    <t>Funding is provided for DCYF to contract with an entity to increase the number of mental health consultants available for infant and early childhood mental health consultation, as provided in Engrossed Second Substitute Senate Bill 5237 (Child care &amp; early dev. exp.).</t>
  </si>
  <si>
    <t>Funding is provided for scholarships, EA pathways, trainings, and other professional development supports for child care providers and early learning contractors, pursuant to E2SSB 5237 (child care &amp; early dev. exp.).</t>
  </si>
  <si>
    <t>Funding is provided for DCYF to implement an infant rate enhancement, pursuant to E2SSB 5237 (child care &amp; early dev. exp.).</t>
  </si>
  <si>
    <t>Savings are achieved by decreasing funding for supplies, printing, and employee services by 10 percent.</t>
  </si>
  <si>
    <t>Savings are achieved by reduced travel by staff who are not caseworkers or licensing staff.</t>
  </si>
  <si>
    <t>Funding is provided for an expansion to the birth-to-three ECEAP program, pursuant to E2SSB 5237 (child care &amp; early dev. exp.).</t>
  </si>
  <si>
    <t>One-time funding is provided for DCYF to convene a work group that assesses and provides recommendations for creating new infrastructures and funding streams that support youth development. The work group must include representatives from community-based organizations providing youth development programs, including expanded learning, mentoring, school age child care, and wraparound supports and integrated student support. The Department must report its findings and recommendations to the Governor and Legislature by September 1, 2022.</t>
  </si>
  <si>
    <t>Funding is provided for DCYF to maintain the Reach Out and Read contract, which provides free books to low income families at pediatrician visits.</t>
  </si>
  <si>
    <t>One-time funding is provided for DCYF to provide ECEAP services for the months of July and August 2021, to 468 children whose ECEAP enrollment was delayed or disrupted due to the COVID-19 pandemic during the 2020-21 academic year.</t>
  </si>
  <si>
    <t>Funding is provided for culturally and linguistically specific facilitated play and learn groups for family, friend, and neighbor child care providers, pursuant to E2SSB 5237 (child care &amp; early dev. exp.).</t>
  </si>
  <si>
    <t>State funding is provided for the Early Childhood Intervention Prevention Services program (ECLIPSE), to replace anticipated federal funding in the base budget that did not materialize.</t>
  </si>
  <si>
    <t>Leased Facilities One-Time Costs</t>
  </si>
  <si>
    <t>OIAA Data Support</t>
  </si>
  <si>
    <t>Language Access Providers Agreement</t>
  </si>
  <si>
    <t>ECEAP Entitlement &amp; Integration</t>
  </si>
  <si>
    <t>IT Costs</t>
  </si>
  <si>
    <t>Regional Data Tools</t>
  </si>
  <si>
    <t>Administrative Improvement</t>
  </si>
  <si>
    <t>WCCC IT Systems</t>
  </si>
  <si>
    <t>Funding is provided for one-time relocation and project costs to support the Department of Children, Youth, and Families (DCYF) Leased Facilities Strategic Plan.</t>
  </si>
  <si>
    <t>Funding is provided for program support costs related to the implementation of ESSB 5118 (reentry).</t>
  </si>
  <si>
    <t>Funding is provided in the Juvenile Rehabilitation program for substance use dependence professionals and dialectical behavioral therapy specialists to fully implement the dialectical behavioral therapy and substance use treatment components of DCYF's Integrated Treatment Model.</t>
  </si>
  <si>
    <t>Funding is provided to implement Engrossed Second Substitute House Bill 1227 (Child abuse allegations), which will increase the level of Attorney General's Office (AGO) services required by DCYF when a child may be at-risk in their family home. In the 2021-23 Biennium, funding is provided for information technology changes necessary to implement the bill.</t>
  </si>
  <si>
    <t>Funding is provided for administrative costs related to the implementation of a community services transition program utilizing less restrictive settings, as well as investments in case management and community support services to facilitate successful reentry.</t>
  </si>
  <si>
    <t>Savings are assumed by allowing the Office of Innovation, Alignment and Accountability (OIAA) to charge fees for data, consultation, and analytic requests from non-state agencies.</t>
  </si>
  <si>
    <t>Funding is provided to develop joint recommendations for Institutional Education Program reforms with the Office of the Superintendent of Public Instruction (OSPI) as required in Engrossed Second Substitute House Bill 1295 (Institutional ed/release).</t>
  </si>
  <si>
    <t>Funding is adjusted for interpreter services based upon the Language Access Providers collective bargaining agreement for the 2021-23 biennium.</t>
  </si>
  <si>
    <t>Funding is provided to implement Engrossed Second Substitute House Bill 1194 (Parent-child visitation), which will increase the level of AGO services required by DCYF when planning for visitation between a child in foster care and their biological parents.</t>
  </si>
  <si>
    <t>Funding is provided to develop a plan to achieve statewide ECEAP entitlement and to continue collaboration with the Office of the Superintendent of Public Instruction to complete a report with options and recommendations to align all high-quality early learning programs administered by both agencies for the purpose of integrated classes. The report is due September, 1 2022.</t>
  </si>
  <si>
    <t>Savings are achieved by reducing expenditures for information technology and non-critical equipment purchases.</t>
  </si>
  <si>
    <t>One-time funding is provided for public-facing data tools that DCYF will use to track equity goals and outcomes related to early learning investments.</t>
  </si>
  <si>
    <t>Savings are achieved through practice improvement functions within DCYF.</t>
  </si>
  <si>
    <t>Funding is provided for a new provider payment system and other system changes necessary for the distribution of federal Child Care Stabilization Grants and for the implementation of E2SSB 5237 (child care &amp; early dev. exp.).</t>
  </si>
  <si>
    <t>BRS New Facility</t>
  </si>
  <si>
    <t>Caregiver Engagement Unit</t>
  </si>
  <si>
    <t>Combined In-Home Services</t>
  </si>
  <si>
    <t>Child Support Foster Care</t>
  </si>
  <si>
    <t>Visitation COVID Fees</t>
  </si>
  <si>
    <t>CW Housing Assistance</t>
  </si>
  <si>
    <t>Child Welfare Relative Placements</t>
  </si>
  <si>
    <t>EFC Transition Stipends</t>
  </si>
  <si>
    <t>EFC Transition Assessment</t>
  </si>
  <si>
    <t>FC Educational Outreach</t>
  </si>
  <si>
    <t>Youth Financial Capability</t>
  </si>
  <si>
    <t>Family Time Rates</t>
  </si>
  <si>
    <t>Hub Home Model</t>
  </si>
  <si>
    <t>ICWA Updated Standards</t>
  </si>
  <si>
    <t>Increase Case Aide Rates</t>
  </si>
  <si>
    <t>Increase BRS Facility Rates</t>
  </si>
  <si>
    <t>Increase BRS Treatment FC Rates</t>
  </si>
  <si>
    <t>Shared Planning Meetings Staff</t>
  </si>
  <si>
    <t>Prenatal Substance Exposure</t>
  </si>
  <si>
    <t>SafeCare</t>
  </si>
  <si>
    <t>Child Welfare Workload Study</t>
  </si>
  <si>
    <t>ICWA Workload Study</t>
  </si>
  <si>
    <t>One- me funding is provided for start-up costs, administra ve and program posi ons, and basic equipment at a new 30-bed Behavioral Rehabilita on Services (BRS) facility that is an cipated to open in the Vancouver area in FY 2023.</t>
  </si>
  <si>
    <t>Funding for 15.0 FTEs is phased in beginning July 1, 2022, to provide for statewide implementa on of the kinship caregiver engagement unit.</t>
  </si>
  <si>
    <t>The federal Families First Coronavirus Relief Act authorized addi onal federal matching funds (FMAP) for the dura on of the public health emergency. State funds are reduced and Medicaid is increased to reflect an addi onal 6.2 percent federal Medicaid matching rate from January 1, 2022 through June 30, 2022</t>
  </si>
  <si>
    <t>Combined in-home services (CIHS) provide skill-based and therapy-based services to help families care for their children safely at home. Funding is provided to increase CIHS rates effec ve July 1, 2022, as recommended by a market rate study completed by a contracted vendor in calendar year 2021.</t>
  </si>
  <si>
    <t>Funding is provided for the Department to refer child welfare cases for child support collec on in cases where a child has been abandoned rather than automa cally referring all cases. This includes one- me funding in FY 2022 for Informa on Technology (IT) system changes to turn off the automa c case referral to the Department of Social and Health Services' Division of Child Support, as well as ongoing funding for 2.0 FTE staff to conduct case evalua ons effec ve April 1, 2022. Funding is provided in FY 2023 and beyond to backfill the reduc on in child support collec ons used towards a child's cost of care.</t>
  </si>
  <si>
    <t>One- me funding is provided to backfill the Department for the costs of COVID-19 cleaning and screening call fees paid to Family Time providers for contracted visita on services over the July 2021 through March 2022 period.</t>
  </si>
  <si>
    <t>One- me funding is provided for the child welfare housing assistance pilot program to operate through FY 2023. Funding that is an cipated to be unspent in FY 2022 is shi ed to FY 2023 to defray the FY 2023 funding need.</t>
  </si>
  <si>
    <t>Funding is provided to implement Subs tute House Bill 1747 (Child rela ve placements) which, among other changes, expands the good cause requirement that the court require the Department to file a termina on pe on if a child is in out-of-home care for 15 of the past 22 months to include circumstances where the Department has not yet met with the caregiver for the child to discuss guardianship.</t>
  </si>
  <si>
    <t>One- me funding is provided for monthly s pends to support young adults who have aged out of Extended Foster Care (EFC) during the COVID-19 pandemic and through June 2023. Monthly s pends shall be distributed through a contract with a nonprofit organiza on and must be even amounts each month to the degree feasible. A 3 percent administrative fee is also funded.</t>
  </si>
  <si>
    <t>One- me funding is provided in FY 2023 to assess state and federally funded services and benefits for young adults enrolled in or exi ng EFC to make recommenda ons to improve the con nuum of supports for this population to support successful transitions to independent adulthood.</t>
  </si>
  <si>
    <t>One- me funding is provided for four addi onal educa on advocate posi ons with a community-based organization to reduce educational barriers for students in foster care (FC).</t>
  </si>
  <si>
    <t>One- me funding is provided to develop a report with recommenda ons on how to improve access to private, self-controlled bank accounts for dependent youth ages 14 and above, as well as other strategies for improving financial capability of dependent youth. The report is due December 1, 2022.</t>
  </si>
  <si>
    <t>Funding is provided to increase the enacted Working Connec ons Child Care (WCCC) childcare center subsidy rates by 16 percent, effective July 1, 2022.</t>
  </si>
  <si>
    <t>Funding is provided to increase the hourly reimbursement rate for child visita on services to $37.19, to reimburse mileage star ng from the first mile, and to create an Indian Child Welfare Act (ICWA) compliance contracting structure.</t>
  </si>
  <si>
    <t>Funding is provided to backfill posi ons that require coverage at all mes so they can a end the statewide diversity, equity and inclusion training from the Department of Enterprise Services. The mul-day training will be administered to 25% of staff each fiscal year un l 100% of staff have a ended the training, star ng in fiscal year 2024. The compensation impact model was used as a basis for calculation.</t>
  </si>
  <si>
    <t>One- me funding is provided in FY 2023 for the hub home model of foster care, which creates a mutual support network for foster family and kinship caregivers.</t>
  </si>
  <si>
    <t>The Indian Child Welfare Act (ICWA) is a federal law that sets minimum standards for state court child custody proceedings involving Indian children. Recent decisions of the Washington State Supreme Court expanded the scope of cases in which ICWA applies, and clarified the ac ve efforts required by the Department to prevent the breakup of the Indian family. Funding is provided for the Department to comply with the updated standards set forth by the court decisions, including staffing, training revisions, and IT system changes.</t>
  </si>
  <si>
    <t>Funding is provided to increase the hourly rate paid for Case Aide services from $26 to $30, effec ve April 1, 2022.</t>
  </si>
  <si>
    <t>Funding is provided to increase the monthly rate paid to BRS facili es from $12,803.72 per youth to $16,861.91 per youth effec ve April 1, 2022. It is the intent of the legislature that funding be used to increase direct care worker wages with the goal of reaching a $25 hourly wage. An infla on adjustment is added to the rate in the 2023-25 biennium.</t>
  </si>
  <si>
    <t>Funding is provided to increase the monthly rate paid for BRS Treatment or Therapeu c Foster Care (TFC) from $8,226.48 per youth to $10,126.92 per youth effec ve April 1, 2022. The increased funding shall be used to increase the amount passed through BRS vendors to TFC parents. An infla on adjustment is added to the rate in the 2023-25 biennium.</t>
  </si>
  <si>
    <t>Staff are provided to organize and facilitate shared planning mee ngs and Family Team Decision Making mee ngs for child welfare cases.</t>
  </si>
  <si>
    <t>One- me funding is provided in FY 2023 for a contract with a clinic that primarily serves King and Snohomish coun es, that has specific exper se in prenatal substance exposure treatment, and that provides family support to children age 0-13 who are involved with the child welfare system.</t>
  </si>
  <si>
    <t>Funding is provided to offer SafeCare, an evidence-based training curriculum for parents who are at risk or have been reported for child maltreatment, to families in Grays Harbor county.</t>
  </si>
  <si>
    <t>One- me funding is provided for the Department to enter into a contract with an outside en ty to conduct a child welfare workload study that examines how changes to state and federal laws have impacted the workloads of case-carrying child welfare workers.</t>
  </si>
  <si>
    <t>One- me funding is provided for the Department to enter into a contract with an outside en ty to conduct a workload study that examines how recent state Supreme Court decisions rela ng to ICWA have impacted the workloads of case-carrying workers. This contract and study may be combined with one- me funding provided to study the impacts of state and federal laws on child welfare worker workload.</t>
  </si>
  <si>
    <t>Equipment Replacement</t>
  </si>
  <si>
    <t>Education-Security staff: GED progr</t>
  </si>
  <si>
    <t>JR Facility Maintenance</t>
  </si>
  <si>
    <t>Maintain Staffing Levels</t>
  </si>
  <si>
    <t>Peer Navigator Program</t>
  </si>
  <si>
    <t>Parent Pay</t>
  </si>
  <si>
    <t>Funding is provided to replace aging equipment. Purchases include furniture, clinic equipment, gym equipment, and various pieces of maintenance equipment and machines.</t>
  </si>
  <si>
    <t>Funding is provided for two educa on-security posi ons (one at Echo Glen Children's Center and one at Green Hill School) to provide security and classroom management services for students while they are a ending GED classes.</t>
  </si>
  <si>
    <t>One- me funding is provided to purchase equipment, goods, and services to resolve building component and grounds deficiencies beyond the scope of ordinary maintenance, but lower than the threshold for capital projects. Some of the maintenance projects include window replacements, ligh ng poles, HVAC repairs, and paving projects.</t>
  </si>
  <si>
    <t>Funding is provided to backfill posi ons that require coverage at all mes so they can a end the statewide diversity, equity, and inclusion training from the Department of Enterprise Services. The mul-day training will be administered to 25 percent of staff each fiscal year un l 100 percent of staff have a ended the training, star ng in FY 2024.</t>
  </si>
  <si>
    <t>Funding is provided to maintain staffing levels at Juvenile Rehabilita on facili es independent from fluctua ng caseloads.</t>
  </si>
  <si>
    <t>Funding is provided to contract with a peer navigator program that mentors youth and young adults involved in the justice system and that are currently residing at the Green Hill School.</t>
  </si>
  <si>
    <t>Funding is provided to implement Subs tute House Bill 2050 (Parent pay/child deten on) that repeals the parent pay statutes, cancels all outstanding debts owed by the parents or other legally obligated persons, and terminates all pending ac ons or proceedings against the parents or other legally obligated persons to recover the debt owed.</t>
  </si>
  <si>
    <t>Background Check Fee Assistance</t>
  </si>
  <si>
    <t>ECEAP Expansion/Conversions</t>
  </si>
  <si>
    <t>ECEAP Quality Support Rate</t>
  </si>
  <si>
    <t>WCCC Co-Pay Waiver Adjustment</t>
  </si>
  <si>
    <t>IECMHC Funding Gap</t>
  </si>
  <si>
    <t>WCCC Maintenance of Effort</t>
  </si>
  <si>
    <t>FFN Provider Supports</t>
  </si>
  <si>
    <t>WCFC Continuation</t>
  </si>
  <si>
    <t>One- me funding is provided for the Department to pay the applica on and fingerprint processing fees on behalf of providers to reduce the time involved to complete background checks.</t>
  </si>
  <si>
    <t>The federal Families First Coronavirus Relief Act authorized addi onal federal matching funds (FMAP) for the dura on of the public health emergency. State funds are reduced and Medicaid is increased to reflect an addi onal 6.2 percent federal Medicaid matching rate from January through June 30, 2022.</t>
  </si>
  <si>
    <t>Funding is provided to increase the number of Early Childhood Educa on and Assistance Program (ECEAP) slots from 15,192 to 16,900 by FY 2025, with all new slots being school day slots. Funding also includes the assump on that 1,887 part-day slots are converted to school day slots FY 2025. One- me funding is provided in FY 2023 for 40 flexible school day slots.</t>
  </si>
  <si>
    <t>Funding is provided to con nue the Early Childhood Educa on and Assistance Program (ECEAP) quality support rate that has historically been funded with a private grant, which expires in FY 2022.</t>
  </si>
  <si>
    <t>Funding is provided to contract for tribal mental health consulta on services specialized in providing culturally appropriate services to tribal children and families.</t>
  </si>
  <si>
    <t>One- me funding is provided for WCCC household copayments, which the Department waived for families receiving WCCC services from July through September 2021.</t>
  </si>
  <si>
    <t>Funding is provided to backfill a grant ending in FY 2022 that provides funding for part of the current infants and early childhood mental health consultants proviso.</t>
  </si>
  <si>
    <t>General Fund-State (GF-S) funding is provided for a one- me fund swap of federal Temporary Assistance for Needy Families (TANF) dollars for GF-S in FY 2022 to meet federal requirements for state spending in the WCCC program.</t>
  </si>
  <si>
    <t>One- me funding is provided for nine weeks of ECEAP programming in summer 2022. Funding will pay for 2,212 school day slots on two tracks: 2,011 slots of in-person learning and 201 slots of wraparound services only.</t>
  </si>
  <si>
    <t>Funding is provided to support Family, Friend, or Neighbor (FFN) providers with expanded play and learn groups, training, technical assistance, and data collection.</t>
  </si>
  <si>
    <t>One- me funding is provided to con nue Washington Communi es for Children (WCFC) services. Funding is sufficient to cover a six-month gap between a federal grant expira on in December 2022 and the end of FY 2023.</t>
  </si>
  <si>
    <t>Clark County Relocations</t>
  </si>
  <si>
    <t>Homelessness / Youth Discharge</t>
  </si>
  <si>
    <t>Family Reconciliation Services</t>
  </si>
  <si>
    <t>Cultural Support Services</t>
  </si>
  <si>
    <t>Imagination Library</t>
  </si>
  <si>
    <t>Adolescent Housing Pilot</t>
  </si>
  <si>
    <t>One- me funding is provided for start-up costs for reloca ng department offices from a single building into three separate buildings in Clark County</t>
  </si>
  <si>
    <t>Funding is provided for indirect costs and administra ve support for statewide implementa on of a kinship caregiver engagement unit.</t>
  </si>
  <si>
    <t>Funding is provided to implement Second Subs tute House Bill 1905 (homelessness/youth discharge) which, among other changes, requires the implementa on of a rapid response team for housing instability.</t>
  </si>
  <si>
    <t>Funding is provided to implement Subs tute House Bill 1747 (child rela ve placements) which, among other changes, expands the good cause requirement that the court require the Department to file a termina on pe on if a child is in out-of-home care for 15 of the past 22 months to include circumstances where the Department has not yet met with the caregiver for the child to discuss guardianship.</t>
  </si>
  <si>
    <t>One- me funding is provided for the Department to partner with the Department of Commerce to co-design community-based Family Reconcilia on Services to assess and stabilize youth and families in crisis through primary preven on services. Preliminary recommenda ons must be submi ed to the Governor and appropriate legislative committees no later than December 1, 2022.</t>
  </si>
  <si>
    <t>Funding is provided for the Department to contract with a nonprofit organiza on to provide culturally relevant support services to children and families when a child is removed from their parents due to poten al abuse or neglect.</t>
  </si>
  <si>
    <t>Funding is provided to implement Subs tute House Bill 2068 (imagina on library) which, among other changes, directs DCYF to select a nonprofit organiza on to create and operate the Imagina on Library program.</t>
  </si>
  <si>
    <t>Funding is provided for addi onal staff, training, informa on technology system updates, contracted services, and administra ve support for the Department to comply with updated Indian Child Welfare Act (ICWA) standards set forth by recent court decisions.</t>
  </si>
  <si>
    <t>Funding is adjusted for interpreter services based upon the language access providers collec ve bargaining agreement for FY 2023.</t>
  </si>
  <si>
    <t>Funding is provided for an emergency adolescent housing pilot program and for associated support staff.</t>
  </si>
  <si>
    <t>Maintain CPS Staffing</t>
  </si>
  <si>
    <t>D.S. v. DCYF Compliance</t>
  </si>
  <si>
    <t>Family Time</t>
  </si>
  <si>
    <t>Play-and-Learn Groups</t>
  </si>
  <si>
    <t>Rising Strong</t>
  </si>
  <si>
    <t>One-time funding is provided for Child Protective Services (CPS) staffing to avoid staff reductions. The February 2023 forecast projects a decline in the CPS caseload, which would result in a reduction in the staff needed in FY 2023 and a need to re-hire in FY 2024. Funding is provided to retain CPS staffing levels.</t>
  </si>
  <si>
    <t>The amended federal Families First Coronavirus Response Act authorized additional federal matching funds (FMAP) through December 2023. As a result, federal authority is increased and General Fund-State is decreased to reflect the enhanced FMAP through the end of June 2023.</t>
  </si>
  <si>
    <t>One-time funding is provided for the phase-in of the settlement agreement under D.S. et al. v. Department of Children, Youth and Families et al.</t>
  </si>
  <si>
    <t>One-time funding is provided for contracted visitation services for children in temporary out-of-home care. Funding will reimburse providers for certain uncompensated services, which may include work associated with missed or canceled visits.</t>
  </si>
  <si>
    <t>One-time funding is provided to establish and implement two play-and-learn groups for families in Grays Harbor County.</t>
  </si>
  <si>
    <t>One-time funding is provided for a grant to a non-profit organization in Spokane with expertise in the Rising Strong model that provides family-centered drug treatment and housing programs for families experiencing substance use disorder. Funding is intended to support the program while DCYF works to develop a sustainable operating model and seeks to expand the program model to other regions of the state.</t>
  </si>
  <si>
    <t>Auto Theft Prevention Acct Backfill</t>
  </si>
  <si>
    <t>Naselle Closure Savings</t>
  </si>
  <si>
    <t>Naselle Warm Closure Costs</t>
  </si>
  <si>
    <t>Funding is provided in General Fund-State that was previously provided in Washington Auto Theft Prevention Account (WATPA) funds due to declining revenue in the WATPA.</t>
  </si>
  <si>
    <t>Funding is adjusted given the closure of Naselle Youth Camp.</t>
  </si>
  <si>
    <t>Funding is provided to cover costs incurred to operate Naselle Youth Camp in fiscal year 2023 through closure, and to pay for the costs to maintain a warm closure of the facility.</t>
  </si>
  <si>
    <t>Eligibility Staff</t>
  </si>
  <si>
    <t>Funding is provided for WCCC eligibility staff. The 2021-23 biennial budget included staff costs in the WCCC forecast base, which resulted in a funding gap for the WCCC program.</t>
  </si>
  <si>
    <t>State funding is provided for a one-time fund swap with Temporary Assistance for Needy Families federal funds in FY 2023 to meet federal requirements for state spending in the WCCC program, resulting in a net zero fiscal impact. Additionally, federal expenditure authority is increased as a technical correction to the WCCC Maintenance of Effort adjustment in the 2022 Supplemental.</t>
  </si>
  <si>
    <t>Lease Adjustments</t>
  </si>
  <si>
    <t>King County Housing Supports</t>
  </si>
  <si>
    <t>Federal Reimbursement Adjustment</t>
  </si>
  <si>
    <t>Funding is provided for the ongoing cost of unsigned leases in alignment with the Department of Children, Youth, and Family (DCYF) leased facilities plan.</t>
  </si>
  <si>
    <t>One-time funding is provided for the phase-in of the settlement agreement under D.S. et al. v. DCYF et al.</t>
  </si>
  <si>
    <t>One-time funding is provided for housing support services associated with the King County Family Reunification Program voucher program.</t>
  </si>
  <si>
    <t>Federal funding is reduced and General Fund-State is provided to reflect the accurate Title IV-E reimbursement rates. The DCYF Program Support base budget assumes a Title IV-E federal reimbursement rate of 48 percent, while the accurate reimbursement rate is 14 percent.</t>
  </si>
  <si>
    <t>Children in Crisis</t>
  </si>
  <si>
    <t>Guardianship Subsidy Expansion</t>
  </si>
  <si>
    <t>Licensing &amp; Investigation Expansion</t>
  </si>
  <si>
    <t>Child-Specific Foster Care</t>
  </si>
  <si>
    <t>Childrens Advocacy Centers</t>
  </si>
  <si>
    <t>Child Placing Agency Incentive Rate</t>
  </si>
  <si>
    <t>DS: Implementation &amp; Monitoring</t>
  </si>
  <si>
    <t>DS: Hub Home Model</t>
  </si>
  <si>
    <t>DS: Licensing Standards</t>
  </si>
  <si>
    <t>DS: Referrals &amp; Transitions</t>
  </si>
  <si>
    <t>DS: Therapeutic FC</t>
  </si>
  <si>
    <t>DS: Qualified Residential Treatment</t>
  </si>
  <si>
    <t>Foster Care Payment Increase</t>
  </si>
  <si>
    <t>7-Level FC: Maintenance Payments</t>
  </si>
  <si>
    <t>7-Level FC: Support Services</t>
  </si>
  <si>
    <t>7-Level FC: Research &amp; Data</t>
  </si>
  <si>
    <t>7-Level FC: Project Management</t>
  </si>
  <si>
    <t>Combined In-Home Svc</t>
  </si>
  <si>
    <t>Initial License Maintenance Payment</t>
  </si>
  <si>
    <t>Maintain Licensing Ratios</t>
  </si>
  <si>
    <t>Foster Youth Mentoring Pilot</t>
  </si>
  <si>
    <t>Rising Strong Operating Model</t>
  </si>
  <si>
    <t>SUD Prevention Families</t>
  </si>
  <si>
    <t>One-time funding is provided to implement Second Substitute House Bill 1580 (Children in crisis), which creates a Multisystem Care Coordinator within the Office of the Governor and a Rapid Care Team composed of representatives from multiple agencies including the Department of Children, Youth, and Families (DCYF)</t>
  </si>
  <si>
    <t>Funding is provided for implementation of Engrossed Substitute Senate Bill 5124 (Nonrelative kin placement), which expands guardianship assistance subsidies to certain nonrelative guardians, as well as expands placement options under voluntary placement agreements.</t>
  </si>
  <si>
    <t>Funding is provided for implementation of Engrossed Substitute Senate Bill 5515 (Child abuse and neglect), which requires DCYF to license the living accommodations provided by certain residential private schools, while also requiring DCYF to investigate allegations of abuse and neglect at certain youth residential settings.</t>
  </si>
  <si>
    <t>Funding is provided for implementation of Senate Bill 5683 (Foster care/Indian children), which expands availability of child-specific foster care licenses to include tribal children in the custody of an Indian tribe or the tribe's child placing agency.</t>
  </si>
  <si>
    <t>Additional funding is provided for children's advocacy centers.</t>
  </si>
  <si>
    <t>Funding is provided to increase the kinship caregiver engagement unit staffing to support statewide implementation.</t>
  </si>
  <si>
    <t>The Families First Coronavirus Response Act was enacted March 18, 2020. This act enhances the federal financial participation in the Medicaid program by 6.2 percent until March 30, 2023. The Consolidated Appropriations Act, 2023 decreases the enhancement from 6.2 percent to 5.0 percent from April 1, 2023, to June 30, 2023; to 2.5 percent July 1, 2023, to September 30, 2023; and to 1.5% October 1, 2023, to December 31, 2023. The enhancement ends December 31, 2023. State funds are reduced and Medicaid funding is increased to reflect this enhancement.</t>
  </si>
  <si>
    <t>Funding is provided to increase the new foster home licensing incentive payment for child-placing agencies to $1,000 per family licensed, effective July 1, 2023.</t>
  </si>
  <si>
    <t>Funding is provided for implementation and monitoring of the state's implementation plan, pursuant to D.S. et al. v. Department of Children, Youth and Families et al. (D.S. v. DCYF), which includes receiving recurring updates, requesting data on compliance, reporting on progress, and resolving disputes that may arise.</t>
  </si>
  <si>
    <t>Funding is provided for the statewide hub home model. DCYF must develop and adapt the existing hub home model to serve youth as described in the D.S. v. DCYF settlement agreement.</t>
  </si>
  <si>
    <t>Funding is provided for DCYF to establish a negotiated rule-making method to align and update foster care and group care licensing standards, in accordance with the D.S. v. DCYF settlement agreement.</t>
  </si>
  <si>
    <t>Funding is provided for revised referral and transition procedures for youth entering foster care, in accordance with the D.S. v. DCYF settlement agreement.</t>
  </si>
  <si>
    <t>Funding is provided for DCYF to develop and implement a professional therapeutic foster care contract and licensing category, in accordance with the D.S. v. DCYF settlement agreement. Therapeutic foster care professionals are not required to have another source of income and must receive specialized training and support.</t>
  </si>
  <si>
    <t>Funding is provided to update assessment and placement procedures prior to placing a youth in a qualified residential treatment program, as well as updating the assessment schedule to every 90 days, in accordance with the D.S. v. DCYF settlement agreement.</t>
  </si>
  <si>
    <t>Funding is provided for contracted visitation services for children in temporary out-of-home care. Funding is intended to reimburse providers for certain uncompensated services, which may include work associated with missed or canceled visits.</t>
  </si>
  <si>
    <t>One-time funding is provided for a contract with an education advocacy provider with expertise in foster care educational outreach.</t>
  </si>
  <si>
    <t>Funding is provided to increase the basic foster care maintenance payment for children in all age groups and the supervised independent living payment for youth in extended foster care each by $50 per month per youth.</t>
  </si>
  <si>
    <t>Funding is provided to expand maintenance payments from a 4-level to a 7-level foster care support system, beginning January 1, 2024.</t>
  </si>
  <si>
    <t>Funding is provided for new placement supports for caregivers, including case aide support for children in levels 3-7 of the new system, regardless of whether they are licensed or unlicensed, relative or non-relative.</t>
  </si>
  <si>
    <t>Funding is provided for project management to oversee the shift in systems and practices, as DCYF transitions from a 4-level to 7-level foster care support system.</t>
  </si>
  <si>
    <t>Funding is provided for a contract with the Department of Social and Health Services Research and Data Analysis Division to track program outcomes through monitoring and analytics, as DCYF transitions from a 4-level to 7 level foster care support system.</t>
  </si>
  <si>
    <t>Funding is provided to expand Combined In-Home Services to meet the anticipated increase in families needing services and for DCYF to build on its expansion of culturally relevant in-home services in partnership with tribes and recognized Indian organizations.</t>
  </si>
  <si>
    <t>Funding is provided to issue foster care maintenance payments for up to 90 days to those kinship caregivers who obtain an initial license.</t>
  </si>
  <si>
    <t>Funding is provided to increase licensing staff in anticipation that more kinship placements will become licensed due to passage of Chapter 211, Laws of 2021 (E2SHB 1227).</t>
  </si>
  <si>
    <t>One-time funding is provided for a pilot program to mentor foster youth.</t>
  </si>
  <si>
    <t>One-time funding is provided for a grant to a non-profit organization in Spokane with expertise in the Rising Strong model that provides family-centered drug treatment and housing programs for families experiencing substance use disorder (SUD). Funding is intended to support the program while the department works to develop a sustainable operating model and seeks to expand the program model to other regions of the state.</t>
  </si>
  <si>
    <t>One-time funding is provided for DCYF to lead the development of a sustainable operating funding model for programs using the Rising Strong model that provides a family-centered drug treatment and housing program.</t>
  </si>
  <si>
    <t>Funding is provided for DCYF to connect pregnant people to voluntary prevention services before birth and at the time of birth, and connect all DCYF-involved families with SUD supports aimed at reducing child placements.</t>
  </si>
  <si>
    <t>Funding is provided to implement Second Substitute House Bill 1204 (Family connections program), including for DCYF to contract with a nonprofit entity or entities to maintain the Family Connections Program. The Family Connections Program facilitates interactions between foster families and birth families when a child is dependent and in out-of-home care.</t>
  </si>
  <si>
    <t>At-Risk Youth</t>
  </si>
  <si>
    <t>Housing Youth Exits System of Care</t>
  </si>
  <si>
    <t>JR Improve Educational Outcomes</t>
  </si>
  <si>
    <t>Echo Glen Reinvestment from Naselle</t>
  </si>
  <si>
    <t>Green Hill Reinvest from Naselle</t>
  </si>
  <si>
    <t>Sexual Offenses by Youth</t>
  </si>
  <si>
    <t>One-time funding is provided for an organization that provides gang intervention, drug diversion activities, and other intervention services that assist to build relationships and mentorships (through the use of credible messenger mentorships in Kitsap County) with youth and families who are at high risk to perpetrate violence and who reside in areas with high rates of violence.</t>
  </si>
  <si>
    <t>Funding is provided for contracted services for youth exiting the juvenile rehabilitation system. This includes funding for an average of one-third of those youth releasing.</t>
  </si>
  <si>
    <t>Funding is provided for staffing to support educational work for students as recommended in the report for institutional education system reform pursuant to chapter 164, Laws of 2021 (E2SHB 1295). This work includes state-wide collaboration and oversight as well as hands-on support for students accessing education in residential facilities and transitioning out to the community.</t>
  </si>
  <si>
    <t>Funding is removed given the closure of Naselle Youth Camp in fiscal year 2023.</t>
  </si>
  <si>
    <t>One-time funding is provided to cover costs to maintain a warm closure of the facility. The department will execute an agreement with the Department of Social and Health Services to operate the warm closure.</t>
  </si>
  <si>
    <t>Funding is provided for additional solitary confinement, Prison Rape Elimination Act, and security staffing at Echo Glen.</t>
  </si>
  <si>
    <t>Funding is provided for additional Prison Rape Elimination Act staffing at Green Hill School.</t>
  </si>
  <si>
    <t>Funding is provided to implement Engrossed Substitute House Bill 1394 (sexual offenses by youth) that allows defense attorneys and counties to apply for funding for sex offender evaluation and treatment programs.</t>
  </si>
  <si>
    <t>Assistance Programs</t>
  </si>
  <si>
    <t>Apprenticeships and Child Care</t>
  </si>
  <si>
    <t>WCCC Eligibility Expansion</t>
  </si>
  <si>
    <t>ARPA Fund Shift</t>
  </si>
  <si>
    <t>ECEAP Complex Needs</t>
  </si>
  <si>
    <t>ECEAP Rate Increase</t>
  </si>
  <si>
    <t>Early ECEAP</t>
  </si>
  <si>
    <t>Child Care Access and Living Wage</t>
  </si>
  <si>
    <t>Early Learning Workforce Programs</t>
  </si>
  <si>
    <t>ESIT Rate Enhancement</t>
  </si>
  <si>
    <t>ESIT K-12 BEA Rate Interaction</t>
  </si>
  <si>
    <t>Marketing and Matching Service</t>
  </si>
  <si>
    <t>Nonstandard Hours Bonus</t>
  </si>
  <si>
    <t>Family Resource and Referral System</t>
  </si>
  <si>
    <t>King County Childcare Access</t>
  </si>
  <si>
    <t>Continue Organization License Pilot</t>
  </si>
  <si>
    <t>Continue WCCC Rate Enhancement</t>
  </si>
  <si>
    <t>Tribal Early Learning Grants</t>
  </si>
  <si>
    <t>WCCC Homeless Period Extension</t>
  </si>
  <si>
    <t>Childcare Complex Needs</t>
  </si>
  <si>
    <t>Funding is provided for the implementation of Second Substitute House Bill 1447 (Assistance programs), which will increase the Temporary Assistance for Needy Families (TANF) caseload tied to the Working Connections Child Care (WCCC) program caseload.</t>
  </si>
  <si>
    <t>Funding is provided for the rate increases, cost-of-care enhancement, background check applications, and fingerprint fees included in the Service Employees International Union (SEIU) 925 2023-25 collective bargaining agreement (CBA). General Fund-State (GF-S) savings are achieved through an ongoing fund swap of federal Child Care Development Funds (CCDF) for GF-S dollars as part of the WCCC rate increases. The federal government provided an increase to the CCDF in December 2022.</t>
  </si>
  <si>
    <t>One-time funding is provided for the implementation of Second Substitute House Bill 1525 (Apprenticeships/child care), which expands eligibility for WCCC program benefits to apply to persons in the first 12 months of a state registered apprenticeship.</t>
  </si>
  <si>
    <t>Funding is provided to implement Second Substitute Senate Bill 5225 (Working conn. child care), which expands WCCC to certain child care employees and participants in therapeutic or specialty court, while not allowing consideration of the immigration status of the applying child.</t>
  </si>
  <si>
    <t>Savings are achieved through a one-time fund swap of under spent federal ARPA funds for GF-S funds as part of the WCCC rate increases.</t>
  </si>
  <si>
    <t>One-time funding is provided for DCYF to contract with a nonprofit organization with early childhood expertise to extend the pilot project with the purpose of preventing child abuse and neglect in Pierce County.</t>
  </si>
  <si>
    <t>One-time funding is provided to expand the current complex needs fund for the Early Childhood Education and Assistance Program (ECEAP).</t>
  </si>
  <si>
    <t>Funding is provided for a 18 percent ECEAP rate increase for full day rates, a 9 percent increase for extended day rates, and a 7 percent increase for part day rates, beginning in FY 2024.</t>
  </si>
  <si>
    <t>Funding is provided to convert 1,000 part day ECEAP slots to full day slots in both FY 2024 and FY 2025, and to add 500 school-day slots in each year from FY 2024 through FY 2027.</t>
  </si>
  <si>
    <t>Funding is provided to continue the Early ECEAP program at the current slot level. Funding also supports a 20 percent rate increase beginning July 1, 2023, and a 1.8 percent rate increase beginning July 1, 2024.</t>
  </si>
  <si>
    <t>One-time funding is provided to increase the current equity grants fund for early learning providers.</t>
  </si>
  <si>
    <t>Additional funding is provided one-time for infant and early childhood mental health consultation services</t>
  </si>
  <si>
    <t>One-time funding is provided for DCYF to submit an implementation plan to the Legislature by September 1, 2025, for expanding access to Washington's mixed-delivery child care system.</t>
  </si>
  <si>
    <t>One-time funding is provided for DCYF to contract with an entity to expand the number of child care businesses through a peer mentorship program.</t>
  </si>
  <si>
    <t>One-time funding is provided in FY 2024 for a rate enhancement for Early Support for Infants and Toddlers (ESIT) program providers.</t>
  </si>
  <si>
    <t>Funding is provided in the 2023 supplemental budget and ongoing for WCCC eligibility staff. The 2021-23 biennial budget included staff costs in the WCCC forecast base, which resulted in a funding gap for the WCCC program.</t>
  </si>
  <si>
    <t>Funding is provided to increase the Early Support for Infants and Toddlers (ESIT) rate to match the increased basic education allocation rate provided in the K-12 budget, as required by statute.</t>
  </si>
  <si>
    <t>One-time funding and staff are provided to provide up to 50 percent state match for the Imagination Library program to operate statewide.</t>
  </si>
  <si>
    <t>One-time funding is provided for DCYF to contract with a Washington state-based nonprofit digital child care marketing and matching service to deliver child care marketing and matching services.</t>
  </si>
  <si>
    <t>Funding is provided to increase the non-standard hours bonus for child care providers to $135 per month per child.</t>
  </si>
  <si>
    <t>One-time funding is provided for additional support for the statewide family resource and referral linkage system.</t>
  </si>
  <si>
    <t>One-time funding is provided to help close the gap in childcare access in the King County region by providing pandemic recovery support funding to the Launch learning organization.</t>
  </si>
  <si>
    <t>One-time funding is provided to continue the organization license pilot in the third year of work, and for 1 year of implementation activities. The purpose of the project is to determine the feasibility of a child care license category for multi-site program. The 2021-23 operating budget funded the first 2 years of the 3-year pilot project.</t>
  </si>
  <si>
    <t>One-time funding is provided to maintain rates for those providers receiving a subsidy childcare rate over 85th percentile of 2021 Market Rate Survey (MRS). The 2022 supplemental operating budget issued a flat rate increase to all providers, which resulted in a subset of providers being paid a subsidy childcare rate over the 85th percentile of market based on the 2021 MRS.</t>
  </si>
  <si>
    <t>One-time funding is provided for additional play and learn groups.</t>
  </si>
  <si>
    <t>One-time funding is provided for tribal early learning grants to be distributed to providers with tribal children enrolled in Early Learning programs.</t>
  </si>
  <si>
    <t>One-time funding is provided to continue Washington Communities for Children (WCFC) services.</t>
  </si>
  <si>
    <t>Funding is provided to remove the 12-month restriction for the WCCC homeless grace period and instead provide 12-month eligibility for homeless families at application or reapplication.</t>
  </si>
  <si>
    <t>Funding is provided to expand the current complex needs fund for child-care providers.</t>
  </si>
  <si>
    <t>Child Welfare Services/DD</t>
  </si>
  <si>
    <t>Child Welfare Housing</t>
  </si>
  <si>
    <t>Background Check Fees</t>
  </si>
  <si>
    <t>AGO Costs</t>
  </si>
  <si>
    <t>Child Welfare Information System</t>
  </si>
  <si>
    <t>Caregiver Placement Supports</t>
  </si>
  <si>
    <t>Youth Housing Support Services</t>
  </si>
  <si>
    <t>DS: Adolescent Transitional Living</t>
  </si>
  <si>
    <t>JR Education Reform</t>
  </si>
  <si>
    <t>Child Benefits Feasibility Studies</t>
  </si>
  <si>
    <t>The Breakfast Group</t>
  </si>
  <si>
    <t>TeamChild Project Services</t>
  </si>
  <si>
    <t>Language Access Plan</t>
  </si>
  <si>
    <t>One-Time Lease Costs</t>
  </si>
  <si>
    <t>Juv. Justice Partnership Council</t>
  </si>
  <si>
    <t>Payments IT System Replacement</t>
  </si>
  <si>
    <t>Modify SSI Reimbursement Process</t>
  </si>
  <si>
    <t>Funding is provided for Engrossed Second Substitute House Bill 1188 (Child welfare services/DD) for the Department of Children, Youth, and Families (DCYF) to collaborate with the Developmental Disabilities Administration to create and implement a new Medicaid waiver for children with developmental disabilities within the child welfare system. This includes suitable services that meet the needs of this population</t>
  </si>
  <si>
    <t>One-time funding is provided to implement Second Substitute House Bill 1580 (Children in crisis), which creates a Multisystem Care Coordinator within the Office of the Governor and a Rapid Care Team composed of representatives from multiple agencies</t>
  </si>
  <si>
    <t>Funding is provided to implement Second Substitute Senate Bill 5225 (Working conn. child care), which expands Working Connections Child Care (WCCC) to certain child care employees and participants in therapeutic or specialty court, while prohibiting consideration of the immigration status of the applying child.</t>
  </si>
  <si>
    <t>Funding is provided for implementation of Substitute Senate Bill 5256 (Child welfare housing), which makes the Child Welfare Housing Assistance Program pilot permanent and allows for eligibility expansion.</t>
  </si>
  <si>
    <t>Funding is provided to implement Senate Bill 5316 (DCYF background check fees), which waives the background check fees for foster care and child care applicants and service providers.</t>
  </si>
  <si>
    <t>Funding is provided for implementation of Engrossed Substitute Senate Bill 5515 (Child abuse and neglect), which requires DCYF to license the living accommodations provided by certain residential private schools, while also requiring DCYF to investigate allegations of abuse and neglect a certain youth residential settings.</t>
  </si>
  <si>
    <t>Funding is provided for implementation of Senate Bill 5683 (Foster care/Indian children), which expands availability of child-specific foster care licenses to include tribal children in the custody of an Indian tribe or a tribe's child placing agency.</t>
  </si>
  <si>
    <t>Funding is provided for the ongoing cost of unsigned leases.</t>
  </si>
  <si>
    <t>Funding is provided for the Attorney General's Office, instead of local attorneys, to represent DCYF in dependency, termination of parental rights, and guardianship cases in Pacific, Wahkiakum, and Kittitas counties.</t>
  </si>
  <si>
    <t>One-time funding is provided for a feasibility study to develop an implementation plan and determine costs for a new child welfare information system.</t>
  </si>
  <si>
    <t>Funding is provided for indirect agency costs related to the transition from a 4-level to a 7-level foster care support system.</t>
  </si>
  <si>
    <t>Funding is provided for housing support services for youth exiting foster care and juvenile rehabilitation.</t>
  </si>
  <si>
    <t>Funding is provided for supported housing programs for hard-to-place foster youth age 16 and above, pursuant to D.S. et al. v. Department of Children, Youth and Families et al. (D.S. v. DCYF). DCYF shall provide housing and case management supports that ensure youth placement stability, promote mental health and well-being, and prepare youth for independent living.</t>
  </si>
  <si>
    <t>One-time funding is provided for implementation and monitoring of the D.S. v DCYF settlement agreement implementation plan, which includes receiving recurring updates, requesting data on compliance, reporting on progress, and resolving disputes that may arise.</t>
  </si>
  <si>
    <t>Funding is provided for recommended institutional education staffing investments at DCYF to support the institutional education system, including state-wide collaboration and oversight as well as hands-on support for students accessing education in residential facilities and transitioning out to the community.</t>
  </si>
  <si>
    <t>One-time funding is provided for DCYF to study the feasibility of implementing a universal child allowance, universal child care, universal baby boxes, the feasibility of a social wealth fund, and to study the current cash and cash-equivalent benefits available for residents who are non-workers.</t>
  </si>
  <si>
    <t>One-time funding is provided for an all-male, African American organization to provide youth ages 12 through 19 with educational activities and mentoring services.</t>
  </si>
  <si>
    <t>Additional funding is provided to support TeamChild Project services.</t>
  </si>
  <si>
    <t>One-time funding is provided to increase rates for independent living service providers.</t>
  </si>
  <si>
    <t>Funding is provided for interpreter services based upon the language access providers collective bargaining agreement.</t>
  </si>
  <si>
    <t>Funding and staff are provided to implement DCYF's language access plan.</t>
  </si>
  <si>
    <t>One-time funding is provided for one-time lease costs.</t>
  </si>
  <si>
    <t>Funding is provided to expand the current LifeSet program and teams.</t>
  </si>
  <si>
    <t>One-time funding is provided for the partnership council for juvenile justice to consider and provide recommendations regarding retention, dissemination, confidentiality, sealing, consequences, and general treatment of juvenile court records.</t>
  </si>
  <si>
    <t>One-time funding and staff are provided for a feasibility study for a Social Service Payment System replacement project to determine implementation costs and a project plan.</t>
  </si>
  <si>
    <t>One-time funding is provided to create a cost of care work group within DCYF to consider how other states and jurisdictions are addressing issues related to conservation of funds on behalf of persons in DCYFs care.</t>
  </si>
  <si>
    <t>EFC Eligibility Expansion</t>
  </si>
  <si>
    <t>Victims of Human Trafficking</t>
  </si>
  <si>
    <t>WACAP Project M&amp;O Costs</t>
  </si>
  <si>
    <t>Basic Foster Care Rate</t>
  </si>
  <si>
    <t>Caregiver Communication</t>
  </si>
  <si>
    <t>Annual Caregivers Conference</t>
  </si>
  <si>
    <t>CSEC Receiving Centers</t>
  </si>
  <si>
    <t>DS: Family Team Decision Making</t>
  </si>
  <si>
    <t>Emergent Placement Rate</t>
  </si>
  <si>
    <t>Family Preservation Services Rate</t>
  </si>
  <si>
    <t>Home Visiting Services</t>
  </si>
  <si>
    <t>Initial License Payment Adjustment</t>
  </si>
  <si>
    <t>Publication of Notice</t>
  </si>
  <si>
    <t>Funding is provided to implement E2SSB 5908 (Extended foster care), which modifies eligibility requirements for Extended Foster Care and requires the Department of Children, Youth, and Families (DCYF) to engage stakeholders to develop an incentive payment for youth who participate in qualifying activities.</t>
  </si>
  <si>
    <t>Funding is provided to implement 2SSB 6006 (Victims of human trafficking), which expands the definition of abuse or neglect to include trafficking, sex trafficking, and severe forms of trafficking.</t>
  </si>
  <si>
    <t>Funding is provided for staff to provide technical assistance to users of the Washington Caregiver Application Portal.</t>
  </si>
  <si>
    <t>Funding is provided to increase the basic foster care maintenance rate, effective July 1, 2025. The new rates are based on the estimated costs of providing a foster child with food, clothing, personal incidentals, and shelter. Monthly rates per-child will increase from $722 to $895 for children age 0-5; from $846 to $1,100 for children age 6-11; and from $860 to $1,034 for youth age 12 and above.</t>
  </si>
  <si>
    <t>Funding is provided to implement SHB 1970 (DCYF-caregiver communication), which requires DCYF to establish a caregiver communication specialist position and to submit a report to the Legislature on how DCYF would implement an automated notification system and provide recommendations on improving communications between DCYF and caregivers.</t>
  </si>
  <si>
    <t>Funding is provided to support families attending the annual caregivers conference in 2024.</t>
  </si>
  <si>
    <t>Additional funding is provided to support two receiving centers that serve youth who are, or are at risk of, being commercially or sexually exploited.</t>
  </si>
  <si>
    <t>Additional funding is provided for contracts to expand the hub home model statewide as part of the D.S. v. DCYF settlement agreement and implementation plan.</t>
  </si>
  <si>
    <t>Funding is provided for DCYF to make changes to family team decision making, revise policies and practices, and provide quality assurance in conducting shared planning meetings, in accordance with the D.S. v. DCYF settlement agreement.</t>
  </si>
  <si>
    <t>Funding is provided to increase the emergent placement rate from $9,267 to $13,413, effective July 1, 2024.</t>
  </si>
  <si>
    <t>Funding is provided to support a rate increase for Family Preservation Services providers, effective July 1, 2024.</t>
  </si>
  <si>
    <t>Funding is provided to increase the infant rate enhancement rate from $90 to $300, effective July 1, 2024.</t>
  </si>
  <si>
    <t>Funding is provided for DCYF to contract with a nonprofit in Bellevue, Washington to support the continuation of home visiting services for children ages three to five years old who are in the child welfare system.</t>
  </si>
  <si>
    <t>Funding is provided to increase the Non-Standard Hours Bonus from $135 to $150 for providers delivering over 30 hours of non-standard hours care per month per child, beginning July 1, 2024.</t>
  </si>
  <si>
    <t>Funding is provided in FY 2024 as a cushion in the event that the number of initial licenses issued grows more in the remainder of the fiscal year than what is projected in the February 2024 forecast and accounted for at maintenance level.</t>
  </si>
  <si>
    <t>Funding is provided to implement 2SHB 1205 (Service by pub./dependency), which requires DCYF to publish notice in a legal newspaper when required in a child dependency or termination of parental rights hearing in which DCYF is the petitioner.</t>
  </si>
  <si>
    <t>Funding is provided in FY 2025 while DCYF works to develop a sustainable operating model to expand the program to other regions of the state. The operating model is due July 1, 2024.</t>
  </si>
  <si>
    <t>Echo Glen Security</t>
  </si>
  <si>
    <t>Green Hill Baker North</t>
  </si>
  <si>
    <t>Echo Glen Cottage 11</t>
  </si>
  <si>
    <t>Echo Glen Cottage 5</t>
  </si>
  <si>
    <t>Echo Glen Cottage 8</t>
  </si>
  <si>
    <t>CCDF-TANF Audit Resolution</t>
  </si>
  <si>
    <t>Juvenile Block Grant</t>
  </si>
  <si>
    <t>Projected Underspend</t>
  </si>
  <si>
    <t>Training and Advocacy for Girls</t>
  </si>
  <si>
    <t>Funding is provided to implement the provisions of 2SSB 6006 (Victims of human trafficking) to implement and manage the validated assessment tool to screen a child for commercial sexual abuse of a minor if a report of abuse or neglect under RCW 26.44.030 alleges commercial sexual abuse of a minor.</t>
  </si>
  <si>
    <t>Funding is provided for contracted security guards to enhance security until the fence construction is complete at Echo Glen.</t>
  </si>
  <si>
    <t>Funding is reduced due to a four-month delay in opening the Green Hill Baker North living unit. The unit is now scheduled to open in May 2024.</t>
  </si>
  <si>
    <t>Funding is provided to staff and operate Echo Glen Cottage 11 that was recently renovated. Cottage 11 is anticipated to open April 2024.</t>
  </si>
  <si>
    <t>Funding is provided to staff and operate Echo Glen Cottage 5 that was recently renovated. Cottage 5 is anticipated to open July 2024.</t>
  </si>
  <si>
    <t>Funding is provided to staff and operate Echo Glen Cottage 8 that was recently renovated. Cottage 8 is anticipated to open July 2024.</t>
  </si>
  <si>
    <t>Projected savings in the Department of Children, Youth, and Families' Juvenile Rehabilitation (JR) program during FY 2025 is used to fund DCYF's Program Support. Funding is provided to track expenditures for the Working Connections Child Care program at the client level.</t>
  </si>
  <si>
    <t>Funding is increased to implement community juvenile accountability programs in local communities.</t>
  </si>
  <si>
    <t>Savings are achieved due to projected under-spending in JR's budget.</t>
  </si>
  <si>
    <t>Funding is provided for anti-bias training, youth stipends, and facilitation for girls within the continuum of the JR system.</t>
  </si>
  <si>
    <t>Child Care Program Eligibility</t>
  </si>
  <si>
    <t>ESIT Monthly Count</t>
  </si>
  <si>
    <t>TTK Coordinated Enrollment</t>
  </si>
  <si>
    <t>Snohomish Early Learning</t>
  </si>
  <si>
    <t>Spokane Child Care Pilot</t>
  </si>
  <si>
    <t>Funding is provided for implementation of 2SHB 2124 (Child care prog. eligibility), which, among other provisions, requires the Department of Children, Youth, and Families (DCYF) to include certified child care providers, Early Childhood Education Assistance Program (ECEAP), Birth to Three ECEAP, Head Start, and Early Head Start providers in the expanded Working Connections Child Care (WCCC) eligibility provisions that are currently applicable to licensed child care providers.</t>
  </si>
  <si>
    <t>Funding is provided for implementation of SHB 1916 (Infants and toddlers program), which requires DCYF to count children receiving Early Support for Infants and Toddlers (ESIT) services within the same month as the monthly count day. The monthly count day is the last business day of the month.</t>
  </si>
  <si>
    <t>Funding is provided to consult with the Office of the Superintendent for Public Instruction to support connections between Transition to Kindergarten (TTK) programs and local early learning providers, as required under Chapter 420, Laws of 2023.</t>
  </si>
  <si>
    <t>Funding is provided for a 5 percent rate increase for full day ECEAP slots and a 9 percent rate increase for extended day slots, beginning July 1, 2024.</t>
  </si>
  <si>
    <t>Funding is provided to expand infant and early childhood mental health consultation services, including funding to support rural schools and childcare programs in rural communities.</t>
  </si>
  <si>
    <t>Funding is provided to increase the ESIT rate to match the increased Basic Education Allocation (BEA) rate provided in the K-12 budget, as required by statute, beginning July 1, 2024.</t>
  </si>
  <si>
    <t>Additional funding is provided for the Imagination Library, which mails free books to children from birth until school age.</t>
  </si>
  <si>
    <t>Funding is provided for DCYF to contract with a group to identify and report on ways to strengthen the early learning community in Snohomish County.</t>
  </si>
  <si>
    <t>Funding is provided for DCYF to contract with a nonprofit organization located in Spokane for a pilot program to increase the child care workforce and child care capacity in the greater Spokane area. The pilot program must create a cohort of at least 10 child care facilities that will engage in culture index and blueprint assessments in order to increase the child care workforce.</t>
  </si>
  <si>
    <t>Fingerprinting Capacity</t>
  </si>
  <si>
    <t>Clark County Relocation</t>
  </si>
  <si>
    <t>Ta'afulisia Lawsuit Workload</t>
  </si>
  <si>
    <t>Staff Safety and Supports</t>
  </si>
  <si>
    <t>Independent Living Transition Staff</t>
  </si>
  <si>
    <t>Independent Living Funding</t>
  </si>
  <si>
    <t>Funding is provided to implement SSB 5774 (Fingerprint backgr. checks), which requires the Department of Children, Youth, and Families (DCYF) to maintain background checks fingerprinting capacity in at least seven early learning and child welfare offices.</t>
  </si>
  <si>
    <t>Funding is provided to implement E2SSB 5908 (Extended foster care), which modifies eligibility requirements for Extended Foster Care and requires DCYF to engage stakeholders to develop an incentive payment for youth who participate in qualifying activities.</t>
  </si>
  <si>
    <t>Funding is provided for the maintenance and operations costs of the Washington Caregiver Application Portal (WACAP) project, which allows foster parents, unlicensed caregivers, group care facilities, and child placement agencies to enter and maintain information during the initial licensing and home study processes.</t>
  </si>
  <si>
    <t>Funding and staff are provided for DCYF to track expenditures for the Working Connections Child Care (WCCC) program at the client level.</t>
  </si>
  <si>
    <t>Funding is provided to complete one-time tenant improvements due to the relocation of the Vancouver office.</t>
  </si>
  <si>
    <t>Funding is provided to set up a hearings office to provide hearings to incarcerated youth under age 25 serving their sentence at a juvenile rehabilitation facility prior to transferring to an adult corrections facility.</t>
  </si>
  <si>
    <t>Funding is provided to implement SHB 1970 (DCYF-caregiver communication) which requires DCYF to establish a caregiver communication specialist position and to submit a report to the legislature on how DCYF would implement an automated notification system and provide recommendations on improving communications between DCYF and caregivers.</t>
  </si>
  <si>
    <t>Funding is provided for the procurement and initial stages of the Comprehensive Child Welfare Information System implementation. Completion of this system is a prerequisite to claiming federal Family First Prevention Services Act funding.</t>
  </si>
  <si>
    <t>Funding is provided for plaintiff legal fees and staff associated with increased workloads resulting from the D.S. v. DCYF settlement agreement.</t>
  </si>
  <si>
    <t>Funding is provided to support staff safety needs, hire peers to train and support crisis response volunteers, and facilitate intervention and support to staff involved in traumatic incidents.</t>
  </si>
  <si>
    <t>Funding is provided for Independent Living (IL) staffing. These staff include a current statewide adolescent transition program manager and three FTE adolescent liaisons to support transition planning for adolescents exiting DCYF systems of care and help connect them to resources.</t>
  </si>
  <si>
    <t>Funding is provided to backfill a declining federal Chafee Grant in order to maintain the IL program.</t>
  </si>
  <si>
    <t>Funding is provided to complete the feasibility study for an updated Social Service Payment System (SSPS) to determine project implementation costs and a project plan. The SSPS provides authorization and payment processing for services delivered to the DCYF clients.</t>
  </si>
  <si>
    <t>Civil Commitment Transition</t>
  </si>
  <si>
    <t>Expand Graduated Reentry</t>
  </si>
  <si>
    <t>Law Enforcement Data</t>
  </si>
  <si>
    <t>Reentry Services</t>
  </si>
  <si>
    <t>Relocation Costs</t>
  </si>
  <si>
    <t>Regulatory Compliance</t>
  </si>
  <si>
    <t>Custody Staff: Health Care Delivery</t>
  </si>
  <si>
    <t>Custody Relief Factor</t>
  </si>
  <si>
    <t>Nursing Relief</t>
  </si>
  <si>
    <t>Telephone System Replacement</t>
  </si>
  <si>
    <t>Vendor Rate</t>
  </si>
  <si>
    <t>Auto Theft Prevention Account</t>
  </si>
  <si>
    <t>Contraband Management</t>
  </si>
  <si>
    <t>Community Correct. Caseload Study</t>
  </si>
  <si>
    <t>SCAAP Federal Funding Loss</t>
  </si>
  <si>
    <t>Hepatitis C Treatment</t>
  </si>
  <si>
    <t>SB 5021 - DOC Interest Arbitration</t>
  </si>
  <si>
    <t>Shift Staffing from IIBF to GF-S</t>
  </si>
  <si>
    <t>Strength In Families</t>
  </si>
  <si>
    <t>Education Modernization</t>
  </si>
  <si>
    <t>Quality Assurance &amp; Care Navigation</t>
  </si>
  <si>
    <t>End Yakima Jail Contract</t>
  </si>
  <si>
    <t>Housing Assistance: Rental Vouchers</t>
  </si>
  <si>
    <t>Delay Maple Lane Expansion</t>
  </si>
  <si>
    <t>Reentry Investments</t>
  </si>
  <si>
    <t>Violator Sanctions</t>
  </si>
  <si>
    <t>State v. Blake - DOC &amp; Offenders</t>
  </si>
  <si>
    <t>Funding is provided for implementation of Engrossed Substitute Senate Bill 5071 (civil commitment).</t>
  </si>
  <si>
    <t>Savings are assumed based on caseload reductions that will occur after implementation of Engrossed Substitute Senate Bill 5121 (graduated reentry).</t>
  </si>
  <si>
    <t>Funding is provided for implementation of Engrossed Second Substitute Senate Bill 5259 (law enforcement data).</t>
  </si>
  <si>
    <t>Funding is provided for implementation of Engrossed Substitute Senate Bill 5304 (reentry services).</t>
  </si>
  <si>
    <t>Funding is provided for the relocation of leased facilities due to recent increases in the community supervision caseload related to legislative and policy changes.</t>
  </si>
  <si>
    <t>Funding is provided to enable the Department of Corrections to conduct statewide surveys, complete groundwater cleanup, and address other regulatory compliance issues as notified by the Department of Ecology, the city of Airway Heights, and the Department of Health.</t>
  </si>
  <si>
    <t>Funding is provided for additional staff in shortage areas as identified during the review of the Department of Corrections' prison staffing model. Staff shortage areas identified include off-site medical transportation, community hospital watches, one-on-one suicide watches, and watch staff for the mental health living units.</t>
  </si>
  <si>
    <t>Funding is provided for overtime activities and to increase the duty relief factor in the Department of Corrections' prison staffing model.</t>
  </si>
  <si>
    <t>Funding is provided for additional staff for on-call and overtime activities.</t>
  </si>
  <si>
    <t>Funding is provided to replace the telephone system within several Department of Corrections' facilities with WaTech Shared/Managed Services and Microsoft Teams.</t>
  </si>
  <si>
    <t>Funding is provided for vendor rate increases for work release providers and contracts for psychologists providing evaluations for correctional officers during the hiring process.</t>
  </si>
  <si>
    <t>Funding is provided to replace Washington Auto Theft Prevention funds with General Fund-State funds due to declining revenue in the account.</t>
  </si>
  <si>
    <t>Funding is provided for additional staff due to the increase in dry cell watches that have occurred as a result of the installation of a body scanner at the Washington Corrections Center for Women.</t>
  </si>
  <si>
    <t>Funding is provided for a comprehensive review of the community corrections staffing model and for developing an updated staffing model for use by the Department of Corrections.</t>
  </si>
  <si>
    <t>Funding is provided to replace the loss of federal State Crime Alien Assistance Program (SCAAP) funds with General Fund-State dollars.</t>
  </si>
  <si>
    <t>Funding is provided to increase the amount of hepatitis C treatments administered to incarcerated individuals.</t>
  </si>
  <si>
    <t>Funding is provided for the costs outline in an interagency agreement with the Office of Financial Management (OFM) labor relations for increased staffing related to Chapter 233, Laws of 2019 (2SSB 5021) that expanded interest arbitration rights for Department of Corrections' employees.</t>
  </si>
  <si>
    <t>Funding is provided to shift staff salaries that are paid from the Incarcerated Individual Betterment Fund (IIBF) to General Fund-State dollars</t>
  </si>
  <si>
    <t>Funding is provided to replace the loss of a Strength in Families federal grant used for reentry programming for incarcerated parents. This program had previously been federally funded since 2016.</t>
  </si>
  <si>
    <t>Funding is provided to: (1) increase access to educational opportunities for incarcerated individuals through continued expansion of the secure internet program at correctional facilities; and (2) provide specialists to address the needs of incarcerated individuals with learning disabilities. Includes funding for Second Substitute House Bill 1044 (prison to postsecondary education) that implements postsecondary education certificate and degree programs at state correctional institutions.</t>
  </si>
  <si>
    <t>Funding is provided to implement an integrated health services model with a focus on quality assurance and care navigation.</t>
  </si>
  <si>
    <t>Funding is reduced to capture savings due to the termination of the contract with the Yakima County jail. The contract was in place due to capacity concerns for the female incarcerated population, but the extra beds are no longer needed.</t>
  </si>
  <si>
    <t>Increased funding is provided for the department's housing voucher program.</t>
  </si>
  <si>
    <t>Funding is eliminated for operating costs at the Maple Lane Corrections Center (MLCC). Due to a decline in the female offender population the additional beds are no longer needed.</t>
  </si>
  <si>
    <t>Funding is provided for reentry services including cognitive behavioral interventions, educational programming, and expanded transition resources at correctional facilities. Reentry services also includes community partnership programs, housing subsidies, and health care coordination to support offenders' reentry to the community, pre-apprenticeship programming, implementation of iCOACH (intensive supervision), and providing funding for a contract with the Washington Institute for Public Policy to evaluate the funded reentry programs</t>
  </si>
  <si>
    <t>Savings are assumed based on the Department of Corrections implementing the policy that reduces the maximum sanction for violations of community supervision terms from 30 days to 15.</t>
  </si>
  <si>
    <t>Funding is provided for staffing and to provide release assistance, including limited housing and food assistance, and other costs associated with individuals ordered released from confinement as a result of the State v. Blake court decision.</t>
  </si>
  <si>
    <t>Body Scanners at WCCW and WCC</t>
  </si>
  <si>
    <t>Facility Maintenance Costs</t>
  </si>
  <si>
    <t>One-Time Relocation Costs</t>
  </si>
  <si>
    <t>Legal Services Rate Increase</t>
  </si>
  <si>
    <t>CDL Training Program</t>
  </si>
  <si>
    <t>COVID Relief Fund Alignment</t>
  </si>
  <si>
    <t>PREA Compliance Specialists</t>
  </si>
  <si>
    <t>Maple Lane Staffing</t>
  </si>
  <si>
    <t>Telepresence Services</t>
  </si>
  <si>
    <t>Electronic Health Records</t>
  </si>
  <si>
    <t>OMNI Sentencing Module Project</t>
  </si>
  <si>
    <t>OMNI Sentencing Module M&amp;O</t>
  </si>
  <si>
    <t>Amend Collaboration and Training</t>
  </si>
  <si>
    <t>Restrictive Housing Reform</t>
  </si>
  <si>
    <t>WCCW Elder Care Feasibility Study</t>
  </si>
  <si>
    <t>Ombuds Liaison &amp; Response</t>
  </si>
  <si>
    <t>Resentencing &amp; Reentry Staffing</t>
  </si>
  <si>
    <t>Reentry Support Items</t>
  </si>
  <si>
    <t>McNeil Island Staffing</t>
  </si>
  <si>
    <t>GRE Expansion Implementation</t>
  </si>
  <si>
    <t>Helen B Ratcliff Work Release</t>
  </si>
  <si>
    <t>Incarc. Indiv.-Public Records Act</t>
  </si>
  <si>
    <t>Library Services</t>
  </si>
  <si>
    <t>Parent Navigators</t>
  </si>
  <si>
    <t>Person-Centered Services</t>
  </si>
  <si>
    <t>Reentry and Rehabilitation</t>
  </si>
  <si>
    <t>Long Term Care Feasibility Study</t>
  </si>
  <si>
    <t>Patient &amp; Behavioral Centered Care</t>
  </si>
  <si>
    <t>Women's Prison Division</t>
  </si>
  <si>
    <t>Funding is provided to implement the provisions of Second Subs tute Senate Bill 5695 (body scanners).</t>
  </si>
  <si>
    <t>One- me funding is provided for equipment, goods, and services for needs that are smaller in scope than capital projects, but beyond the scope of ordinary maintenance at DOC prison facili es. These costs include but are not limited to replacing electrical and power supplies, upgrading firmware and computer so ware, repain ng, replacing boilers, and upgrading HVAC systems.</t>
  </si>
  <si>
    <t>Funding is adjusted for one- me reloca on costs for Federal Way, Richland, Pasco, and Goldendale leased facilities.</t>
  </si>
  <si>
    <t>Funding is provided for rate increases for prison legal services. This increases the rate for contracted legal services from an average of $47 or $60 an hour to $100 an hour.</t>
  </si>
  <si>
    <t>Funding is provided to DOC to collaborate with the State Board for Community and Technical Colleges and the Department of Licensing to develop a pre-release commercial driving license (CDL) pilot program.</t>
  </si>
  <si>
    <t>Funding is provided to backfill the loss in revenue from the State Crime Alien Assistance Program (SCAAP) for federal FY 2023 to pay a part of the incarcera on costs for undocumented immigrants who have been convicted and sentenced of crimes in Washington.</t>
  </si>
  <si>
    <t>Funding is adjusted to align with the alloca on of Coronavirus Relief Response funds that expired December 31, 2021.</t>
  </si>
  <si>
    <t>Funding is provided for dedicated staff at six prisons to coordinate facility implementa on of the Prison Rape Elimina on Act (PREA) policies. This allows for each of the 12 prisons to then have a dedicated PREA staff position.</t>
  </si>
  <si>
    <t>Funding is provided for a sta onary engineer and a custodian to support the opera onal costs at the Maple Lane facility that includes administra ve staff and the centralized pharmacy. In addi on to DOC programs, the Maple Lane loca on also houses programs from the Department of Social and Health Services.</t>
  </si>
  <si>
    <t>Funding is provided for staffing, dedicated teleservice rooms, telehealth carts and associated technology so that teleservices will be provided for health care, court hearings, and other remote services at each correc onal facility</t>
  </si>
  <si>
    <t>Addi onal funding is provided for staffing to con nue to work towards an electronic health records solu on.</t>
  </si>
  <si>
    <t>Funding is provided for project staff and vendor costs to purchase a commercial-off-the-shelf so ware solu on for an offender management network informa on (OMNI) system sentencing calcula on module. This module is intended to modernize an element in the OMNI system for mely and accurate calcula ons of sentence end dates compared to the current manual process.</t>
  </si>
  <si>
    <t>Funding is provided for two informa on technology staff and vendor costs for maintenance and opera ons of the offender management network informa on system sentencing calcula on module project.</t>
  </si>
  <si>
    <t>One- me funding is provided for staff and contracted vendor costs so that the department may con nue working with the Amend program at the University of California San Francisco in the 2021-23 biennium. The purpose of this partnership is to transform correc onal culture to improve the health and safety of both incarcerated individuals and staff.</t>
  </si>
  <si>
    <t>Funding is provided to reduce the use of solitary confinement in prisons by increasing correc onal and mental health staffing, incorpora ng mental health training, and implemen ng approaches to organiza onal and culture change in the restrictive housing environment.</t>
  </si>
  <si>
    <t>Funding is provided to conduct a feasibility study to determine whether an elder care unit is needed at the Washington Correction Center for Women.</t>
  </si>
  <si>
    <t>Funding is provided to increase DOC's capacity to work with the Office of Correc ons Ombuds (OCO) and to respond to reports and recommendations from the OCO.</t>
  </si>
  <si>
    <t>One- me funding is provided for addi onal staff in FY 2023 to address the immediate needs of individuals released directly from prison due to resentencing who are not currently eligible for housing vouchers and other reentry support.</t>
  </si>
  <si>
    <t>One- me funding is provided for reentry support to individuals releasing from prison, which includes disposable cell phones, prepaid food cards, hygiene kits, housing vouchers, and release medica ons.</t>
  </si>
  <si>
    <t>Funding is provided for addi onal staff to provide stewardship of McNeil Island and the vessels DOC takes to and from the island.</t>
  </si>
  <si>
    <t>Funding is provided to backfill posi ons that require coverage at all mes so they can a end the statewide diversity, equity and inclusion training from the Department of Enterprise Services. The mul-day training will be administered to 25% of staff each fiscal year un l 100% of staff have a ended the training, star ng in FY 2024. The compensation impact model was used as a basis for calculation.</t>
  </si>
  <si>
    <t>Funding is provided for the addi onal costs of implemen ng the expansion of the Graduated Reentry (GRE) program implemented in FY 2021. This includes transporta on costs, increased Indeterminate Sentence Review Board workload costs, and costs related to making addi onal sex offender treatment slots available for more incarcerated individuals in need and eligible for treatment.</t>
  </si>
  <si>
    <t>Funding is provided to convert Helen B. Ratcliff Work Release from a contracted facility to a facility operated by the department. The previous contract was terminated effec ve November 30, 2021.</t>
  </si>
  <si>
    <t>Funding is provided to implement Engrossed Subs tute House Bill 1956 (incarcerated individuals/Public Records Act) that exempts from public disclosure certain records rela ng to incarcerated individuals maintained by DOC including body scanner images, records maintained pursuant to the Prison Rape Elimina on Act, and certain health information.</t>
  </si>
  <si>
    <t>Funding is provided to expand library services to incarcerated individuals in adult correc onal facili es.</t>
  </si>
  <si>
    <t>One- me funding is provided for two parent navigator posi ons to assist incarcerated parents involved in dependency or child welfare cases to maintain connec ons with their children and to assist these individuals in transitioning and reuniting with their families upon release from incarceration</t>
  </si>
  <si>
    <t>Funding is provided for a director of person-centered services posi on to offer the incarcerated person's perspec ve on policy, planning, and implementa on efforts for the correc ons system and community reentry.</t>
  </si>
  <si>
    <t>Funding is provided to implement Second Subs tute House Bill 1818 (reentry and rehabilita on) that extends the period for which DOC may provide housing vouchers and that eliminates supervision fees charged to persons who commit criminal offenses.</t>
  </si>
  <si>
    <t>One- me funding is provided for a long-term care feasibility study to look at op ons for incarcerated individuals under the jurisdic on of DOC who need long term care support. A preliminary report is due October 1, 2022. A final report is due June 30, 2023.</t>
  </si>
  <si>
    <t>Funding is provided to increase medical staffing for pa ent care and behavioral health care. This will allow for more pa ent access to care and expanded screening of individuals in prison facili es with an increased focus on chronic illnesses, infec ous disease, diabetes, heart disease, serious mental health, and behavioral health services.</t>
  </si>
  <si>
    <t>Funding is provided for an assistant secretary posi on for the Women's Prison Division to focus on the different needs and experiences of women in the correc ons system and on community supervision.</t>
  </si>
  <si>
    <t>DOC Abortion Medications</t>
  </si>
  <si>
    <t>WA Auto Theft Prevention Acct.</t>
  </si>
  <si>
    <t>Probable Cause Hearings</t>
  </si>
  <si>
    <t>One-time funding is provided for abortion medications.</t>
  </si>
  <si>
    <t>Funding is provided for anticipated lease rate adjustments at community field offices and community justice centers serving individuals under the department's supervision.</t>
  </si>
  <si>
    <t>Funding is provided in General Fund State that was previously provided in Washington Auto Theft Prevention Account (WATPA) funds due to declining revenue in the WATPA.</t>
  </si>
  <si>
    <t>Funding is reduced for the OMNI Sentencing Module project due to project delays. The project includes the purchase of a commercial off-the-shelf software solution to update the department's offender management sentencing calculation module. This modernization will provide more efficient and accurate calculations of sentence end dates than the current manual process.</t>
  </si>
  <si>
    <t>Funding is provided for staffing to support a centralized, independent hearings process to assess violations of community supervision terms. The Department of Corrections (DOC) is transitioning the determination of probable cause to impartial hearings officers consistent with advice from the Attorney General's Office and pursuant to a demand-to-bargain agreement between DOC and the Washington Federation of State Employees.</t>
  </si>
  <si>
    <t>Secure Internet for Prisons</t>
  </si>
  <si>
    <t>Commissary Funds Subaccount</t>
  </si>
  <si>
    <t>Reentry Services and Gate Money</t>
  </si>
  <si>
    <t>Substance Use Disorder Treatment</t>
  </si>
  <si>
    <t>DOC Abortion Medication Program</t>
  </si>
  <si>
    <t>Bellingham Work Release State Run</t>
  </si>
  <si>
    <t>Correct. Indust. Wages &amp; Gratuities</t>
  </si>
  <si>
    <t>Vendor Rate Adjustment for Nurses</t>
  </si>
  <si>
    <t>AMEND Training (Collab. &amp; Training)</t>
  </si>
  <si>
    <t>Restrictive Housing-Solitary Confin</t>
  </si>
  <si>
    <t>ISRB Caseload</t>
  </si>
  <si>
    <t>Addiction Care Delivery</t>
  </si>
  <si>
    <t>Dispute Resolution Staffing</t>
  </si>
  <si>
    <t>Supervision Training Resources</t>
  </si>
  <si>
    <t>Food Service Diabetic Diet</t>
  </si>
  <si>
    <t>Occupational Health Program</t>
  </si>
  <si>
    <t>Gender Responsive Staff</t>
  </si>
  <si>
    <t>Reentry of Transitioning Fathers</t>
  </si>
  <si>
    <t>Funding is provided to expand use of an off-state network for incarcerated individual Internet access beyond Monroe Correctional Complex, Washington Corrections Center for Women, and Washington Corrections Center for men. Internet connectivity is for incarcerated individuals to access education and many reentry services.</t>
  </si>
  <si>
    <t>One-time funding is provided to implement the provisions of Senate Bill 5131 (Commissary funds) to complete necessary one-time system changes to create a new subaccount in the trust accounting system for commissary funds.</t>
  </si>
  <si>
    <t>Funding is provided to implement the provisions of Second Substitute Senate Bill 5134 (Reentry services &amp; supports) that provides dedicated reentry corrections specialist staff for discharge plans, and includes gate money at $300 per releasing individual.</t>
  </si>
  <si>
    <t>Funding is provided to implement the provisions of Second Substitute Senate Bill 5502 (Sub. use disorder treatment) that provides 8 dedicated program specialist positions to complete a comprehensive substance use disorder assessment and 2 dedicated corrections specialist staff to coordinate care from the facilities to the community upon release.</t>
  </si>
  <si>
    <t>Funding is provided to implement the provisions of Senate Bill 5768 (DOC/abortion medications) that: (1) authorizes the Department of Corrections (DOC) to engage in the practice of pharmacy or wholesale distribution of abortion medications; and (2) requires DOC to establish and operate a program to deliver, dispense, and distribute abortion medications individually or wholesale at cost plus a fee to offset the cost of secure storage and delivery of the medication.</t>
  </si>
  <si>
    <t>Funding is provided for supervision staffing to convert the Bellingham Reentry Center from a contractor-run facility to a state-run facility. The previous contract was terminated May 7, 2022.</t>
  </si>
  <si>
    <t>Funding is provided to pay incarcerated individuals participating in correctional industries Class III work programs wages or gratuities of no less than $1 an hour.</t>
  </si>
  <si>
    <t>Funding is provided for vendor rate increases for nursing staff, which adjusts the registered nurse hourly rate from $75 to $100 and also adjusts the licensed practitioner nurse hourly rate from $57 to $85.</t>
  </si>
  <si>
    <t>One-time funding is provided for project staff and vendor costs to purchase a commercial-off-the-shelf software solution for an offender management network information (OMNI) system sentencing calculation module. This module is intended to modernize an element in the OMNI system for timely and accurate calculations of sentence end dates and allow for the discontinuation of the current manual process.</t>
  </si>
  <si>
    <t>Funding is provided for prison, health care, reentry and programmatic staffing so that the DOC may continue working with the Amend program to transform correctional culture to improve the health and safety of both incarcerated individuals and staff.</t>
  </si>
  <si>
    <t>Funding is provided to reduce the use of solitary confinement in prisons by increasing correctional and mental health staffing and providing mental health training for the staff operating in these restrictive housing environments.</t>
  </si>
  <si>
    <t>Funding is provided for two staff to support operations of the Indeterminate Sentence Review Board.</t>
  </si>
  <si>
    <t>Funding is provided to expand the addiction treatment program to increase access for incarcerated individuals diagnosed with a substance use disorder. This expansion includes 6 dedicated addiction treatment medical staff at the prison facilities, prescription medicine, and 4 dedicated correctional officers.</t>
  </si>
  <si>
    <t>Funding is provided for dispute resolution staffing to respond to incarcerated individuals' health care complaints and appeals.</t>
  </si>
  <si>
    <t>Funding is provided to expand training resources for the community corrections program.</t>
  </si>
  <si>
    <t>Funding is provided for the increased costs of a diabetic responsive lower carbohydrate diet.</t>
  </si>
  <si>
    <t>Funding is provided for hearing staffing to support a centralized, independent hearings process to assess violations of community supervision terms. The DOC is transitioning the determination of probable cause to impartial hearings officers consistent with advice from the Attorney General's Office and pursuant to a demand to-bargain agreement between DOC and the Washington Federation of State Employees.</t>
  </si>
  <si>
    <t>One-time funding is provided for staffing in the occupational health program at DOC.</t>
  </si>
  <si>
    <t>Funding is provided for one staff in the women's prison division focused on gender responsive and trauma informed care across all facilities.</t>
  </si>
  <si>
    <t>Funding is provided for supervision staffing to convert the Helen B. Ratcliff Reentry Center from a contractor-run facility to a state-fun facility. The previous contract was terminated in the fall of 2021 and DOC took on operations and began accepting incarcerated individuals again in November 2022.</t>
  </si>
  <si>
    <t>One-time funding is provided for two parent navigator positions to assist incarcerated parents involved in dependency or child welfare cases to maintain connections with their children and to assist these individuals in transitioning and reuniting with their families upon release from incarceration.</t>
  </si>
  <si>
    <t>Funding is provided for a grant to a non-profit organization to assist fathers transitioning from incarceration to the community and family reunification.</t>
  </si>
  <si>
    <t>Domestic Violence / Sentencing</t>
  </si>
  <si>
    <t>School bus trespass</t>
  </si>
  <si>
    <t>Bias Motivated Defacement</t>
  </si>
  <si>
    <t>Tribal warrants</t>
  </si>
  <si>
    <t>Relocation Costs Marysville</t>
  </si>
  <si>
    <t>Relocation Costs Richland</t>
  </si>
  <si>
    <t>Radio System Replacement</t>
  </si>
  <si>
    <t>Sentencing Alternative Services</t>
  </si>
  <si>
    <t>Legal Services - Immigration Svc.</t>
  </si>
  <si>
    <t>Construction Apprenticeships</t>
  </si>
  <si>
    <t>Community Supervision Staffing</t>
  </si>
  <si>
    <t>SOTAP Caseload</t>
  </si>
  <si>
    <t>Fatality Reviews Staffing</t>
  </si>
  <si>
    <t>Reentry Services &amp; Supports</t>
  </si>
  <si>
    <t>Reception Center Transportation</t>
  </si>
  <si>
    <t>Reentry 2030</t>
  </si>
  <si>
    <t>Larch Camp Closure Savings</t>
  </si>
  <si>
    <t>Larch Camp Operational Costs</t>
  </si>
  <si>
    <t>Larch Camp Warm Closure Costs</t>
  </si>
  <si>
    <t>LCC Reinvestment Open WSP Unit G</t>
  </si>
  <si>
    <t>LCC Reinvestment Open CBCC Units</t>
  </si>
  <si>
    <t>LCC Reinvestment Open CRCC Unit F</t>
  </si>
  <si>
    <t>LCC Reinvestment DVC</t>
  </si>
  <si>
    <t>Mobile Dental Clinic for Camps</t>
  </si>
  <si>
    <t>Jail Bed Rate Study</t>
  </si>
  <si>
    <t>Jail Medical Bed Rate Adjustment</t>
  </si>
  <si>
    <t>Jail Last Day Bed Rate</t>
  </si>
  <si>
    <t>DRW Transgender CO Training</t>
  </si>
  <si>
    <t>DRW Transgender Staffing</t>
  </si>
  <si>
    <t>Transgender Housing Manager</t>
  </si>
  <si>
    <t>State Identification Cards</t>
  </si>
  <si>
    <t>CSFRF Fund Swap</t>
  </si>
  <si>
    <t>TEACH-Taking Educ. &amp; Creating Hist.</t>
  </si>
  <si>
    <t>Funding is provided to implement the provisions of HB 2048 (Domestic violence/sentencing).</t>
  </si>
  <si>
    <t>One-time funding is provided for prison and health care staffing to operate body scanners at the Washington Corrections Center for Women and the Washington Corrections Center for Men.</t>
  </si>
  <si>
    <t>Funding is provided to implement the provisions of ESSB 5891 (School bus trespass) for information technology system changes.</t>
  </si>
  <si>
    <t>Funding is provided to implement the provisions of SSB 5917 (Bias-Motivated defacement) for information technology system changes.</t>
  </si>
  <si>
    <t>Funding is provided to implement the provisions of SSB 6146 (Tribal warrants) for an administrative assistant for data tracking and documenting/reporting on outcomes of warrants/detainers, and information technology system changes.</t>
  </si>
  <si>
    <t>Funding is provided for one-time relocation costs to the Marysville community field office.</t>
  </si>
  <si>
    <t>Funding is provided for one-time relocation costs to the Richland community field office</t>
  </si>
  <si>
    <t>Funding is provided to complete two radio system replacement projects that began in the 2023-25 biennium, and to purchase a mobile back-up radio system.</t>
  </si>
  <si>
    <t>Funding is provided for nursing relief in prisons.</t>
  </si>
  <si>
    <t>Funding is provided to offset increased service costs for residential treatment through the Drug Offender Sentencing Alternative program and increased costs for counseling and parenting classes through the Family and Offender Sentencing Alternative program.</t>
  </si>
  <si>
    <t>Funding is provided for legal services for immigration matters to include visa applications and permanency residency petitions for department staff.</t>
  </si>
  <si>
    <t>Funding is provided to implement 2SHB 2084 (Construction training/DOC), which requires the Office of the Corrections Ombuds to convene an oversight committee and collect data on construction-related training programs in state correctional facilities. The DOC is required to participate on the committee</t>
  </si>
  <si>
    <t>Funding is provided to complete the OMNI sentencing calculation module project to include data migration, data remediation, quality assurance and independent verification and validation.</t>
  </si>
  <si>
    <t>Funding is provided for maintenance and operations costs for the OMNI sentencing calculation module solution.</t>
  </si>
  <si>
    <t>Funding is provided to expand resources at one additional prison, beyond the Washington State Penitentiary and the Clallam Bay Corrections Center where resources are already deployed, to reduce the use of solitary confinement in prisons.</t>
  </si>
  <si>
    <t>Funding is provided for a 7 percent compensation increase for the Indeterminate Sentence Review Board chair and the five board members.</t>
  </si>
  <si>
    <t>Funding is provided to phase in 45 additional community corrections officers by December 2025 to reduce staff caseloads who are responsible for individuals convicted of violent crimes.</t>
  </si>
  <si>
    <t>Funding is provided for assessment staff needed for the Sex Offense Treatment and Assessment Programs in prison and community supervision.</t>
  </si>
  <si>
    <t>Funding is provided for staff to complete corrective action plans and audit ongoing practices for compliance with recommendations from unexpected fatality reviews.</t>
  </si>
  <si>
    <t>Funding is provided to establish healthcare discharge teams at four institutions to support individuals that are released into the community with health care assistance including applying for federal and state medical, food, cash, and disability benefits.</t>
  </si>
  <si>
    <t>Funding is provided for one transportation vehicle and staff to transport incarcerated individuals both from the reception center and to allow direct transportation between facilities without a stop-over at the reception center.</t>
  </si>
  <si>
    <t>Funding is provided for one staff to develop a roadmap that includes cross-agency collaboration and input from community providers and the Statewide Reentry Council, and a focus on Reentry 2030. The plan must examine the role of the state's Medicaid 1115 Transformation Waiver to assist the state in meeting Reentry 2030 goals and report by October 1, 2024.</t>
  </si>
  <si>
    <t>Funding is reduced to recognize the delay in operations from July 1, 2023 to January 1, 2024.</t>
  </si>
  <si>
    <t>Funding is reduced given the Department decision to close Larch Corrections Center (LCC).</t>
  </si>
  <si>
    <t>Funding is provided to cover the costs to operate LCC from July 1, 2023 through the closure on October 15, 2023.</t>
  </si>
  <si>
    <t>Funding is provided to maintain a warm closure of the LCC facility and assets.</t>
  </si>
  <si>
    <t>Funding is provided to reopen living unit G at the Washington State Penitentiary, which was closed as part of the Graduated Reentry (GRE) prison living unit closures and recent court decisions that impacted caseload.</t>
  </si>
  <si>
    <t>Funding is provided to reopen living units G and H at the Clallum Bay Corrections Center, which were closed as part of the GRE prison living unit closures and recent court decisions that impacted caseload.</t>
  </si>
  <si>
    <t>Funding is provided to reopen living unit F at the Coyote Ridge Corrections Center, which was closed as part of the GRE prison living unit closures and recent court decisions that impacted caseload</t>
  </si>
  <si>
    <t>Funding is provided to move LCC direct variable cost funding from LCC to other prison facilities.</t>
  </si>
  <si>
    <t>Funding is provided for a mobile dental vehicle, dental staff and a correctional officer to provide dental services to the DOC stand-alone minimum camps.</t>
  </si>
  <si>
    <t>One-time funding is provided to contract with a third-party vendor to complete a jail bed rate study, which is due October 1, 2024.</t>
  </si>
  <si>
    <t>Funding is provided for the cost of specialty medical services in the jail bed rate at the South Correctional Entity (SCORE) detention facility in Des Moines.</t>
  </si>
  <si>
    <t>Funding is provided to pay local jails an additional day to cover costs incurred across two days of service in a jail.</t>
  </si>
  <si>
    <t>Funding is provided in compliance with the transgender settlement agreement for correctional officer training in FY 2025.</t>
  </si>
  <si>
    <t>Funding is provided for staffing to deliver gender-affirming medical and mental health care treatments and services.</t>
  </si>
  <si>
    <t>Funding is provided for a dedicated transgender housing manager after one-time federal funds expired on September 30, 2023.</t>
  </si>
  <si>
    <t>Funding is provided to implement E2SHB 2099 (State custody/ID cards) that requires all state hospitals, the Special Commitment Center, secure community transition facilities, residential treatment facilities, and DOC to ensure that persons in the custody or care of those agencies possess an identification care while in custody or care and receive a valid state identification prior to release or discharge.</t>
  </si>
  <si>
    <t>A net zero fund adjustment is done between Coronavirus State Fiscal Recovery Federal funds and General Fund State in FY 2024.</t>
  </si>
  <si>
    <t>Funding is provided to support the T.E.A.C.H. (Taking Education and Creating History) program to provide liberatory education, foster positive self-reflection, and offer educational courses that encourage critical thinking, self-awareness, and personal growth to incarcerated individuals.</t>
  </si>
  <si>
    <t>Business Enterprise Program</t>
  </si>
  <si>
    <t>MS Cloud Integration Project</t>
  </si>
  <si>
    <t>Funding is provided for the Department to consult with a food service architect to determine recommendations and costs for future Business Enterprise Program café and vending enhancements to meet the changing demand in dining services. This funding also covers the cost of a study of the consultant recommendations, costs to business owners, and existing resources that could be used to assist business owners in making the recommended remodels.</t>
  </si>
  <si>
    <t>Funding is provided to train the Department's visually-impaired and hearing-impaired staff in Microsoft 365 programs.</t>
  </si>
  <si>
    <t>Study on Expansion Opportunities</t>
  </si>
  <si>
    <t>Business Enterprise Program Remodel</t>
  </si>
  <si>
    <t>Funding is provided for the Department to contract with a consultant to conduct a study on new enterprise and revenue-genera ng opportuni es for visually impaired individuals. The study must iden fy new revenue sources, new or expanded enterprise opportuni es, and new methods for preparing visually impaired individuals to effec vely manage these enterprises. The Department must submit a report in June 2023.</t>
  </si>
  <si>
    <t>Funds are provided for four phases of equipment upgrades and remodels of cafes owned by visually impaired business owners who are part of the Business Enterprise program.</t>
  </si>
  <si>
    <t>Independent Living</t>
  </si>
  <si>
    <t>Youth Services Under 14</t>
  </si>
  <si>
    <t>Funding is provided to serve additional blind and visually impaired individuals through the Independent Living program. Funding is intended to cover the loss of federal funds for Independent Living specific to those with vision loss that are under the age of 55, serve those currently on the program wait list, and increase provider rates by no more than 20 percent.</t>
  </si>
  <si>
    <t>Funding is provided to backfill for the loss of federal funding for services currently offered to youth under the age of 14 who are blind or have low vision and to add funding for administrative support and workshop costs.</t>
  </si>
  <si>
    <t>Funding is provided for the renovation of the food service cafe located in the Natural Resources Building.</t>
  </si>
  <si>
    <t>PFML Family Member Definition</t>
  </si>
  <si>
    <t>Career Connected Learning Expansion</t>
  </si>
  <si>
    <t>Industry and Education Partnerships</t>
  </si>
  <si>
    <t>Funding and FTEs are provided for the implementation of ESSB 5097 (paid leave coverage) which expands access to the Paid Family Medical Leave program to a broader definition of family members.</t>
  </si>
  <si>
    <t>Funding is provided for the Employment Security Department (Department) to increase Career Connected Learning curricula through program intermediary grants.</t>
  </si>
  <si>
    <t>One-time funding is provided to the Department for the North Central Educational Service District 171 to support the development of industry and education partnerships and expand career awareness, exploration and preparation activities for youth in Grant County.</t>
  </si>
  <si>
    <t>CCW Intermediary Grants Expansion</t>
  </si>
  <si>
    <t>Continue Economic Security for All</t>
  </si>
  <si>
    <t>ESD Customer Service FTE</t>
  </si>
  <si>
    <t>Unemployment Insurance Staffing</t>
  </si>
  <si>
    <t>Grant funds are provided to expand the Career Connect Washington's (CCW) intermediary grants to industry sector leads. Funding is included for one FTE at the Department to administer the grant program.</t>
  </si>
  <si>
    <t>Funding is provided to con nue the Economic Security for All (EcSA) program, which provides grants to local Workforce Development Councils for career planning, case management, and other support.</t>
  </si>
  <si>
    <t>Funding is provided for one FTE customer service posi on to increase capacity for cons tuent casework and to respond to legislative offices when claims are escalated.</t>
  </si>
  <si>
    <t>Reserve funding and staffing authority are made available to the Department to hire temporary staff if exis ng resources are not sufficient to manage the UI Program's claims and backlog. Prior to hiring addi onal staff, the Department must consult with the Office of Financial Management (OFM).</t>
  </si>
  <si>
    <t>Federal Funding Shortfall</t>
  </si>
  <si>
    <t>AmeriCorps Living Stipend</t>
  </si>
  <si>
    <t>Career Connected Learning Grants</t>
  </si>
  <si>
    <t>Audit Coordination Staffing</t>
  </si>
  <si>
    <t>Overpayment Processing</t>
  </si>
  <si>
    <t>Voluntary Report Form</t>
  </si>
  <si>
    <t>Business Navigators</t>
  </si>
  <si>
    <t>One-time funding is provided to bridge the Employment Security Department's (ESD) gap in federal funding revenue to the state's Unemployment Insurance (UI) program for the 2023-25 biennium.</t>
  </si>
  <si>
    <t>Funding is provided to increase the stipend for members of the Washington Service Corps who enter their service year with an income below 200 percent of the Federal Poverty Level (FPL) to $26,758. Funding also supports 1 outreach staff member.</t>
  </si>
  <si>
    <t>One-time funding is provided to create and expand Career Connected Learning programs through program grants.</t>
  </si>
  <si>
    <t>Funding is provided for 2 project managers to assist with the coordination of various state audits.</t>
  </si>
  <si>
    <t>One-time funding is provided to create a dedicated team to process and resolve the UI overpayment caseload backlog.</t>
  </si>
  <si>
    <t>One-time funding is provided to design a form for employer use to voluntarily report no show, no call interview data. This data shall be used to inform potential trend analysis or policy development for job search compliance.</t>
  </si>
  <si>
    <t>Funding and staffing is provided to increase the number of business navigators at the Local Workforce Development Boards to increase employer engagement to support industry recovery and growth.</t>
  </si>
  <si>
    <t>North Central CCL Expansion</t>
  </si>
  <si>
    <t>Demographic Data Feasibility</t>
  </si>
  <si>
    <t>Transportation Network Navigators</t>
  </si>
  <si>
    <t>Wage Replacement Program Workgroup</t>
  </si>
  <si>
    <t>Funding is provided for Career Connected Learning (CCL) grants in the North Central Education Service District 171.</t>
  </si>
  <si>
    <t>Funding is provided to increase CCL grants as provided in RCW 28C.30.050.</t>
  </si>
  <si>
    <t>Funding is provided to report how to collect employee rate and ethnicity information from employers who participate in the Unemployment Insurance (UI) and Paid Family and Medical Leave (PFML) programs. The report is due by June 30, 2025.</t>
  </si>
  <si>
    <t>Funding is provided for grants to community-based organizations to assist transportation network company drivers in accessing the pilot program established in Chapter 451, Laws of 2023 (SHB 1570).</t>
  </si>
  <si>
    <t>Funding is provided to convene a wage replacement program workgroup with a report due by November 15, 2024.</t>
  </si>
  <si>
    <t>Clinical and Consulting Contracts</t>
  </si>
  <si>
    <t>Trueblood Yakima Program</t>
  </si>
  <si>
    <t>CSTC Clinical Support</t>
  </si>
  <si>
    <t>Civil Ward Reductions</t>
  </si>
  <si>
    <t>ESH Forensic Staff and Support</t>
  </si>
  <si>
    <t>DSH Delay Adjustment</t>
  </si>
  <si>
    <t>Equipment Replacement Costs</t>
  </si>
  <si>
    <t>Behavioral Health Consumer Advocacy</t>
  </si>
  <si>
    <t>Trueblood- Forensic Navigators</t>
  </si>
  <si>
    <t>Trueblood- Management Support</t>
  </si>
  <si>
    <t>Trueblood Court Monitor</t>
  </si>
  <si>
    <t>CSTC: Cottage LSA Operating Costs</t>
  </si>
  <si>
    <t>Contracted Forensic Services</t>
  </si>
  <si>
    <t>Emergency Resp. &amp; Interpreter Svcs</t>
  </si>
  <si>
    <t>Leased PCs During COVID</t>
  </si>
  <si>
    <t>WSH: Forensic Ward Expansion</t>
  </si>
  <si>
    <t>Maple Lane Restoration Program</t>
  </si>
  <si>
    <t>Maple Lane NGRI Program</t>
  </si>
  <si>
    <t>Grand Mound RTF</t>
  </si>
  <si>
    <t>Vancouver RTF</t>
  </si>
  <si>
    <t>Funding is reduced to reflect reduced contract positions at Eastern State Hospital and Western State Hospital.</t>
  </si>
  <si>
    <t>Funding is reduced to reflect the Trueblood required closure of the Yakima residential treatment facility contract.</t>
  </si>
  <si>
    <t>Funding is provided to expand weekend coverage and provide substance use disorder counseling at the Child Study and Treatment Center (CSTC).</t>
  </si>
  <si>
    <t>Funding for long-term civil inpatient beds is shifted from state hospitals to community settings. Funding in this step reflects savings from the closure of 180 beds at Western State Hospital (WSH). The outlook assumes an additional 120 WSH beds are shifted to the community in the 2023-25 biennium. Beds freed up by the transition of patients out of Eastern State Hospital (ESH) are re-purposed for patients from western Washington. Other investments for community beds operated by the Department of Social and Health Services (DSHS) and the Health care Authority (Authority) are reflected in other items.</t>
  </si>
  <si>
    <t>Funding is provided for auxiliary services for two new 25-bed comp restoration wards at Eastern State Hospital funded in the 2019-21 budget. These include positions such as human resource support, pharmacy, security, laundry, food services, facilities, etc.</t>
  </si>
  <si>
    <t>Under current law, there is a scheduled reduction in the funding expected through the Medicaid Disproportionate Share Hospital (DSH) grant program. This reduction was originally scheduled to go into effect several years ago and has been delayed several times. It is assumed that the reduction will continue to be delayed by the federal government, reducing the need for state funds for the operation of Eastern State Hospital.</t>
  </si>
  <si>
    <t>One-time funding is provided to purchase equipment, goods and services to resolve building component and grounds deficiencies beyond the scope of ordinary maintenance, but lower than the threshold for capital projects</t>
  </si>
  <si>
    <t>Funding is provided to replace aging equipment and supplies for treatment and therapy at Western State Hospital, Eastern State Hospital, and the Child Study and Treatment Center.</t>
  </si>
  <si>
    <t>Funding is provided for staff to conduct investigations of complaints at the state hospitals referred by consumer advocates pursuant to Engrossed Second Substitute Bill 1086 (behavioral health consumers).</t>
  </si>
  <si>
    <t>Funding is provided for nine Forensic Navigators, one support staff, and two supervisors to increase diversion for forensically involved criminal defendants out of jail and into inpatient and community treatment settings</t>
  </si>
  <si>
    <t>A settlement agreement has been approved in the Trueblood et. al. v. DSHS lawsuit. Implementation of the agreement will occur in phases in different regions of the state. Funding is provided for a variety of management, information technology, and research positions to support efforts to implement the agreement.</t>
  </si>
  <si>
    <t>Funding is provided for the contract with the court monitor required under Trueblood, et al. v. DSHS.</t>
  </si>
  <si>
    <t>Federal funding is provided for enhanced FMAP pursuant to the Consolidated Appropriations Act of 2021.</t>
  </si>
  <si>
    <t>FTEs and funding are provided for operating costs for the new low stimulation area (LSA) being added to Ketron Cottage at the Child Study and Treatment Center (CSTC). The LSA is anticipated to open in February 2023.</t>
  </si>
  <si>
    <t>Funding is provided for a rate increase for contract staff providing maintenance, facility, and pharmacy services at Maple Lane and Yakima competency restoration facilities</t>
  </si>
  <si>
    <t>Funding is provided for a rate increase for emergency responders and interpreters at the state hospitals and the Child Study and Treatment Center.</t>
  </si>
  <si>
    <t>Funds are provided for increased costs for personal computers leased through the Department of Enterprise Services resulting from the increased need for telework capabilities due to COVID-19. These new PCs will take the place of outdated work stations at such time that individuals return to in-person work.</t>
  </si>
  <si>
    <t>The 2019-21 biennial budget included capital funding for two new 29-bed forensic competency restoration wards at Western State Hospital (WSH). Funding is provided to open these wards in fiscal year 2022.</t>
  </si>
  <si>
    <t>The 2023-25 Outlook is adjusted to reflect savings from the closure of the competency restoration program operating at the Maple Lane Cascade cottage. The restoration program is scheduled to close in FY 2025 pursuant to the Trueblood, et al. v. DSHS settlement agreement.</t>
  </si>
  <si>
    <t>Funding is provided for operation of a new 30-bed thirty bed facility at Maple Lane Columbia cottage to serve individuals who have been acquitted of a crime by reason of insanity and subsequently ordered to receive treatment services under RCW 10.77.120. The facility shall be operated by the department and is estimated to open in July 2023.</t>
  </si>
  <si>
    <t>Funding is provided for operation of a new 16-bed civil long-term mental health inpatient facility in Grand Mound. The facility shall be operated by the department and is estimated to open in November 2022. The facility shall have the capacity to serve individuals who have been committed to a state hospital pursuant to the dismissal of criminal charges and a civil evaluation ordered under RCW 10.77.086 or RCW 10.77.088.</t>
  </si>
  <si>
    <t>Funding is provided to operate 16 new state-run beds at a new regional treatment center in Vancouver owned by the Department of Social and Health Services (DSHS). This facility is assumed to have 16 beds that will be run by DSHS and 32 beds that will be run by contracted providers. The Health Care Authority's budget includes funding for contracted provider rates. This facility is assumed to open by April 15, 2023.</t>
  </si>
  <si>
    <t>Funding for a contract for children's crisis outreach is transferred from the Department to the Health Care Authority (HCA)</t>
  </si>
  <si>
    <t>Funding is reduced to move the appropriation for the County Criminal Justice Assistance Account from the Department of Children, Youth, and Family-Juvenile Rehabilitation's section of the budget to the Special Appropriations section of the budget.</t>
  </si>
  <si>
    <t>updated PEBB rate, PERS/TRS plan 1 benefit, assignment pay</t>
  </si>
  <si>
    <t>General Inflation</t>
  </si>
  <si>
    <t>Medical Inflation</t>
  </si>
  <si>
    <t>Technical Corrections</t>
  </si>
  <si>
    <t>CFL Fund Source Correction</t>
  </si>
  <si>
    <t>Food Rate Adjustment</t>
  </si>
  <si>
    <t>JR Facility Maintenance Costs</t>
  </si>
  <si>
    <t>Concrete goods reduce/eliminate</t>
  </si>
  <si>
    <t>Pediatric Interim Care Elimination</t>
  </si>
  <si>
    <t>Network Administrator Elimination</t>
  </si>
  <si>
    <t>Safecare Elimination</t>
  </si>
  <si>
    <t>FRS Elimination</t>
  </si>
  <si>
    <t>Crisis Family Intervention Eliminat</t>
  </si>
  <si>
    <t>Continuum of Care Elimination</t>
  </si>
  <si>
    <t>Family Connections Elimination</t>
  </si>
  <si>
    <t>7-Level Care System Elimination</t>
  </si>
  <si>
    <t>Family Time Reduction</t>
  </si>
  <si>
    <t>Reach Out and Read Elimination</t>
  </si>
  <si>
    <t>Resource and Referral Elimination</t>
  </si>
  <si>
    <t>Eliminate Prevention Pilot</t>
  </si>
  <si>
    <t>ECEAP Reduction</t>
  </si>
  <si>
    <t>EL Facilities TA Reduction</t>
  </si>
  <si>
    <t>Early ECEAP Elimination</t>
  </si>
  <si>
    <t>ESIT Multiplier Removal</t>
  </si>
  <si>
    <t>WA State Mentoring Elimination</t>
  </si>
  <si>
    <t>TeamChild Elimination</t>
  </si>
  <si>
    <t>CIHS Underspend</t>
  </si>
  <si>
    <t>Referrals and Transition DS Undersp</t>
  </si>
  <si>
    <t>ECEAP Underspend</t>
  </si>
  <si>
    <t>Consolidate Seasonal Child Care</t>
  </si>
  <si>
    <t>Sexually Aggressive Youth Undrspnd</t>
  </si>
  <si>
    <t>WCCC 75% SMI Expansion Date</t>
  </si>
  <si>
    <t>Youth Counsel AG Underspend</t>
  </si>
  <si>
    <t>Savings is captured to reflect administrative efficiencies at the Department</t>
  </si>
  <si>
    <t>Funding and FTE were provided in the 2024 enacted supplemental budget to support the Department in tracking expenditures for the subsidy child care program at the client level. This was done to reduce the risk of audit findings from the State Auditor's Office and to comply with requirements associated with the federal Temporary Assistance for Needy Families (TANF) grant. The Department receives TANF grant funds from the Department of Social and Health Services for its subsidy child care program, and TANF grant funds must be tracked at the child level. The Department was able to develop an in-house solution for tracking expenditures at the client level, which reduced some of its need for an IT solution planned out of the enacted funding. Savings is captured to reflect this efficiency and underspend</t>
  </si>
  <si>
    <t>Savings is captured to reflect underspend in combined in home services.</t>
  </si>
  <si>
    <t>There is funding in the enacted budget for the Department to contract for receiving centers for commercially sexually exploited children (CSEC). However, this funding is far too low to enter into a contract for such services and consequently, remains unexpended. This underspend is captured as savings</t>
  </si>
  <si>
    <t>Savings is captured to reflect underspend in the referrals and transition provision of the D.S. lawsuit.</t>
  </si>
  <si>
    <t>Part-day slots are in low demand by providers and families and do not offer the dosage of preschool hours that children need. 845 unfilled part-day slots are reduced and captured as savings.</t>
  </si>
  <si>
    <t>Since 2013, nearly 10,000 Early Childhood Education and Assistance Program (ECEAP) slots have been added with the goal of making the program an entitlement by the 2026-27 school year. Due to a constrained operating budget alongside an insufficient workforce, it is not possible to meet entitlement on this timeline, which is delayed until the 2030-2031 school year. This change removes funding in the maintenance level that was based on the November 2024 ECEAP forecast assuming entitlement in the 2026-27 school year</t>
  </si>
  <si>
    <t>The seasonal child care program is unused, and this population is now captured in the Working Connections Child Care forecast, making this proviso redundant. This step captures unutilized funding as savings.</t>
  </si>
  <si>
    <t>Savings is captured to reflect underspend in the sexually aggressive youth program.</t>
  </si>
  <si>
    <t>The Fair Start for Kids Act requires the WCCC program to expand to 75% of state median income (SMI) in fiscal year 2026. Due to a constrained operating budget, expansion to 75% SMI is delayed until fiscal year 2031. This change removes funding in the maintenance level that was based on the November 2024 WCCC forecast assuming 75% SMI expansion in fiscal year 2026</t>
  </si>
  <si>
    <t>Savings is captured to reflect underspend in attorney general services</t>
  </si>
  <si>
    <t>inversion &amp; compression</t>
  </si>
  <si>
    <t>Section 1220(4) of Chapter 475, Laws of 2023, Partial Veto (ESSB 5187) provided additional funding to DOC. The Governor partial vetoed caseload reductions.</t>
  </si>
  <si>
    <t>Caseload (Gov veto)</t>
  </si>
  <si>
    <t>updated PEBB rate, PERS/TRS plan 1 benefit, inversion &amp; compression</t>
  </si>
  <si>
    <t>Funding is reduced to transfer six staff and funding to the Department of Social and Health Services to maintain the Maple Lane campus, effective July 1, 2024.</t>
  </si>
  <si>
    <t>Leased PC's</t>
  </si>
  <si>
    <t>Facility Maintenance</t>
  </si>
  <si>
    <t>Relocations Port Angeles</t>
  </si>
  <si>
    <t>Relocations Lakewood</t>
  </si>
  <si>
    <t>Equipment (Security Electronic)</t>
  </si>
  <si>
    <t>Food Service Provider Costs</t>
  </si>
  <si>
    <t>McNeil Island Stewardship Shortfall</t>
  </si>
  <si>
    <t>Vendor Rate - Reentry Centers</t>
  </si>
  <si>
    <t>Utilities Rates</t>
  </si>
  <si>
    <t>Laundry Service Provider Costs</t>
  </si>
  <si>
    <t>5953 Incarcerated Student Grant Fix</t>
  </si>
  <si>
    <t>Comp - inversion &amp; compression</t>
  </si>
  <si>
    <t>Comp - PERC approved petitions</t>
  </si>
  <si>
    <t>Bishop Lewis Reentry Ctr. Closure</t>
  </si>
  <si>
    <t>Shift Staffing to IIBF</t>
  </si>
  <si>
    <t>Olympic CC Closure</t>
  </si>
  <si>
    <t>Management Reduction</t>
  </si>
  <si>
    <t>Ahtanum View Reentry Ctr. Closure</t>
  </si>
  <si>
    <t>Bellingham Reentry Ctr. Closure</t>
  </si>
  <si>
    <t>CBI Program Reduction</t>
  </si>
  <si>
    <t>Cedar Creek CC Closure</t>
  </si>
  <si>
    <t>CCM-CCJ Local Cost Share</t>
  </si>
  <si>
    <t>Eliminate benefits for on-calls</t>
  </si>
  <si>
    <t>GRE Alignment Bill</t>
  </si>
  <si>
    <t>I-Coach Navigators Reduction</t>
  </si>
  <si>
    <t>MCCCW Closure</t>
  </si>
  <si>
    <t>MCCCW Close - Opening Unit at WCCW</t>
  </si>
  <si>
    <t>1115 Waiver Cost Offset</t>
  </si>
  <si>
    <t>Rollback Patient &amp; Behav Cntrd Care</t>
  </si>
  <si>
    <t>CC Program Managers Reduction</t>
  </si>
  <si>
    <t>Peninsula Reentry Crt. Closure</t>
  </si>
  <si>
    <t>Reentry Administrator Reduction</t>
  </si>
  <si>
    <t>Rollback Restrictive Housing Invest</t>
  </si>
  <si>
    <t>Rollback Reentry Investments</t>
  </si>
  <si>
    <t>Eliminate Rental Vouchers</t>
  </si>
  <si>
    <t>Eliminate Strength in Families Prog</t>
  </si>
  <si>
    <t>Tri-Cities Reentry Ctr. Closure</t>
  </si>
  <si>
    <t>Revert CI Wages &amp; Gratuities</t>
  </si>
  <si>
    <t>Supervision Comp. Credits Bill</t>
  </si>
  <si>
    <t>Funding to cover increasing lease costs of Information Technology (IT) equipment through the Department of Enterprise Services (DES).</t>
  </si>
  <si>
    <t>Funding for necessary facility maintenance projects at the statewide prison facilities.</t>
  </si>
  <si>
    <t>Funding for contractual lease rate adjustments.</t>
  </si>
  <si>
    <t>Funding for supervision office relocation from previous approved MPD</t>
  </si>
  <si>
    <t>Funding to support information technology software licensing cost increases.</t>
  </si>
  <si>
    <t>Funding for equipment replacement including badge printers, warehouse equipment, and vehicles</t>
  </si>
  <si>
    <t>Funding for radio replacements for AHCC and WCC</t>
  </si>
  <si>
    <t>Funding for cost per meal (CPM) rates and funding for failed and failing kitchen equipment for the Correctional industries (CI) Food Service program not currently funded in the prison division base budget.</t>
  </si>
  <si>
    <t>Funding for tugboat contract and required staff training</t>
  </si>
  <si>
    <t>Funding to cover increased vendor rates for existing contracts that provide direct serivces to incarcerated individuals, including legal, extradition, and religious services</t>
  </si>
  <si>
    <t>Vendor rate increase for the Olympia reentry center</t>
  </si>
  <si>
    <t>Funding for utility cost increases at AHCC, SCCC, WCC, MCC, CBCC</t>
  </si>
  <si>
    <t>Funding to support the Correctional Industries (CI) laundry service provider costs to replace failed and/or failing equipment</t>
  </si>
  <si>
    <t>SSB 5953 requires that all incarcerated individuals shall receive financial aid and academic advising from an accredited institution of higher education prior to enrollment in a financial aid eligible postsecondary education program. The DOC currently holds interagency agreements with SBCTC to provide educational services for incarcerated individuals. This item moves funding provided by this bill from SBCTC to the department to be consistent with the current interagency agreements for similar services</t>
  </si>
  <si>
    <t>Funding to address inversion, compression and equity issues that result from the Interest Arbitration and Collective Bargaining Agreements changes impacting non-represented staff</t>
  </si>
  <si>
    <t>Funding for increased salary and benefit costs due to petitions received from existing employees joining the Teamster's Local 117 Union and Washington Federation of State Employees</t>
  </si>
  <si>
    <t>The department operates 11 reentry centers across the state to provide incarcerated individuals an opportunity to step out of full confinement and begin their transition back to the community while maintaining support with medical treatment, housing, and employment. The reentry center in Seattle abruptly closed in 2023 when the organization canceled its contract. The department is closing this facility due to the presence of two other reentry centers in King County and reinvesting the funds to reopen the Tacoma reentry center</t>
  </si>
  <si>
    <t>In response to the deficits for the 2025–27 biennium, the department developed budget reduction options that would not cause harm to its commitment to operate a safe and humane corrections system. The department identified nine management positions across the agency that can be eliminated without undue harm to that commitment</t>
  </si>
  <si>
    <t>The department operates 11 reentry centers across the state to provide incarcerated individuals an opportunity to step out of full confinement and begin their transition back to community while maintaining support with medical treatment, housing, and employment. Statewide reentry centers are less than 50% full due to the drop in the minimum custody population from recent sentencing reform. The department has identified Ahtanum View Reentry Center, an under-used facility, to close to right size capacity across the state</t>
  </si>
  <si>
    <t>The department operates 11 reentry centers across the state to provide incarcerated individuals an opportunity to step out of full confinement and begin their transition back to community while maintaining support with medical treatment, housing, and employment. Statewide reentry centers less are than 50% full due to the drop in the minimum custody population from recent sentencing reform. The department has identified Bellingham Reentry Center, an under-used facility, to close to right size capacity across the state</t>
  </si>
  <si>
    <t>In response to the deficits for the 2025–27 biennium, the department developed budget reduction options that would not cause harm to its commitment to operate a safe and humane corrections system. The department analyzed participation in its Cognitive Behavioral Intervention program offered to individuals under community supervision and found that it could maintain this service to individuals currently participating while reducing the program by 33%. This funding reduction represents 11 eliminated positions</t>
  </si>
  <si>
    <t>As directed by RCW 9.95.204, the department supervises individuals sentenced to supervision by a superior court judge who would not otherwise be in the department's custody unless the county decided to assume responsibility. To cover the cost of this service, a 25% contribution from the counties will be established for individuals supervised by the department</t>
  </si>
  <si>
    <t>Funding is reduced to capture savings due decreased average daily population (ADP) in DOC facilities. ADP reductions will result from sentencing reforms proposed in accompanying request legislation impacting the Graduated Reentry program</t>
  </si>
  <si>
    <t>In response to the deficits for the 2025–27 biennium, the department developed budget reduction options that would not cause harm to its commitment to operate a safe and humane corrections system. This reduction eliminates 14 positions that currently go into prison facilities to meet with individuals who will soon be released onto community supervision to help them plan for that transition. The department has other existing positions that provide similar services that will absorb this work</t>
  </si>
  <si>
    <t>The department experienced a significant drop in its minimum-security population after the recent Blake decision, which has left some prison facilities running a low residential capacity. This funding reduction represents the closure of a minimum-security camp to achieve better facility efficiency</t>
  </si>
  <si>
    <t>The department experienced a significant drop in its minimum-security population after the recent Blake decision, which has left some prison facilities running a low residential capacity. This funding is for the costs of opening a unit for incarcerated individuals who are currently housed at the camp identified for closure to move into at a nearby prison</t>
  </si>
  <si>
    <t>The federal Centers for Medicaid Services has recently awarded a waiver to Washington that allows previously ineligible medical services be provided to incarcerated individuals who are eligible for Medicaid coverage upon their release. The funding reduction in this item anticipates savings from services the department provides as they will shift from being state funded to paid for by the federal Medicaid funds</t>
  </si>
  <si>
    <t>In response to the deficits for the 2025–27 biennium, the department developed budget reduction options that would not cause harm to its commitment to operate a safe and humane corrections system. The department identified a vacant management position in the reentry division that can be eliminated without undue harm to that commitment</t>
  </si>
  <si>
    <t>Funding is reduced to capture savings due to reduced community supervision caseloads. Caseload reductions will result from an increase in earned supervision compliance credits as proposed in accompanying request legislation</t>
  </si>
  <si>
    <t>Administrative Savings</t>
  </si>
  <si>
    <t>Funding is reduced to reflect decreased administrative expenses in fiscal year 2026 and fiscal year 2027.</t>
  </si>
  <si>
    <t>Funding is transferred from ESD to the Office of Superintendent of Public Instruction for grants to the nine Educational Service Districts for the cost of employing 1 FTE employee to support the expansion of Career Connected Learning.</t>
  </si>
  <si>
    <t>Fund Swap- AmeriCorp Living Stipend</t>
  </si>
  <si>
    <t>Fund Swap- Career Connect Learning</t>
  </si>
  <si>
    <t>Fund Swap-Economic Security for All</t>
  </si>
  <si>
    <t>Fund Swap-Audit Coordination Staff</t>
  </si>
  <si>
    <t>Savings- Administrative</t>
  </si>
  <si>
    <t>Underspend-AmeriCorp Living Stipend</t>
  </si>
  <si>
    <t>Funding reflects a one-time fund swap from General Fund-State Account to the Administrative Contingency Account for the increase to the AmeriCorps living stipend for members who are under 200% of the federal poverty level at the time of application.</t>
  </si>
  <si>
    <t>Funding reflects a one-time fund swap from the Workforce Education Investment Account to the Administrative Contingency Account for the base funding of the Career Connected Learning grants.</t>
  </si>
  <si>
    <t>Funding reflects a one-time fund swap from the General Fund-State Account to the Employment Services Administrative Account for the base funding of the Economic Security for All program.</t>
  </si>
  <si>
    <t>Funding reflects a one-time fund swap from the General Fund State-Account to the Administrative Contingency Account for the audit coordination staff base funding.</t>
  </si>
  <si>
    <t>Funding is reduced to align with projected administrative underspends associated with the Work Integrated Advisory Committee and Career Connected Learning.</t>
  </si>
  <si>
    <t>Funding is reduced to align with projected under-expenditures of the Washington Service Corps living stipend increase.</t>
  </si>
  <si>
    <t>Clark County RTF Facility Mgmt.</t>
  </si>
  <si>
    <t>Forensic Competency Programs</t>
  </si>
  <si>
    <t>Infectious Disease Control</t>
  </si>
  <si>
    <t>Children/Behavioral Health</t>
  </si>
  <si>
    <t>Eastern State Hospital Underspend</t>
  </si>
  <si>
    <t>Network Risk Mitigation</t>
  </si>
  <si>
    <t>Hospital work program wages</t>
  </si>
  <si>
    <t>Personal Protective Equipment</t>
  </si>
  <si>
    <t>DCYF IT Transition</t>
  </si>
  <si>
    <t>Motor Pool Rate Increase</t>
  </si>
  <si>
    <t>San Juan Cottage Staffing</t>
  </si>
  <si>
    <t>CSTC Quality Assurance</t>
  </si>
  <si>
    <t>Clark County RTF Delay Savings</t>
  </si>
  <si>
    <t>State Hospital Direct Care Staffing</t>
  </si>
  <si>
    <t>Design &amp; Planning Team New Hospital</t>
  </si>
  <si>
    <t>Staff Relocation</t>
  </si>
  <si>
    <t>STAR Ward Savings</t>
  </si>
  <si>
    <t>One- me savings are achieved by recognizing the early closure of the Yakima forensic competency restora on program.</t>
  </si>
  <si>
    <t>Funding is provided for a facility manager to maintain and oversee a new 48-bed residen al treatment facility underway in Clark County.</t>
  </si>
  <si>
    <t>Funding is provided to implement Second Subs tute Senate Bill 5664 (forensic competency programs) for increased technology costs and forensic evaluations.</t>
  </si>
  <si>
    <t>Funding is provided for equipment maintenance and so ware related to opera on of Behavioral Health Administration sites.</t>
  </si>
  <si>
    <t>Funding is provided for one nurse posi on dedicated to preven on and control of infec ous diseases among patients and staff.</t>
  </si>
  <si>
    <t>Funding is provided for ongoing court monitor costs related to the Trueblood et. al v. DSHS lawsuit.</t>
  </si>
  <si>
    <t>Funding is provided for .2 FTE to implement Second Subs tute House Bill 1890 (children behavioral health).</t>
  </si>
  <si>
    <t>Previously appropriated federal Coronavirus Relief Funds (CRF) are scheduled to expire on December 31, 2021. Already incurred costs to operate the state hospitals and other state ins tu ons are assumed to be eligible uses of this fund source. This item restores General Fund-State funds to reflect the savings achieved through the use of CRF funds.</t>
  </si>
  <si>
    <t>One- me savings are achieved by recognizing underspending at Eastern State Hospital.</t>
  </si>
  <si>
    <t>Funding is provided to backfill posi ons that require coverage at all mes so they can a end the statewide diversity, equity and inclusion training from the Department of Enterprise Services. The mul-day training will be administered to 25% of staff each fiscal year un l 100 percent of staff have a ended the training, star ng in FY 2024.</t>
  </si>
  <si>
    <t>Funds are provided to replace aging hardware and bring network assets up to current security best prac ces in order to reduce the risk of service interruption.</t>
  </si>
  <si>
    <t>Funding is provided for state hospitals to pay pa ents working in work readiness and voca onal rehabilita on programs a wage equivalent to the state minimum wage.</t>
  </si>
  <si>
    <t>Funding is provided to purchase, store, and distribute personal protec ve equipment (PPE) to Department employees.</t>
  </si>
  <si>
    <t>Funding is provided to maintain current informa on technology (IT) service levels as programs as the Department of Children, Youth, and Families (DCYF) moves from a DSHS network to a separate, internally managed network.</t>
  </si>
  <si>
    <t>Funding is provided for a recent rate increase implemented by the Department of Enterprise Services for the state Motor Pool.</t>
  </si>
  <si>
    <t>Savings are achieved through recognizing the delay in opera ons for the San Juan Co age at the Child and Study Treatment Center (CSTC). The level of savings is reduced to accommodate addi onal staff posi ons related to the recent facility expansion.</t>
  </si>
  <si>
    <t>To maintain the Child Study and Treatment Center's (CSTC) accredita on and cer fica on from The Joint Commission and Centers for Medicare and Medicaid Services, funding is provided for staff necessary for a safe environment for patients and staff.</t>
  </si>
  <si>
    <t>Funding is adjusted to account for a delay in the construc on of the Clark County regional treatment facility.</t>
  </si>
  <si>
    <t>Funding is provided to phase in the Hospital Acuity Resource Tool (HART), an acuity-based direct care staffing model, at Western State Hospital (WSH). Direct care staff include registered nurses, mental health technicians, psychiatric security a endants, and licensed prac cal nurses. Funds are provided for an addi onal 66 direct care FTEs beginning in FY 2023, an addi onal 116 direct care FTEs in FY 2024, and an addi onal 165 direct care FTEs in FY 2025.</t>
  </si>
  <si>
    <t>Funding is provided for design and planning ac vi es related to the construc on of the new forensic hospital on the grounds of Western State Hospital (WSH) appropriated in the 2021-23 biennial capital budget.</t>
  </si>
  <si>
    <t>Funding is provided to temporarily relocate staff to leased-off campus space during the demoli on of buildings related to construction of the new hospital on the grounds of the WSH campus.</t>
  </si>
  <si>
    <t>One- me savings are achieved by recognizing the closure of the STAR ward and delayed implementa on of the Step Up wards WSH. The hospital must propose a new safety and violence reduc on strategy by December 1, 2022.</t>
  </si>
  <si>
    <t>Forensic Competency Evaluations</t>
  </si>
  <si>
    <t>Maple Lane Campus</t>
  </si>
  <si>
    <t>Discharge Resources</t>
  </si>
  <si>
    <t>Trueblood Phase 2</t>
  </si>
  <si>
    <t>Jail Based Behavioral Health</t>
  </si>
  <si>
    <t>Funding and FTEs are provided for competency evaluation referrals that continue to increase for both jail-based and community personal recognizance-based evaluations.</t>
  </si>
  <si>
    <t>Funding is appropriated to support the expansion of the Maple Lane campus.</t>
  </si>
  <si>
    <t>Funding is appropriated to reduce barriers for hard-to-place patients residing at the state hospitals who are ready and appropriate for discharge to a community setting.</t>
  </si>
  <si>
    <t>Funding is appropriated for costs incurred in King County for Trueblood et. al v. Department of Social and Health Services lawsuit.</t>
  </si>
  <si>
    <t>Funding is provided for the Department of Social and Health Services to contract with South Correctional Entity for 60 contracted beds for state misdemeanor and lower-level felony cases from the forensic admission wait list.</t>
  </si>
  <si>
    <t>Funding is provided to cover the increased costs incurred for personal protective equipment as a result of the COVID-19 pandemic.</t>
  </si>
  <si>
    <t>Competency evals and restorations</t>
  </si>
  <si>
    <t>Wi-Fi Services</t>
  </si>
  <si>
    <t>Community policing expansion</t>
  </si>
  <si>
    <t>Disproportionate Share Hospital</t>
  </si>
  <si>
    <t>KC Forensic Evaluation Pilot Site</t>
  </si>
  <si>
    <t>Neuropsychological Evaluations</t>
  </si>
  <si>
    <t>Community Policing Program</t>
  </si>
  <si>
    <t>DSHS RTF - Vancouver Campus</t>
  </si>
  <si>
    <t>Maple Lane Expansion</t>
  </si>
  <si>
    <t>Restore WSH Civil Ward</t>
  </si>
  <si>
    <t>Violence Reduction Team</t>
  </si>
  <si>
    <t>Savings from STAR Ward Closure</t>
  </si>
  <si>
    <t>Trueblood Phase 3</t>
  </si>
  <si>
    <t>Trueblood Admissions</t>
  </si>
  <si>
    <t>Trueblood - Court Monitor</t>
  </si>
  <si>
    <t>Ongoing funding is provided for DSHS to implement Engrossed Second Substitute Senate Bill 5440 (Competency evaluations), including additional forensic navigators, clinical intervention specialists, siting work, and medication reimbursement.</t>
  </si>
  <si>
    <t>Funding is provided to contract for fire damper inspections at the state hospitals in accordance with RCW 19.27.720.</t>
  </si>
  <si>
    <t>Funding is provided for Wi-Fi services from WaTech and other equipment necessary to provide reliable coverage at the state hospitals</t>
  </si>
  <si>
    <t>Funding is provided to expand the community policing program to the city of Medical Lake, which includes staffing to coordinate with Eastern State Hospital on policing efforts.</t>
  </si>
  <si>
    <t>Payments made to states under the Disproportionate Share Hospital grant program are intended to offset the costs of uncompensated care for Medicaid and uninsured patients. Enacted federal legislation has directed changes in federal grants to states for Disproportionate Share Hospitals (DSH). State and federal appropriations are adjusted to reflect estimated changes in federal DSH revenue.</t>
  </si>
  <si>
    <t>Funding is provided to create a forensic evaluation pilot site at the King County Correctional Facility to reduce delays and create efficiencies for Trueblood class members requiring competency evaluations. A space at the King County Correctional Facility will be renovated to accommodate in-person and telehealth services, including competency evaluations and status checks.</t>
  </si>
  <si>
    <t>Funding is provided to increase the timeliness and availability of neuropsychological assessments at the state hospitals.</t>
  </si>
  <si>
    <t>Funding is provided to provide competency evaluations for both jail-based and community personal recognizance patients.</t>
  </si>
  <si>
    <t>Funding is provided to align each fiscal year for the community policing partnership between the City of Lakewood and Western State Hospital (WSH).</t>
  </si>
  <si>
    <t>Funding is provided for the operation of Oak, Columbia, and Cascade cottages on the Maple Lane campus.</t>
  </si>
  <si>
    <t>Funding is provided for direct care and operation of the Vancouver Residential Treatment Facility (RTF) campus, including the delivery of services by DSHS for all 48 beds at this site.</t>
  </si>
  <si>
    <t>Funding is provided to expand the Maple Lane campus by 64 beds through the additions of Chelan and Baker cottages.</t>
  </si>
  <si>
    <t>Funding is provided for resources to address barriers for hard-to-place patients residing at the state hospitals who are ready and appropriate for discharge to a community setting. These resources include dedicated staff for providing discharge reviews, funding for bed hold fees for not guilty by reason of insanity (NGRI) patients, and staffing and resources for sex offense treatment.</t>
  </si>
  <si>
    <t>Funding is provided to restore a civil ward at Western State Hospital previously used for the Specialized Treatment Assessment and Recovery (STAR) ward.</t>
  </si>
  <si>
    <t>Ongoing funding is provided to implement a violence reduction and prevention strategy at the state hospitals.</t>
  </si>
  <si>
    <t>Savings are captured for the closure of the STAR ward. Funds are reinvested to reopen a civil ward at Western State Hospital and implement a new violence reduction team to reduce and prevent violence.</t>
  </si>
  <si>
    <t>Funding is provided for additional resources for the King County Forensic Navigator program, and is inclusive of programmatic additions outlined in the Phase 3 plan.</t>
  </si>
  <si>
    <t>Funding is provided for implementation of Phase 3 of the Trueblood et. al v. DSHS lawsuit which includes expansion to the Thurston/Mason and Salish regions.</t>
  </si>
  <si>
    <t>Funding is provided for the Department of Social and Health Services to contract with South Correctional Entity (SCORE) for 60 contracted beds to provide behavioral health and stabilization services for misdemeanor and lower-level felony cases from the forensic admission wait list.</t>
  </si>
  <si>
    <t>Ongoing funding is provided to phase in the Hospital Acuity Resource Tool (HART), an acuity-based direct care staffing model, at the state hospitals.</t>
  </si>
  <si>
    <t>One-time funding is provided for DSHS to pursue strategies to maximize existing forensic bed availability for Trueblood class members. DSHS will explore additional options to resolve barriers to discharge for civil patients, and to increase the census of Eastern State Hospital (ESH) civil wards.</t>
  </si>
  <si>
    <t>Ongoing funding is provided for court monitor costs related to the Trueblood et. al v. DSHS lawsuit.</t>
  </si>
  <si>
    <t>Maple Lane Phase 1</t>
  </si>
  <si>
    <t>TJC Response</t>
  </si>
  <si>
    <t>DSHS Workers/PSERS</t>
  </si>
  <si>
    <t>Clinical Contracted Staffing</t>
  </si>
  <si>
    <t>Olympic Heritage Behavioral Health</t>
  </si>
  <si>
    <t>DSH Reduction Delay</t>
  </si>
  <si>
    <t>Forensic Beds at WSH and ESH</t>
  </si>
  <si>
    <t>Recruit and Retain Staff</t>
  </si>
  <si>
    <t>IT Pharmacy Licensing</t>
  </si>
  <si>
    <t>UW Clinical Training Contract</t>
  </si>
  <si>
    <t>Funding is provided to backfill the federal funding assumed in the 2023-25 budget after the Center for Medicaid Services determined the Maple Lane facility falls under the Institution of Mental Diseases exclusion.</t>
  </si>
  <si>
    <t>Funding is provided for one-time facility improvements, equipment, and contracted staffing to respond to an audit finding from The Joint Commission's on-site visit to Eastern State Hospital (ESH).</t>
  </si>
  <si>
    <t>Funding is provided for increased pension costs for staff transitioning to membership in the Public Safety Employees' Pension System as allowed under SSB 6106 (DSHS workers/PSERS).</t>
  </si>
  <si>
    <t>Funding is provided to increase the contracted nursing staff at the state psychiatric hospitals and child study and treatment center.</t>
  </si>
  <si>
    <t>Funding is provided for operation of 72 beds at the Olympic Heritage Behavioral Health facility.</t>
  </si>
  <si>
    <t>Payments made to states under the Disproportionate Share Hospital grant program are intended to offset the costs of uncompensated care for Medicaid and uninsured patients. Enacted federal legislation has directed changes in federal grants to states for DSH. State and federal appropriations are adjusted to reflect estimated changes in federal DSH revenue.</t>
  </si>
  <si>
    <t>Funding is provided to add 30 forensic beds at Western State Hospital (WSH) and 8 forensic beds at ESH.</t>
  </si>
  <si>
    <t>Savings are assumed due to delays in occupancy dates for the Baker and Chelan cottages at the Maple Lane Campus.</t>
  </si>
  <si>
    <t>Savings are assumed due to delays in opening the Brockmann campus in Vancouver.</t>
  </si>
  <si>
    <t>Funding is provided for education reimbursement, hiring nurse recruiters, and establishing a postdoctoral program in psychology at WSH.</t>
  </si>
  <si>
    <t>Funding is provided for licensing costs of the new IT Pharmacy System utilized by Behavioral Health Administration facilities.</t>
  </si>
  <si>
    <t>Funding is provided for a pilot to provide staff at the Fort Steilacoom Competency Restoration Program with Cognitive Behavioral Therapy for psychosis training from the University of Washington.</t>
  </si>
  <si>
    <t>updated PEBB rate, PERS/TRS plan 1 benefit, inversion &amp; compression, PSERS pension rate</t>
  </si>
  <si>
    <t>Hospital Revenue Adjustment</t>
  </si>
  <si>
    <t>Vendor Rate Increases</t>
  </si>
  <si>
    <t>Utility Rate Adjustments</t>
  </si>
  <si>
    <t>Institution Vehicle Replacement</t>
  </si>
  <si>
    <t>Reduce Violence in State Hospitals</t>
  </si>
  <si>
    <t>Community Partnership Program</t>
  </si>
  <si>
    <t>Reduce Med Consultant Contract</t>
  </si>
  <si>
    <t>Reduce Leadership Training</t>
  </si>
  <si>
    <t>Appropriations are adjusted to match the current projection of inpatient contributions and Medicaid earnings.</t>
  </si>
  <si>
    <t>Funding is provided related to contract rate increases for essential services to Behavioral Health Administration facilities</t>
  </si>
  <si>
    <t>Funding is adjusted for the ongoing cost of facility leases.</t>
  </si>
  <si>
    <t>Funding is provided for increased utility costs at the State Hospitals and the Office of Forensic Mental Health Services</t>
  </si>
  <si>
    <t>Funding is provided to replace vehicles that support the health, safety, and security of the residents and staff in Department of Social and Health Services institutional programs</t>
  </si>
  <si>
    <t>Funding is provided for the maintenance of existing DSHS facilities.</t>
  </si>
  <si>
    <t>Funding is provided for equipment maintenance and software increases that provide essential services to Behavioral Health Administration inpatient psychiatric facilities and statewide forensic programs.</t>
  </si>
  <si>
    <t>Funding is provided to correct a carryforward level adjustment error.</t>
  </si>
  <si>
    <t>Funding is provided for the increased cost of the community partnership programs at Western State Hospital and Eastern State Hospital.</t>
  </si>
  <si>
    <t>Funding is adjusted due to updated costs projections for DSHS to operate three wards at Olympic Heritage Behavioral Health</t>
  </si>
  <si>
    <t>A net-zero fund adjustment is made between Coronavirus State Fiscal Recovery Federal funds and General Fund-State</t>
  </si>
  <si>
    <t>Funding is adjusted due to operational delays on the Maple Lane campus.</t>
  </si>
  <si>
    <t>Funding is reduced for medical consultant contracts.</t>
  </si>
  <si>
    <t>Funding is reduced for leadership training.</t>
  </si>
  <si>
    <t>Funding is adjusted due to administrative savings.</t>
  </si>
  <si>
    <t>Children's SOLA</t>
  </si>
  <si>
    <t>Developmental Disability Services</t>
  </si>
  <si>
    <t>Subminimum wage/disabilities</t>
  </si>
  <si>
    <t>ARPA HCBS Enhanced FMAP</t>
  </si>
  <si>
    <t>Adult Family Home Award/Agreement</t>
  </si>
  <si>
    <t>Agency Provider Administrative Rate</t>
  </si>
  <si>
    <t>Agency Provider Agreement-Parity</t>
  </si>
  <si>
    <t>In-Home Care Provider Agreement</t>
  </si>
  <si>
    <t>CDE Vendor Rate</t>
  </si>
  <si>
    <t>Caregiver/Provider Training</t>
  </si>
  <si>
    <t>COVID Temporary Rate Increases</t>
  </si>
  <si>
    <t>Consumer Directed Employer Program</t>
  </si>
  <si>
    <t>PASRR Capacity Increase</t>
  </si>
  <si>
    <t>Increase CIIBS Waiver Capacity</t>
  </si>
  <si>
    <t>High School Transition Students</t>
  </si>
  <si>
    <t>Assisted Living Facility Rates</t>
  </si>
  <si>
    <t>Personal Needs Allowance</t>
  </si>
  <si>
    <t>Remote Technology Support</t>
  </si>
  <si>
    <t>Field Staff Vacancies</t>
  </si>
  <si>
    <t>Enhance Community Residential Rate</t>
  </si>
  <si>
    <t>HCBS Supports</t>
  </si>
  <si>
    <t>Health Care Workforce</t>
  </si>
  <si>
    <t>I/DD Summer Programs</t>
  </si>
  <si>
    <t>State-Operated Facility</t>
  </si>
  <si>
    <t>Peer Mentor Program</t>
  </si>
  <si>
    <t>Program Underspend</t>
  </si>
  <si>
    <t>Increase IFS and Basic Plus Waivers</t>
  </si>
  <si>
    <t>Increase Core and CP Waivers</t>
  </si>
  <si>
    <t>Shared Benefit Adjustment</t>
  </si>
  <si>
    <t>Community Residential Options</t>
  </si>
  <si>
    <t>Subminimum Wage</t>
  </si>
  <si>
    <t>Facility One-Time Costs</t>
  </si>
  <si>
    <t>Funding and staffing are provided for four new State-Operated Living Alternative (SOLA) homes to serve a total of 12 children and youth age 20 and younger. Client placements will be phased in by June 2023.</t>
  </si>
  <si>
    <t>Funding and staffing is provided for the department to examine and report on a variety of topics, including but not limited to, the need for community respite beds and crisis stabilization services; to study Medicaid rates for contracted community residential providers; to develop uniform quality metrics for residential settings; and to establish a staffing plan to achieve a case management ratio of 1:35.</t>
  </si>
  <si>
    <t>Pursuant to Engrossed Substitute Senate Bill 5284 (subminimum wage/disabilities), one-time funding and staffing is provided to collaborate with the Department of Labor and Industries on an annual report containing specific information related to individuals employed under subminimum wage certificates until all remaining certificates have expired.</t>
  </si>
  <si>
    <t>As a result of the American Rescue Plan Act, the federal government is increasing the state's Federal Medical Assistance Percentage (FMAP) for Medicaid home and community-based services by an additional 10 percentage points. These funds are available through March 31, 2022 and must be utilized to enhance, expand, or strengthen home and community-based services.</t>
  </si>
  <si>
    <t>Funding is provided to implement the collective bargaining agreement reached between the Governor and the Adult Family Home Council. This agreement includes increases to the base daily rate, increases for training and health insurance contributions, and increases to the rates of select specialized contracts.</t>
  </si>
  <si>
    <t>Funding is provided to increase the administrative rate paid to home care agencies by $0.05 per hour effective July 1, 2021.</t>
  </si>
  <si>
    <t>Funding is provided to implement Engrossed Second Substitute House Bill 1086 (behavioral health consumers), which creates an office of behavioral health consumer advocacy.</t>
  </si>
  <si>
    <t>Funding is provided for a wage and benefit increase for workers who provide in-home personal care services and are employed by private agencies. The increase corresponds to the salary and wage component of the in-home care agreement for individual providers.</t>
  </si>
  <si>
    <t>Funding is provided for an agreement with individual providers of in-home personal care services, which includes salary increases; increases to the health care, training, and retirement trusts; changes to years of service for former agency providers; and changes to holiday pay.</t>
  </si>
  <si>
    <t>Funding is provided to restore the five percent reduction to the administrative rate for the Consumer Directed Employer program incorporated in the enacted 2020 supplemental budget.</t>
  </si>
  <si>
    <t>The federal government has expressed an intent to extend the public health emergency through calendar year 2021. As a result, a temporary 6.2 percentage point increase to the state's Federal Medical Assistance Percentage (FMAP) is available for Medicaid services through December 2021.</t>
  </si>
  <si>
    <t>One-time funding is provided to invest in additional training resources for caregivers and developmental disabilities providers.</t>
  </si>
  <si>
    <t>One-time funding is provided to continue the COVID-19 rate enhancements in effect as of June 2021 to contracted providers through December 2021.</t>
  </si>
  <si>
    <t>Funding is adjusted to reflect a six-month delay in implementation of the Consumer Directed Employer (CDE). It is anticipated that the CDE will be fully implemented by the end of December 2021. In addition, funding is provided for a lump sum payment to the CDE for accrued leave balances as part of the transition of individual providers to the CDE.</t>
  </si>
  <si>
    <t>Funding is provided to address a current and projected increase in the caseload and per-capita cost of clients receiving Preadmission Screening and Resident Review (PASRR) services. The PASRR specialized services are an entitlement for individuals with intellectual or developmental disabilities in nursing facilities.</t>
  </si>
  <si>
    <t>Funding and staff are provided to increase the capacity of the Children's Intensive In-home Behavioral Supports (CIIBS) waiver by 100 children, which represents a doubling of the current caseload. The CIIBS waiver serves DDA-eligible children who live in their own homes and have behavioral health challenges.</t>
  </si>
  <si>
    <t>Funding is provided to implement Second Substitute House Bill 1061 (Child welfare/developmental disability), which adds a shared planning meeting for dependent youth who may be eligible for DDA services after they transition to adulthood.</t>
  </si>
  <si>
    <t>An increase is anticipated in eligible high school graduates who will seek Developmental Disabilities Administration services in the 2021-23 biennium. As a result, funding is provided for services provided to clients and families after their student has graduated from high school and leaves the K-12 system.</t>
  </si>
  <si>
    <t>Beginning January 1, 2022, funding is provided to increase the base Medicaid daily rates for assisted living facilities to a level that covers 60 percent of costs.</t>
  </si>
  <si>
    <t>Funding is provided for annual cost-of-living adjustments to the personal needs allowance pursuant to RCW 74.09.340.</t>
  </si>
  <si>
    <t>Funding is provided for DDA to purchase an estimated 4,394 devices that may be distributed to DDA clients and contracted providers, with the purpose of helping clients and providers utilize services remotely during the COVID-19 pandemic.</t>
  </si>
  <si>
    <t>Field staffing levels and associated funding are regularly adjusted in the maintenance level budget in relation to caseload changes. Through FY 2021, actual hiring of these additional staff has not kept pace with budget additions. As a result, ongoing funding and staffing reductions made in the 2021 supplemental budget to align more closely with actual experience are continued.</t>
  </si>
  <si>
    <t>Funding is provided to replace end-of-life, outdated, and discontinuous networking systems and required updates to support Cloud initiatives.</t>
  </si>
  <si>
    <t>Funding is provided to increase rates for supported living and other community residential service providers by 2.0 percent effective January 1, 2022, and by an additional 2.0 percent effective January 1, 2023.</t>
  </si>
  <si>
    <t>One-time funding is provided for durable medical equipment and minor home renovations needed to improve mobility and accessibility of long-term care clients. It is the intention of the Legislature that these funds will be utilized to serve existing clients as well as those waiting for services.</t>
  </si>
  <si>
    <t>One-time funding is provided to implement Substitute House Bill 1411 (health care workforce), which prohibits the Department from automatically disqualifying a person convicted of certain crimes from having unsupervised access to, working with, or providing care to vulnerable adults or children.</t>
  </si>
  <si>
    <t>One-time funding is provided for summer programs for those with intellectual and development disabilities.</t>
  </si>
  <si>
    <t>Since March 2020, DDA has utilized a state-operated facility at the Rainier School, known as the Klamath Cottage, as a short-term resource to house an average monthly census of nine clients discharged from acute care hospitals. This is part of an effort to maintain acute care hospital capacity for COVID-19 cases. The state operated facility is not certified as an Intermediate Care Facility (ICF), which means that it is ineligible for federal Medicaid match. One-time state funding is provided so that Klamath Cottage may be used as a resource in FY 2022.</t>
  </si>
  <si>
    <t>Ongoing funding is provided to support four peer mentors, one at each Residential Habilitation Center, to help transition residents from state facilities to homes in the community. A combination of the federal Roads to Community Living grant and General Fund-State are used to fund the mentors.</t>
  </si>
  <si>
    <t>Expenditures for employment programs and family support programs have historically been less than allotted. As a result, beginning in FY 2023, budgeted levels for these programs are realigned to reflect current spending patterns and the available resources are redirected to support the increased slots for the Individual and Family Services, Basic Plus, Core, and Community Protection waivers.</t>
  </si>
  <si>
    <t>Funding is provided for the continued support of 923 slots for the Individual and Family Services waiver and to continue a phase-in of 467 slots for the Basic Plus waiver.</t>
  </si>
  <si>
    <t>Funding is provided for the continued support of 3 Community Protection waiver slots and to continue a phase-in of 159 slots for the Core waiver.</t>
  </si>
  <si>
    <t>Funding is provided to cover the estimated claims for the variance between services provided under the shared benefit equation and the full amount of the benefit while rulemaking takes place. Rates for agency providers are also adjusted to provide parity with individual providers</t>
  </si>
  <si>
    <t>Funding is provided to phase-in five, three bed State-Operated Living Alternatives (SOLA) homes; 12 beds in supported living settings; and four beds in Adult Family Homes in order to expand community residential options for those with intellectual and developmental disabilities by the end of June 2023.</t>
  </si>
  <si>
    <t>Funding is provided for the Department to work with employment providers to assist individuals with intellectual and development disabilities who are employed in subminimum wage jobs to transition into minimum wage employment.</t>
  </si>
  <si>
    <t>Funding is provided for one-time relocation and project costs to support the Department of Social and Health Services' leased facilities strategic plan.</t>
  </si>
  <si>
    <t>Community Supports for Children</t>
  </si>
  <si>
    <t>In-Home Provider PPE</t>
  </si>
  <si>
    <t>Community Residential Services</t>
  </si>
  <si>
    <t>Agency Provider Tax Rate Adjustment</t>
  </si>
  <si>
    <t>Transitional Care Management</t>
  </si>
  <si>
    <t>DDA No-Paid Caseload</t>
  </si>
  <si>
    <t>Adult Family Homes CBA</t>
  </si>
  <si>
    <t>Benefits Planning</t>
  </si>
  <si>
    <t>CDE Transition Costs</t>
  </si>
  <si>
    <t>Youth Crisis Stabilization</t>
  </si>
  <si>
    <t>Financial Eligibility Staf</t>
  </si>
  <si>
    <t>HCBS Provider Development</t>
  </si>
  <si>
    <t>Acute Care Hospital Capacity</t>
  </si>
  <si>
    <t>Enhanced Case Management</t>
  </si>
  <si>
    <t>Concurrent Services</t>
  </si>
  <si>
    <t>SEIU 775 Agency Providers Parity</t>
  </si>
  <si>
    <t>SEIU 775 In Home Providers</t>
  </si>
  <si>
    <t>SEIU and Liang Settlements</t>
  </si>
  <si>
    <t>Targeted Provider Rates</t>
  </si>
  <si>
    <t>Modifying DD Services</t>
  </si>
  <si>
    <t>Funding is provided to expand intensive habilita on services and out-of-home services op ons for children and youth aged eight to 21. Two, three-bed facili es will be phased in to provide short-term (up to 90 days) intensive habilita on services for children and youth aged eight to 21. An addi onal six, three-bed facili es will be phased in for long-term enhanced out-of-home services to support youth aged 12 to 21 who are discharging from inpatient care.</t>
  </si>
  <si>
    <t>One- me funding is provided to purchase, store, and distribute personal protec ve equipment (PPE) to in-home providers effec ve April 1, 2022. This funding level assumes that Federal Emergency Management Agency (FEMA) funding expires after March 2022.</t>
  </si>
  <si>
    <t>Funding is provided to monitor services delivered to Developmental Disabili es Administra on (DDA) clients served in contracted residen al programs. Effec ve July 1, 2022, 4.0 FTEs are funded to verify that Medicaid clients are receiving the habilita ve supports that the Department has authorized under federal Medicaid waiver authorities.</t>
  </si>
  <si>
    <t>Funds are provided to increase agency provider (AP) rates for an adjustment made to the employer tax rate.</t>
  </si>
  <si>
    <t>Funding is provided to phase-in a total of 35 FTEs through June 2023 to create transi on coordina on teams to coordinate transi ons of care for clients who move from one type of care se ng to a new one. The Department shall submit a preliminary report in December 2022 and the legislature intends that an annual report be submi ed therea er that describes the outcomes associated with client transi ons before and a er implementa on of these transi on coordina on teams; a descrip on of lessons learned since the teams were implemented, including an iden fica on of what processes were improved to reduce the melines for comple on; and recommenda ons for necessary changes to improve increasing stability of client placements.</t>
  </si>
  <si>
    <t>Funding and FTEs are provided to implement Subs tute Senate Bill 5819 (DDA no-paid caseload), which requires the Department to hire two, permanent FTEs to regularly review and maintain the no-paid services caseload and to provide case management services to individuals on the no-paid services caseload which include contac ng and responding to the client to discuss their needs and explaining to the client service op ons available through the Department or other community resource.</t>
  </si>
  <si>
    <t>Funding is provided for implementa on of an agreement reached between the Governor and the Adult Family Home (AFH) Council for FY 2023.</t>
  </si>
  <si>
    <t>One- me funding is provided in FY 2023 for a contract with an organiza on that trains a orneys and other professionals to help them assist people with developmental disabili es access benefits and retain eligibility for benefits while working.</t>
  </si>
  <si>
    <t>In April 2022, the Consumer Directed Employer (CDE) will become the new employer for Individual Providers (IPs) statewide who provide in-home care to Medicaid clients. Funding is provided to cover the cost of health insurance premiums that will be incurred by the CDE during periods when IPs are on leave under the Paid Family &amp; Medical Leave Act. An equivalent amount of funding is also provided to AP due to the AP parity statute.</t>
  </si>
  <si>
    <t>Funding is provided to implement Second Subs tute House Bill 1890 (children/behavioral health), which directs the Children and Youth Behavioral Health Work Group to convene an advisory group to develop a strategic plan regarding behavioral health services for families.</t>
  </si>
  <si>
    <t>The federal Families First Coronavirus Relief Act authorized an addi onal 6.2 pecent in federal matching funds (FMAP) for the dura on of the public health emergency. As a result, federal authority is increased and General Fund-State is decreased to reflect the enhanced FMAP through the end of June 2022.</t>
  </si>
  <si>
    <t>In collabora on with the Health Care Authority (HCA), a new, short-term Residen al Crisis Stabiliza on Program (RCSP) will be developed for youth with severe behavioral health diagnoses. Funding is provided for a DDA program manager beginning in FY 2023 to begin planning for services at the RCSP.</t>
  </si>
  <si>
    <t>One- me funding is provided for 22.3 FTE staff in FY2023 to complete financial eligibility determina ons within a 45-day me frame, reduce the backlog of clients wai ng for eligibility determina on, and reduce wait mes in the call center. The Department shall submit a preliminary report in December 2022 and a final report by June 30, 2023 that details how the funding was u lized and a descrip on of how the meline for comple on of these determinations has changed.</t>
  </si>
  <si>
    <t>Home and community-based services (HCBS) providers help connect DDA clients to suppor ve community resources, to offer short-term respite, and to provide support to caregivers. Funding is provided to increase rates for Enhanced Respite Services for children and Overnight Planned Respite for adults effec ve April 1, 2022, and for other respite and HCBS providers effec ve July 1, 2022. Addi onally, funding is provided for an assis ve technology program manager effec ve July 1, 2022 to help connect DDA clients with appropriate technological resources.</t>
  </si>
  <si>
    <t>Funding is provided to con nue through June 2022 incen ve payments to long-term care se ngs to take pa ents from acute care hospitals who no longer need acute levels of care.</t>
  </si>
  <si>
    <t>Funding is provided to expand access to the Enhanced Case Management Program (ECMP) from 700 to 1,500 clients in FY 2023. A total of 50.0 FTEs are phased in and are assumed to be fully in place by the fourth quarter of FY 2023, including case managers, nursing consultants, and suppor ng staff. Funding is also provided to create an automa c nursing referrals system for ECMP clients in the Comprehensive Assessment Repor ng and Evaluation (CARE) system.</t>
  </si>
  <si>
    <t>Funding is provided to increase funding for the assisted living Medicaid methodology payment rates established in 74.39A.032 RCW to 68 percent of full methodology funding effec ve July 1, 2022.</t>
  </si>
  <si>
    <t>Funding is provided for a cost-of-living (COLA) adjustment in the Personal Needs Allowance (PNA) for Medicaid clients in residen al and ins tu onal se ngs, effec ve July 1, 2022, to reflect the 5.9 percent COLA announced by the federal Social Security Administra on for calendar year 2022.</t>
  </si>
  <si>
    <t>Funding is provided to implement Subs tute House Bill 1980 (concurrent services), which removes the prohibi on on eligible DDA clients access employment services and community inclusion services concurrently</t>
  </si>
  <si>
    <t>Funding is provided to replace aging hardware and improve network security in order to reduce the risk of service interruption.</t>
  </si>
  <si>
    <t>Funding is provided to increase rates for contracted Supported Living and other community residen al service providers effec ve July 1, 2022, with the intent of providing for hourly wage increases for employees of community residen al services contractors providing direct care to DDA clients.</t>
  </si>
  <si>
    <t>Funding is provided for rate parity between home care agencies and Individual Providers (IP), consistent with the Governor's agreement with the Service Employees Interna onal Union (SEIU) 775 in FY 2023.</t>
  </si>
  <si>
    <t>Funding is provided for the implementa on of an agreement reached between the Governor and SEIU 775 for FY 2023.</t>
  </si>
  <si>
    <t>One- me funding is provided to purchase, store, and distribute PPE to Department employees. This funding level assumes that FEMA funding expires a er June 2022.</t>
  </si>
  <si>
    <t>Funds to maintain current Informa on Technology (IT) service levels as the Department of Children, Youth, and Families (DCYF) moves to an internally managed network from a network managed by the Department of Social and Health Services</t>
  </si>
  <si>
    <t>Funds are provided to se le the cases of Liang, et al, v. Washington DSHS, et al, and SEIU 775 v. Washington DSHS, et al.</t>
  </si>
  <si>
    <t>Funding is provided for 1.0 FTE Program Manager in FY 2023 to par cipate in Youth Inpa ent Navigator team mee ngs led by HCA and phased-in beginning in FY 2023. An addi onal 3.0 FTEs are funded in FY 2024 and an addi onal 4.0 FTEs in FY 2025 to align with the phasing-in of Youth Inpa ent Navigator teams at the Health Care Authority.</t>
  </si>
  <si>
    <t>Funding is provided to con nue the COVID-19 rate enhancements to contracted providers that expired on December 31, 2021. The rate enhancements are reduced by 20 percent every six months in FY 2023 and FY 2024, and would be fully phased-down by FY 2025. This includes appropria ons related to unan cipated receipt number 0024.</t>
  </si>
  <si>
    <t>Funding is provided to implement Engrossed Subs tute Senate Bill 5268 (dev. disability services). In addi on to funding provided in the 2021-23 biennial budget, funds are provided to hold the community residen al placement for up to 90 days for clients who are transi oned to an Intermediate Care Facility for short-term crisis stabiliza on and to hire 1.0 FTE to assist in the courtesy forecasts of caseloads for the Individual and Family Services and Basic Plus waivers, and State-Operated Living Alterna ves.</t>
  </si>
  <si>
    <t>Translation Service Rates</t>
  </si>
  <si>
    <t>IP Training Wages</t>
  </si>
  <si>
    <t>Rainier PAT C</t>
  </si>
  <si>
    <t>Program Underspends</t>
  </si>
  <si>
    <t>Funding is adjusted to reflect a slower than anticipated phase-in of Intensive Habilitation Services and Enhanced Out-of-Home Services facilities.</t>
  </si>
  <si>
    <t>Funding is provided to purchase personal protective equipment for Department of Social and Health Services (DSHS) employees.</t>
  </si>
  <si>
    <t>Funding is provided for an increase in the rates paid to contracted vendors that provide translation services to clients in federally required languages.</t>
  </si>
  <si>
    <t>Funding is provided for Individual Provider (IP) training hours as a result of the October 2022 expiration of the federal waiver that allowed IPs to work without completing testing and certification.</t>
  </si>
  <si>
    <t>Funding is reduced as a result of the decertification of the Program Area Team (PAT) C and the transition of approximately 60 individuals to other settings.</t>
  </si>
  <si>
    <t>Expenditure authority is reduced as a result of current expenditure levels in employment and day and family support programs being less than allotted</t>
  </si>
  <si>
    <t>Maintaining Service Eligibility</t>
  </si>
  <si>
    <t>Assessment Tool Study</t>
  </si>
  <si>
    <t>Continuum of Care Progress Report</t>
  </si>
  <si>
    <t>Financial Eligibility Staff</t>
  </si>
  <si>
    <t>Paper to Electronic Workflows</t>
  </si>
  <si>
    <t>Parent Disability Data Study</t>
  </si>
  <si>
    <t>Expand High School Transition</t>
  </si>
  <si>
    <t>Continue Klamath Cottage</t>
  </si>
  <si>
    <t>Adjust CDE Rates</t>
  </si>
  <si>
    <t>Employment/Community Inc Rates</t>
  </si>
  <si>
    <t>Provider Training and Support</t>
  </si>
  <si>
    <t>Complex Needs Enhanced Rate Pilot</t>
  </si>
  <si>
    <t>Enhanced AFH Specialty Pilot</t>
  </si>
  <si>
    <t>Behavior Stabilization Services</t>
  </si>
  <si>
    <t>Non-Citizen Program</t>
  </si>
  <si>
    <t>Agency Provider Parity</t>
  </si>
  <si>
    <t>CDE Administrative Rate</t>
  </si>
  <si>
    <t>Residential PNA</t>
  </si>
  <si>
    <t>Nursing Services Rates</t>
  </si>
  <si>
    <t>Adult Day Respite Rates</t>
  </si>
  <si>
    <t>Enhanced Behavior Support Specialty</t>
  </si>
  <si>
    <t>Medical Escort Settlement</t>
  </si>
  <si>
    <t>Study to Expand Medicaid Services</t>
  </si>
  <si>
    <t>Funding is provided to implement Engrossed Second Substitute House Bill 1188 (Child welfare services/DD), which requires the Department of Social and Health Services (DSHS) to seek federal approval to expand the existing Medicaid waivers to dependent children and youth with developmental disabilities. Additional state funding is also provided to serve dependent children and youth while DSHS seeks federal approval to expand the existing waivers.</t>
  </si>
  <si>
    <t>Funding is provided to implement Engrossed Second Substitute House Bill 1407 (Developmental disability/eligibility), which amends the DSHS' rulemaking authority concerning the redetermination of eligibility for developmental disability services.</t>
  </si>
  <si>
    <t>Funding is adjusted pursuant to Engrossed Second Substitute House Bill 1694 (Home care workforce shortage), which modifies training and certification requirements for home care workers.</t>
  </si>
  <si>
    <t>Funding is provided to continue the phase-in of two, three-bed Intensive Habilitation Services (IHS) facilities and six, three-bed Enhanced Out-of-Home Services (E-OHS) facilities. IHS will provide short-term, up to 90 days, placements for children and youth aged eight to 21 and E-OHS will provide long-term services to support youth aged 12 to 21 who have discharged from inpatient care.</t>
  </si>
  <si>
    <t>Funding is provided to increase community residential services rates, including both individualized support services and administrative components, by 2.5 percent effective January 1, 2024.</t>
  </si>
  <si>
    <t>Funding is provided to implement Engrossed Second Substitute Senate Bill 5440 (Competency evaluations), which requires DSHS to create a program for individuals found incompetent to stand trial due to an intellectual or developmental disability, traumatic brain injury, or dementia to receive services and supports in community based settings.</t>
  </si>
  <si>
    <t>Funding is provided to implement the 2023-25 collective bargaining agreement (CBA) reached between the Governor and the Adult Family Home (AFH) Council. Among other provisions, the CBA increases the base daily rate by an average of 24 percent in FY 2024 and by an additional 2 percent in FY 2025.</t>
  </si>
  <si>
    <t>Funding is provided to increase the administrative rate paid to home care agencies by 56 cents per hour effective July 1, 2023.</t>
  </si>
  <si>
    <t>Funding is provided for a feasibility study to identify opportunities to improve the Comprehensive Assessment Reporting Evaluation (CARE) system. The feasibility study must include an assessment of the system's questions, processes, workflows, and underlying technology.</t>
  </si>
  <si>
    <t>One-time funding is provided to contract with the Ruckleshaus Center for a study on the progress made toward meeting the recommendations in the December 2019 report "Rethinking Intellectual and Developmental Disability Policy to Empower Clients, Develop Providers and Improve Services."</t>
  </si>
  <si>
    <t>The amended federal Families First Coronavirus Response Act authorized additional federal matching funds (FMAP) through December 2023. As a result, federal authority is increased and General Fund-State is decreased to reflect the enhanced FMAP through the end of December 2023.</t>
  </si>
  <si>
    <t>One-time funding is provided for staff to complete financial eligibility determinations within a 45-day time frame, reduce the backlog of clients waiting for eligibility determinations, and reduce wait times in the call center</t>
  </si>
  <si>
    <t>Funding is provided for the staff to operate and maintain the electronic document management system.</t>
  </si>
  <si>
    <t>Funding is provided to study opportunities to enhance data collection and analysis about clients in family units with at least one parent having a developmental or intellectual disability.</t>
  </si>
  <si>
    <t>Funding is provided to expand the Basic Plus waiver so that, upon high school completion, approximately 598 eligible youth may be phased in to receive employment and day and community inclusion services.</t>
  </si>
  <si>
    <t>One-time funding is provided to operate Klamath Cottage at Rainier School as a short-term transition option for individuals with developmental disabilities who are ready to discharge from an acute care hospital or state hospital and do not have an immediate community placement alternative available.</t>
  </si>
  <si>
    <t>Funding is provided for a 15 percent increase in the base Medicaid daily rates for assisted living facilities, which is sufficient to cover 79 percent of operational costs effective July 1, 2023.</t>
  </si>
  <si>
    <t>Funding is provided to implement a new labor rate for the consumer-directed employer contracted individual providers, which was adopted by the rate setting board established in RCW 74.39A.530.</t>
  </si>
  <si>
    <t>Funding is provided for rate increases for supported employment and community inclusion services. Appropriation levels are sufficient for a 21 percent increase in FY 2024 and a 1 percent increase in FY 2025 for supported employment, and for a 27 percent increase in FY 2024 and a 5 percent increase in FY 2025 for community inclusion services.</t>
  </si>
  <si>
    <t>Funding is provided for staffing to pilot a provider training and support program that includes expanding existing training programs available for community residential providers and to support providers in locating affordable housing.</t>
  </si>
  <si>
    <t>Funding is provided to pilot an enhanced daily rate of $450 per client per day for providers who receive additional training to support individuals with complex physical and behavioral health needs. Funding is sufficient to serve 30 clients.</t>
  </si>
  <si>
    <t>Funding is provided to pilot a specialty AFH contract to serve 100 individuals with intellectual or developmental disabilities who may also have co-occurring health or behavioral diagnoses at a daily rate of $80 per client per day.</t>
  </si>
  <si>
    <t>Funding is provided to expand mobile diversion services and to add 10 diversion beds. Funding is also provided to increase the daily rates paid to providers who deliver these services by 23 percent.</t>
  </si>
  <si>
    <t>Funding is provided to establish 33 slots at an average rate of $278 per client per day for individuals with intellectual or developmental disabilities who are transitioning out of acute care hospital settings and are ineligible for Medicaid due to citizenship status.</t>
  </si>
  <si>
    <t>RCW 74.39A.310 requires that home care agency providers shall receive wage and benefit parity with individual providers. Funding is provided for increases in the home care agency rate that corresponds to the new labor rate adopted by the rate setting board established in RCW 74.39A.530.</t>
  </si>
  <si>
    <t>Funding is provided to increase the administrative rate paid to the consumer-directed employer by 12 cents per hour effective July 1, 2022. This rate increase was adopted by the rate setting board established in RCW 74.39A.530.</t>
  </si>
  <si>
    <t>Funding is provided to increase the personal needs allowance (PNA) to $100 per month for Medicaid clients in residential and institutional settings. The PNA is the amount of income retained by these clients to pay for their personal needs, including housing costs, utilities, food, and personal incidentals.</t>
  </si>
  <si>
    <t>Funding is provided for a 20 percent rate increase for agency providers of daily skilled nursing services; a 24 percent rate increase for nurse delegation services provided by agency providers; and a 2 percent rate increase for nurse delegation services provided by individual providers.</t>
  </si>
  <si>
    <t>Savings are achieved by capturing anticipated underexpenditures in the employment and day budget unit that has historically underspent its budgeted allotments.</t>
  </si>
  <si>
    <t>Funding is provided to increase rates for adult day respite providers and for a feasibility study that examines resources needed to add adult day services to the Home and Community Based Services Medicaid state plan or as a service within the existing Basic Plus and Core waivers.</t>
  </si>
  <si>
    <t>Funding is provided to develop a plan for implementing an enhanced behavior support specialty contract to provide intensive behavioral services and supports to adults with intellectual and developmental disabilities in community residential settings.</t>
  </si>
  <si>
    <t>Funding is provided for 3 staff to participate in youth inpatient navigator team meetings led by the Health Care Authority.</t>
  </si>
  <si>
    <t>Funding is provided for the unfair labor practice settlement in the case of Adult Family Home Council v. the Office of Financial Management.</t>
  </si>
  <si>
    <t>One-time funding is provided to study opportunities to realign and expand Medicaid services for people living with a developmental disability that are served by DSHS, including strategies for improving accessibility of services across the state and a proposal for revising the waiver forecast caseload.</t>
  </si>
  <si>
    <t>Community Residential Rates</t>
  </si>
  <si>
    <t>Caseload Ratio Reduction</t>
  </si>
  <si>
    <t>Lakeland Village Records</t>
  </si>
  <si>
    <t>Day Habilitation Services</t>
  </si>
  <si>
    <t>Assisted Living Bridge Rate</t>
  </si>
  <si>
    <t>Professional Guardians</t>
  </si>
  <si>
    <t>Parent Support Programs</t>
  </si>
  <si>
    <t>Lake Burien RTF - Complex Needs</t>
  </si>
  <si>
    <t>Respite Care</t>
  </si>
  <si>
    <t>Funding is provided for a 2.5 percent increase in community residential service rates effective January 1, 2025 covering individualized support services and administrative components.</t>
  </si>
  <si>
    <t>Funding is provided to hire 70 FTEs, including 54 case managers and supervisors, to reduce the caseload ratio to 66 by FY 2027.</t>
  </si>
  <si>
    <t>Funding is provided to develop a preservation plan for artifacts at Lakeland Village as required under SSB 6125</t>
  </si>
  <si>
    <t>Funding is provided for the formation of a workgroup to explore the integration of community-contracted day habilitation services into the state Medicaid plan, including a budget proposal for statewide implementation.</t>
  </si>
  <si>
    <t>Funding is provided for a 2.5 percent increase in the base Medicaid daily rates for assisted living facilities, which is sufficient to cover 82 percent of operational costs effective July 1, 2024.</t>
  </si>
  <si>
    <t>Funding is provided to expand the daily rate add-on for assisted living facilities serving high Medicaid occupancy from 90 percent to 75 percent effective July 1, 2024.</t>
  </si>
  <si>
    <t>Funding is provided for covering professional guardianship fees for individuals with developmental disabilities transitioning from a Residential Habilitation Center to supported living programs.</t>
  </si>
  <si>
    <t>Funding is provided for a 7.5 percent increase for a variety of nursing services, including private duty nursing, performed by registered nurses and licensed practical nurses.</t>
  </si>
  <si>
    <t>Funding is provided to increase contracts for parent support programs, including the Parent-to-Parent and Informing Families programs.</t>
  </si>
  <si>
    <t>Funding is provided for a residential treatment facility to support youth with complex needs. This includes children with developmental disabilities and behavioral challenges, requiring tailored care and structured support environments.</t>
  </si>
  <si>
    <t>Funding is provided to establish respite care beds for individuals with intellectual and developmental disabilities in the Tri-Cities.</t>
  </si>
  <si>
    <t>Savings are achieved by capturing anticipated under expenditures in the employment and day budget unit.</t>
  </si>
  <si>
    <t>Funding is provided for one-time relocation and project costs to support the Department of Social and Health Services' (DSHS) leased facilities strategic plan.</t>
  </si>
  <si>
    <t>Conditionally Released SVPs</t>
  </si>
  <si>
    <t>Health Equity Continuing Ed</t>
  </si>
  <si>
    <t>Rental Subsidies</t>
  </si>
  <si>
    <t>Staff Costs</t>
  </si>
  <si>
    <t>AAA Case Management</t>
  </si>
  <si>
    <t>Behavioral Health Personal Care</t>
  </si>
  <si>
    <t>Dementia Action Collaborative</t>
  </si>
  <si>
    <t>Behavioral Health Transitions</t>
  </si>
  <si>
    <t>Nursing Home Rate Methodology</t>
  </si>
  <si>
    <t>Transitional Care Center of Seattle</t>
  </si>
  <si>
    <t>Residential Care Services</t>
  </si>
  <si>
    <t>Hospital Surge- Geriatric-Specialty</t>
  </si>
  <si>
    <t>Hospital Surge-Specialized Dementia</t>
  </si>
  <si>
    <t>Hospital Surge- Non-Citizens</t>
  </si>
  <si>
    <t>Specialty Dementia Care Rate Add-on</t>
  </si>
  <si>
    <t>Fall Prevention Training</t>
  </si>
  <si>
    <t>Personal Care in Homeless Shelters</t>
  </si>
  <si>
    <t>Funding and staffing is provided to implement E2SSB 5163 (conditionally released sexually violent predators), which will require the Department to perform discharge planning for aging and disabled residents in order to develop the initial and ongoing care plans for these individuals.</t>
  </si>
  <si>
    <t>Pursuant to ESSB 5229 (health equity continuing ed.), funding is provided for the Department to develop health equity continuing education curriculum for long-term care workers.</t>
  </si>
  <si>
    <t>Savings are achieved by utilizing an average of $775 per month for rental subsidies to facilitate the movement of clients who no longer need nursing levels of care into community settings. To support this effort, 3.3 FTE staff are provided.</t>
  </si>
  <si>
    <t>Savings are achieved by holding vacancies in the Office of Deaf and Hard of Hearing and by implementing equipment and travel freezes.</t>
  </si>
  <si>
    <t>One-time funding is provided to offset cost impacts associated with COVID-19 on the in-home Medicaid long term care case management program operated by Area Agencies on Aging.</t>
  </si>
  <si>
    <t>As a result of the American Rescue Plan Act, the federal government is increasing the state's Federal Medical Assistance Percentage (FMAP) for Medicaid home and community-based services by an additional 10 percentage points. These funds are available through March 31, 2022, and must be utilized to enhance, expand, or strengthen home and community-based services.</t>
  </si>
  <si>
    <t>Funding is provided for behavioral health personal care, including funding for staff to coordinate with the Health Care Authority (HCA) and Medicaid managed care organizations for individuals with exceptional care needs due to their psychiatric diagnosis. Future caseload and per capita changes for behavioral health personal care services will be incorporated into the Department's Medicaid forecast. The Department shall coordinate with the HCA for purposes of developing and submitting a 1915(i) state plan to the federal Centers for Medicare &amp; Medicaid Services.</t>
  </si>
  <si>
    <t>Funding is provided for a wage and benefit increase for workers who provide in-home personal care services and are employed by private agencies. The increase corresponds to the salary and wage component of the in-home care agreement for individual providers</t>
  </si>
  <si>
    <t>The federal government has expressed an intent to extend the public health emergency through calendar year 2021. As a result, a temporary 6.2 percentage point increase to the state's FMAP is available for Medicaid services through December 2021.</t>
  </si>
  <si>
    <t>Funding is provided for efforts to support individuals with dementia and their families, including two staff Dementia Resource Catalyst positions at the Area Agencies on Aging, with one staff position east of the Cascades and one west of the Cascades, and for direct supportive services.</t>
  </si>
  <si>
    <t>Beginning in January 2022, funding and FTEs are provided to transition civil patients in state and local psychiatric hospitals to community settings. Funding is sufficient for 60 specialized dementia placements and 60 Enhanced Adult Residential Care placements at an enhanced average rate of $325/day.</t>
  </si>
  <si>
    <t>Funding is provided to rebase Medicaid nursing home rates in FY 2022 pursuant to RCW 74.46.561. Additionally, one-time funding is provided in FY 2023 to increase the fixed rate paid for direct care from 100 percent to 105 percent of statewide case mix neutral median costs, and to increase the cap on direct care from 118 percent to 130 percent of base year allowable costs.</t>
  </si>
  <si>
    <t>Funding through the 2021-23 biennium is provided for nursing home services and building maintenance at the Transitional Care Center of Seattle. As part of the COVID-19 response, the Department purchased this building to provide care for difficult-to-place residents from acute care hospitals, creating more hospital capacity to treat COVID-19 patients.</t>
  </si>
  <si>
    <t>One-time funding and FTEs are provided to clear a backlog of Residential Care Services complaint investigations. Ongoing funding is provided for six quality assurance nurse FTEs to provide technical assistance with infection control procedures.</t>
  </si>
  <si>
    <t>Funding is provided for incentive payments to contracted long-term care providers who accept clients being discharged from acute care hospitals. This is part of an effort to create and maintain COVID-19 surge capacity in acute care hospitals. Funding is sufficient to phase-in placements for 65 clients in specialty settings at an average daily rate of $200 per-client per-day.</t>
  </si>
  <si>
    <t>Funding is provided for incentive payments to contracted long-term care providers who accept clients being discharged from acute care hospitals. This is part of an effort to create and maintain COVID-19 surge capacity in acute care hospitals. Funding is sufficient to phase-in placements for 120 clients who require specialized dementia care with a $60 per-client per-day rate add-on.</t>
  </si>
  <si>
    <t>Funding is provided for incentive payments to contracted long-term care providers who accept clients being discharged from acute care hospitals. This is part of an effort to create and maintain COVID-19 surge capacity in acute care hospitals. Funding is sufficient to phase-in placements for 20 individuals who are ineligible for Medicaid due to citizenship status at an average daily rate of $225 per-client per-day. The Department must prioritize these slots for individuals who are currently on the waitlist for services to non-citizens.</t>
  </si>
  <si>
    <t>Funding is provided to implement Substitute House Bill 1218 (long-term care residents) which, among other provisions, directs the Department to adopt rules governing long-term care providers' disaster preparedness plans and to develop training materials for local health jurisdictions.</t>
  </si>
  <si>
    <t>Funding is provided to increase Medicaid rates paid to Specialty Dementia Care (SDC) providers by approximately $10 per-client per-day. The SDC providers are licensed Assisted Living facilities that have entered into contracts with the Department to care specifically for individuals with dementia.</t>
  </si>
  <si>
    <t>Funding is provided to cover the estimated claims for the variance between services provided under the shared benefit equation and the full amount of the benefit while rulemaking takes place. Rates for agency providers are also adjusted to provide parity with individual providers.</t>
  </si>
  <si>
    <t>One-time funding is provided for the Department to contract with an association representing long-term care facilities to develop and provide fall prevention training for long-term care facilities. The training must be offered at no cost and made available online for the general public to access at any time.</t>
  </si>
  <si>
    <t>One-time funding is provided to continue the current pilot project in Pierce County to provide personal care services to homeless seniors and people with disabilities from the time the person presents at a shelter to the time they become eligible for Medicaid and to establish two new pilot project sites in King County, one site in Clark County, and one site in Spokane County. The Department shall report on the outcomes of these projects no later than December 1, 2022.</t>
  </si>
  <si>
    <t>Senior Farmer's Market Nutrition</t>
  </si>
  <si>
    <t>State Match for Federal Grants</t>
  </si>
  <si>
    <t>Tribal Medicaid Eligibility</t>
  </si>
  <si>
    <t>AAA Rate Increase</t>
  </si>
  <si>
    <t>Adult Day Rate</t>
  </si>
  <si>
    <t>Reduce Occupancy Penalty</t>
  </si>
  <si>
    <t>Rapid Response Teams</t>
  </si>
  <si>
    <t>Transition and Eligibility Determ</t>
  </si>
  <si>
    <t>AAA Care Transitions</t>
  </si>
  <si>
    <t>Community Placement Incentives</t>
  </si>
  <si>
    <t>Guardianship</t>
  </si>
  <si>
    <t>Nursing Home Rate Increase</t>
  </si>
  <si>
    <t>Increase In-Home PNA</t>
  </si>
  <si>
    <t>Case Management Ratios</t>
  </si>
  <si>
    <t>Overpayment Project</t>
  </si>
  <si>
    <t>Home-Delivered Meals</t>
  </si>
  <si>
    <t>Private Duty Nursing Rate Increase</t>
  </si>
  <si>
    <t>Specialized Behavior Contracts</t>
  </si>
  <si>
    <t>Transitional Care Center</t>
  </si>
  <si>
    <t>Effec ve July 1, 2022, funding is provided to expand the Senior Farmer's Market Nutri on program to 7,100 seniors, increase the annual benefit from $40 to $80, pay administra ve and opera onal costs, and transi on from a paper check-based system to a digital payment system.</t>
  </si>
  <si>
    <t>State funds are provided to meet federal match requirements to access federal funds available through the 2021 American Rescue Plan Act for federal Older Americans Act services and supports.</t>
  </si>
  <si>
    <t>Some tribes provide eligibility determina on and case management for tribal members who are eligible for Medicaid LTSS. Funding is provided for 1.0 FTE to engage with tribes to offer technical assistance, coordina on, training, and support on Medicaid eligibility and case management, pursuant to Senate Bill 5866 (Medicaid LTSS/tribes).</t>
  </si>
  <si>
    <t>Funding is provided to increase the rate paid to Area Agencies on Aging (AAAs) for case management services by 23 percent.</t>
  </si>
  <si>
    <t>Funding is provided to increase base rates for adult day health and adult day care providers by the level of the temporary rate add-on in effect through June 2022. These new base rates will go into effect July 1, 2022.</t>
  </si>
  <si>
    <t>Funding is provided for implementa on of an agreement reached between the Governor and the Adult Family Home Council for FY 2023.</t>
  </si>
  <si>
    <t>Under the nursing home Medicaid rate methodology, a minimum occupancy of 90 percent is applied to the indirect care rate component, which reflects costs of administra on, maintenance, and housekeeping. Nursing homes whose occupancy falls below 90 percent receive a rate penalty. Funding is provided to lower the occupancy threshold from 90 percent to 75 percent on a one- me basis for FY 2023.</t>
  </si>
  <si>
    <t>One- me funding is provided to backfill incen ve payments provided to long-term care providers who accept pa ents ready to discharge from acute care hospitals. Addi onally, one- me funding is provided to con nue rapid response staffing teams and incen ve payments not otherwise funded in the Governor's Hospital Staffing Initiative from January-June 2022.</t>
  </si>
  <si>
    <t>One- me funding is provided for contracted nurse staffing teams to support beds opened in nursing homes that will serve individuals discharged from acute care hospitals a er their medical needs have been met. This item is part of the Governor's Hospital Staffing Initiative.</t>
  </si>
  <si>
    <t>Funding is provided for Department and contracted staff to assist in client eligibility determina ons and transi ons from acute care hospitals to community se ngs. This item is part of the Governor's Hospital Staffing Initiative.</t>
  </si>
  <si>
    <t>Funding is provided for Area Agency on Aging case managers to assist in transi oning individuals from acute care hospitals a er their medical needs have been met. The AAA case managers will focus on care transi ons for individuals not relying on Medicaid for their transi on. This item is part of the Governor's Hospital Staffing Initiative.</t>
  </si>
  <si>
    <t>One- me funding is provided for incen ve payments to home- and community-based service providers who accept clients ready to discharge to a lower-level se ng from acute care hospitals and nursing homes. Addi onally, ongoing funding is provided for a daily rate add-on for 36 Specialized Demen a Care clients. This item is part of the Governor's Hospital Staffing Ini a ve.</t>
  </si>
  <si>
    <t>Funding is provided for Department staff to assist with individuals whose transi ons from acute care hospitals is delayed due to guardianship issues. Addi onally, the Department will pass through funding to the Office of Public Guardianship for 2.0 FTE staff and for the cost of guardianship and legal fees. This item is part of the Governor's Hospital Staffing Initiative.</t>
  </si>
  <si>
    <t>Funding is provided, effec ve July 1, 2022, to increase Medicaid nursing home rates so that low-wage direct care and indirect care workers may receive hourly wage increases of up to $4. The Department will make rules to develop a process that ensures this funding is used to increase low-wage worker wages as intended by the Legislature.</t>
  </si>
  <si>
    <t>Funding is provided for 19.9 FTE staff to reduce the number of cases per case manager from 42 to 35 for clients served under the residen al support waiver. Funding is also provided to phase-in 60 addi onal placements in Enhanced Adult Residen al Care facili es by the end of October 2023 at an enhanced average daily rate of $325 per client.</t>
  </si>
  <si>
    <t>Funding is provided to increase funding of the Assisted Living Facili es (ALF) rate model from 60 percent to 68 percent of full model funding effec ve July 1, 2022. ALFs with Specialized Demen a Care contracts are included in this rate increase. Addi onally, one- me funding is provided from April 2022 through December 2022 to complete a report for the Legislature.</t>
  </si>
  <si>
    <t>Pursuant to Subs tute Senate Bill 5745 (personal needs allowance), funds are provided to increase the in-home client personal needs allowance (PNA) from 100 percent of the federal poverty level to 300 percent of the federal benefit rate. The PNA is an amount of personal income retained by Medicaid clients to pay for their personal needs, including housing costs, u li es, food, and personal incidentals.</t>
  </si>
  <si>
    <t>Funding is provided for a cost-of-living (COLA) adjustment in the PNA for Medicaid clients in residen al and ins tu onal se ngs, effec ve July 1, 2022, to reflect the 5.9 percent COLA announced by the federal Social Security Administration for calendar year 2022.</t>
  </si>
  <si>
    <t>One- me funding is provided to implement Subs tute House Bill 1980 (concurrent services), which removes the prohibi on on eligible DDA clients accessing employment services and community inclusion services concurrently.</t>
  </si>
  <si>
    <t>Funding is provided for addi onal case management staff that will provide for reduced case manager caseload ra os, effec ve July 1, 2022. Funding is sufficient to reduce caseload ra os from 12:1 to 11:1 for hospital discharge case managers; from 88:1 to 75:1 for AAA case managers; and from 83:1 to 75:1 for Home and Community Services case managers serving clients in residen al se ngs.</t>
  </si>
  <si>
    <t>One- me funding is provided for the cost of a staff team currently reconciling approximately 400,000 poten al Medicaid overpayments dating back to 2016.</t>
  </si>
  <si>
    <t>Funding is provided to expand the availability of home-delivered meals for eligible long-term care clients.</t>
  </si>
  <si>
    <t>Funding is provided for rate parity between home care agencies and IPs, consistent with the Governor's agreement with the Service Employees Interna onal Union (SEIU) 775 in FY 2023.</t>
  </si>
  <si>
    <t>One- me funding is provided to purchase PPE for Department employees. Funding levels assume that FEMA funding expires after June 2022</t>
  </si>
  <si>
    <t>Funds to maintain current Informa on Technology (IT) service levels as the Department of Children, Youth, and Families (DCYF) moves to an internally managed network from a network managed by the Department of Social and Health Services.</t>
  </si>
  <si>
    <t>Funding is provided to se le the cases of Liang, et al, v. Washington DSHS, et al, and SEIU 775 v. Washington DSHS, et al.</t>
  </si>
  <si>
    <t>Funding is provided for a 20 percent rate increase for in-home private duty nursing agencies and for a 10 percent rate increase for private duty nursing adult family homes.</t>
  </si>
  <si>
    <t>Funding is provided to phase-in long-term care services and supports for an addi onal 50 clients who are registered sex offenders in residen al se ngs via a rate add-on of $153 per day for specialized behavior support contracts.</t>
  </si>
  <si>
    <t>One- me funding is provided for a long-term care feasibility study to look at op ons for incarcerated individuals under the jurisdic on of the Department who need long term care support. A preliminary report is due October 1, 2022. A final report is due June 30, 2023.</t>
  </si>
  <si>
    <t>One- me funding is provided for the Transi onal Care Center of Sea le (TCCS) under the contract implemented between the TCCS vendor and the Department on November 1, 2021. The new contract includes a daily rate add-on of $637 per client and elimina on of the rate to hold empty beds. Addi onally, funding is adjusted for actual levels of client placements at TCCS.</t>
  </si>
  <si>
    <t>Funding is provided to con nue the temporary COVID-19 rate add-ons to contracted ALTSA providers through the f inal quarter of FY 2022. Beginning on July 1, 2022, the rate add-ons are reduced by 20 percent every six months, and are fully phased down by FY 2025.</t>
  </si>
  <si>
    <t>Non-Citizen</t>
  </si>
  <si>
    <t>The amended federal Families First Coronavirus Response Act authorized additional federal matching funds (FMAP) through December 2023. As a result, federal authority is increased and General Fund-State is decreased to reflect the enhanced FMAP through the end of June 2023</t>
  </si>
  <si>
    <t>One-time funding is provided to continue the rapid response nursing team program through the end of FY 2024. This program provides staffing teams to assist long-term care facilities manage workforce shortages and to support beds that serve individuals discharged from acute care hospitals after their medical needs have been met.</t>
  </si>
  <si>
    <t>Funding is provided to transition 50 clients with medical and behavioral health needs from acute care hospital settings at an average daily rate of $300 per-client per-day.</t>
  </si>
  <si>
    <t>Funding is provided for 10 slots to serve individuals who are transitioning out of acute care hospital settings and are ineligible for Medicaid due to citizenship status at an average daily rate of $253 per-client per-day.</t>
  </si>
  <si>
    <t>Expenditure authority is reduced as a result of current expenditure levels for staffing being less than allotted.</t>
  </si>
  <si>
    <t>Pursuant to Substitute House Bill 1784 (Hunger relief), funding is provided for senior nutrition services programs operated by Area Agencies on Aging.</t>
  </si>
  <si>
    <t>Community Housing Transitions</t>
  </si>
  <si>
    <t>Caregiver Exit Research</t>
  </si>
  <si>
    <t>Culturally Competent Training Grant</t>
  </si>
  <si>
    <t>Language Access for AFH Training</t>
  </si>
  <si>
    <t>Adult Family Home Training Network</t>
  </si>
  <si>
    <t>BH Community Capacity</t>
  </si>
  <si>
    <t>Continuing Care Retirement</t>
  </si>
  <si>
    <t>Difficult to Discharge Pilot</t>
  </si>
  <si>
    <t>Hospital Discharge Assessment Study</t>
  </si>
  <si>
    <t>Specialty Dementia Care Rates</t>
  </si>
  <si>
    <t>Enhanced Service Facility Rates</t>
  </si>
  <si>
    <t>Kinship Navigator</t>
  </si>
  <si>
    <t>Medicaid Program Integrity</t>
  </si>
  <si>
    <t>Nursing Homes Rate Increase</t>
  </si>
  <si>
    <t>Nursing Home Specialty Rates</t>
  </si>
  <si>
    <t>Residential Complaints &amp; Licensing</t>
  </si>
  <si>
    <t>Senior Nutrition Program</t>
  </si>
  <si>
    <t>Funding is provided to implement Engrossed Second Substitute House Bill 1188 (Child welfare services/DD), which requires the Department of Social and Health Services (DSHS) to seek federal approval to expand the existing Medicaid waivers dependent children and youth with developmental disabilities.</t>
  </si>
  <si>
    <t>Funding is provided for housing transition supports for Medicaid clients receiving long-term care services, including 50 interim housing slots for clients waiting to transition into a more permanent setting; landlord retainer payments to maintain the availability of rented housing slots for Medicaid clients who will transition into these settings; rental subsidies of $1,200 per month for approximately 354 individuals; and wraparound services to approximately 204 clients with behavioral health needs who are diverting or transitioning from state hospitals.</t>
  </si>
  <si>
    <t>Funding is provided to finance and establish guidelines for data collection and research, such as exit interviews and surveys, to investigate the reasons and timing behind home care workers leaving the workforce.</t>
  </si>
  <si>
    <t>Funding is provided to facilitate partnerships between the Training Partnership and community organizations, especially those focused on immigrant communities, in order to design and deliver culturally and linguistically competent home care training programs.</t>
  </si>
  <si>
    <t>Funding is provided to increase the rate paid to Area Agencies on Aging (AAAs) for case management services.</t>
  </si>
  <si>
    <t>One-time funding is provided to conduct a pilot project concerning the provision of language access services in adult family home training courses.</t>
  </si>
  <si>
    <t>Funding is provided to help adult family home owners and employees access health care coverage through outreach activities, such as providing information, developing materials, and offering technical assistance.</t>
  </si>
  <si>
    <t>Funding is provided for the operating costs associated with the phase-in of 64 beds in enhanced services facilities and 107 specialized dementia care beds that were established with Behavioral Health Community Capacity Grant funding provided in the 2021-23 biennial capital budget</t>
  </si>
  <si>
    <t>In partnership with the Office of the Insurance Commissioner (OIC) and the Office of the Attorney General, one time funding is provided to create a plan for regulatory oversight of Continuing Care Retirement Communities to achieve resident consumer protections as recommended in the 2022 OIC report.</t>
  </si>
  <si>
    <t>One-time funding is provided to expand efforts to support individuals with dementia and their families, including Dementia Resource Catalyst positions and direct supportive services.</t>
  </si>
  <si>
    <t>Funding is provided to continue the rapid response nursing team program through the end of FY 2024, which provides staffing teams to assist long-term care facilities manage workforce shortages and to support beds that serve individuals discharged from acute care hospitals after their medical needs have been met.</t>
  </si>
  <si>
    <t>Funding is provided for incentive payments to home- and community-based service providers who accept clients ready to discharge from acute care hospitals. Funding is sufficient to add 6 slots for clients affected by traumatic brain injuries at a rate of $455 per client per day; 16 specialty dementia care slots with a $60 rate add-on per client per day; and 30 community stability supports slots at a rate of $325 per client per day. Ongoing funding is also provided for 5 FTEs to interface with acute care settings in support of clients who are transitioning from these settings.</t>
  </si>
  <si>
    <t>One-time funding is provided for staff support of the difficult to discharge task force and to develop home and community assessment timeliness requirements for pilot participants in cooperation with the Health Care Authority.</t>
  </si>
  <si>
    <t>Funding is provided for staffing to support clients with behavioral health needs who are being diverted or transitioned from state hospitals.</t>
  </si>
  <si>
    <t>Funding is provided for a 15 percent increase in the base Medicaid daily rates for assisted living facilities, which is sufficient to cover 79 percent of operational costs effective July 1, 2023; a 5 percent increase to the rate add-on for enhanced community services; and to establish a $20.99 per patient day add-on rate for facilities with Medicaid occupancy over 90 percent.</t>
  </si>
  <si>
    <t>One-time funding is provided for the operation of the Transitional Care Center of Seattle (TCCS) through FY 2025 and for one FTE to provide complex transition planning to help TCCS residents transition to home and community-based settings.</t>
  </si>
  <si>
    <t>Funding is provided to continue operation of the 10 slots funded in FY 2023 and to develop an additional 10 slots at an average rate of $253 per client per day for individuals who are transitioning out of acute care hospital settings and are ineligible for Medicaid due to citizenship status.</t>
  </si>
  <si>
    <t>Funding is provided for a study that evaluates the impact of requiring functional assessments prior to discharge from acute care hospitals.</t>
  </si>
  <si>
    <t>Funding is provided to increase the personal needs allowance (PNA) to $100 per month for Medicaid clients in residential and institutional settings. The PNA is the amount of income retained by these clients to pay for their personal needs, including housing costs, utilities, food, and personal incidentals</t>
  </si>
  <si>
    <t>Funding is provided for a 20 percent rate increase for agency providers of daily skilled nursing services; a 24 percent rate increase for nurse delegation services provided by agency providers; and a 3 percent rate increase for nurse delegation services provided by individual providers.</t>
  </si>
  <si>
    <t>Funding is provided to convert the rate paid for specialty dementia care from a flat daily rate to a daily rate add on of $43.48.</t>
  </si>
  <si>
    <t>Funding is provided for a 30 percent increase to the daily rate paid for enhanced service facilities.</t>
  </si>
  <si>
    <t>Funding is provided for the ongoing case management for kinship navigator clients, to increase the rates paid to kinship navigators, and to increase the number of kinship navigators.</t>
  </si>
  <si>
    <t>Funding is provided for additional staff to assist with reporting, auditing, and dispersal requirements of Medicaid funds.</t>
  </si>
  <si>
    <t>Funding is provided for one-time rate adjustments for skilled nursing facilities in FY 2024 and FY 2025, including annual rebasing plus inflationary adjustments of 4.7 percent and 5 percent, respectively; direct care rate caps of 153 percent and 142 percent, respectively; and minimum occupancy assumptions of 80 percent. Funding in FY 2026 is provided for a rate add-on to ensure that the budget dial is not decreased.</t>
  </si>
  <si>
    <t>Funding is provided to convert the rates for specialty behavior services and ventilator and tracheotomy management from a flat rate to an add-on, which effectively increases the rates for these services by an average of 2 percent, 10 percent, and 3 percent, respectively.</t>
  </si>
  <si>
    <t>Funding is provided for additional staff to address the current backlog and estimated future growth of complaint investigations and licensing of long-term care facilities.</t>
  </si>
  <si>
    <t>Funding is provided for an ongoing increase to senior nutrition services effective July 1, 2023.</t>
  </si>
  <si>
    <t>Funding is provided for five sites to purchase 60 hours per week of personal care for vulnerable seniors at $37 per hour, with an additional 10 percent for incentives to workers and supervisor's time.</t>
  </si>
  <si>
    <t>Fostering Well-Being Program</t>
  </si>
  <si>
    <t>RCS Certification Program</t>
  </si>
  <si>
    <t>Kinship Care Program</t>
  </si>
  <si>
    <t>Caregiver Emergency Preparedness</t>
  </si>
  <si>
    <t>Essential Worker Health Benefits</t>
  </si>
  <si>
    <t>Long-Term Care Providers</t>
  </si>
  <si>
    <t>Sign Language Work Group</t>
  </si>
  <si>
    <t>Tribal Kinship Navigator</t>
  </si>
  <si>
    <t>GOSH Program Expansion</t>
  </si>
  <si>
    <t>Adult Day Services Rates</t>
  </si>
  <si>
    <t>Traumatic Brain Injuries</t>
  </si>
  <si>
    <t>Funding is provided for additional staff to accommodate an anticipated increase in the caseload of the Fostering Well-Being Program as a result of 2SHB 1941 (Health home serv./children).</t>
  </si>
  <si>
    <t>Funding is provided for information technology staff to support increases in case management positions funded in the Developmental Disabilities Administration.</t>
  </si>
  <si>
    <t>Funding is provided to establish a new certification program within Residential Care Services (RCS) for short-term, non-intermediate care settings serving individuals with developmental disabilities.</t>
  </si>
  <si>
    <t>Funding is provided for the kinship care support program, which offers emergency financial assistance to low income caregivers raising children outside of the child welfare system.</t>
  </si>
  <si>
    <t>Funding is provided for training caregivers in climate emergency preparedness, accessible in multiple languages.</t>
  </si>
  <si>
    <t>Funding is reduced for the Transitional Care Center of Seattle due to a slower ramp-up of clients than was originally estimated in the 2023-25 biennial budget.</t>
  </si>
  <si>
    <t>Funding is provided for DSHS and the OIC to develop a plan for a phase-in an Essential Worker Health Benefits program.</t>
  </si>
  <si>
    <t>Funding is provided to implement SHB 1942 (Long-term Care Providers), which requires the department to compensate for previously unpaid personal care services, including daily tasks performed for clients by providers, who may be family members of the client. Prior to this legislation, a small number of providers had opted out of payment for these services.</t>
  </si>
  <si>
    <t>Funding is provided for a rate adjustment for specialty dementia care from $43.48 per client per day to $50.00 per client per day.</t>
  </si>
  <si>
    <t>Funding is provided for a work group to address the shortage of qualified American Sign Language and protactile interpreters through targeted training and recruitment strategies.</t>
  </si>
  <si>
    <t>Funding is provided to replace lost federal funding to continue senior nutrition services, including site-based, pantry, and home-delivered meals for approximately 13,200 seniors.</t>
  </si>
  <si>
    <t>Funding is aligned for the tribal kinship navigator programs at seven tribes to match the increase provided in the 2023-25 biennium for kinship navigator programs at the Area Agencies on Aging.</t>
  </si>
  <si>
    <t>Funding is provided to both expand and enhance the Governor's Opportunity for Supportive Housing (GOSH) program. This funding will allow for an additional 175 individuals to be added to the program. It will also allow for the average monthly rent subsidy to be increased from $1,200 to $1,400 and will enhance the average monthly behavioral health wraparound service from $700 to $776.</t>
  </si>
  <si>
    <t>Funding is provided for a 20 percent increase in the rates for Adult Day Care and Adult Day Health.</t>
  </si>
  <si>
    <t>Funding is provided to support the establishment of in-person support groups for individuals with traumatic brain injuries across each state region.</t>
  </si>
  <si>
    <t>Postpartum Coverage Medicaid</t>
  </si>
  <si>
    <t>High Unemployment TANF Extension</t>
  </si>
  <si>
    <t>Consolidated Emergency Assistance</t>
  </si>
  <si>
    <t>Child Support/Insurers</t>
  </si>
  <si>
    <t>Administrative Reduction</t>
  </si>
  <si>
    <t>Citrix and VPN Charges</t>
  </si>
  <si>
    <t>Extension of Certification Reviews</t>
  </si>
  <si>
    <t>Pandemic Emergency Assistance</t>
  </si>
  <si>
    <t>PWA Grant Increase</t>
  </si>
  <si>
    <t>TANF Grant Increase</t>
  </si>
  <si>
    <t>Transitional Food Assistance</t>
  </si>
  <si>
    <t>TANF Time Limit</t>
  </si>
  <si>
    <t>Universal Basic Income Study</t>
  </si>
  <si>
    <t>WIN 211</t>
  </si>
  <si>
    <t>Funding and partial FTE are provided for the implementation of SSB 5068 (postpartum period/Medicaid).</t>
  </si>
  <si>
    <t>Funding is provided for the assumed July 1, 2022, implementation of Second Substitute Senate Bill 5214 (economic assistance programs), which provides an extension to the 60-month lifetime limit for Temporary Assistance for Needy Families (TANF) benefits, equal to the number of months that a recipient received TANF during a month after March 2020 in which the unemployment rate was higher than 7 percent. It is assumed that most recipients will qualify for up to a seven-month extension based on statewide unemployment rates. Funding is provided in FY 2022 for staff costs and information technology changes necessary to implement the policy by July 1, 2022.</t>
  </si>
  <si>
    <t>Funding is provided for the Consolidated Emergency Assistance Program.</t>
  </si>
  <si>
    <t>Funding is provided for Substitute House Bill 1416 (insurers/child support coll.), which requires insurers to exchange information with certain child support databases regarding insurance claim payments that may be collected for past-due child support.</t>
  </si>
  <si>
    <t>Funding and FTE staff are reduced to reflect anticipated administrative savings due to the equipment, contracts, and hiring freeze directed by the Governor.</t>
  </si>
  <si>
    <t>Funding is provided to cover the Department of Social and Health Services' increased costs for Citrix and virtual private network (VPN) charges due to the rise in the number of staff working remotely as a result of the COVID 19 pandemic.</t>
  </si>
  <si>
    <t>Funding is provided for the increased caseload due to the suspension of mid-certification reviews and the extension of eligibility reviews for the Supplemental Nutrition Assistance Program (SNAP), the state's Food Assistance Program (FAP), the Temporary Assistance for Needy Families Program (TANF), and the Aged, Blind, or Disabled Program (ABD) during the COVID19 pandemic.</t>
  </si>
  <si>
    <t>Federal authority is provided for the administration of a one-time cash benefit to Temporary Assistance for Needy Families and Supplemental Nutrition Assistance Program recipients.</t>
  </si>
  <si>
    <t>Funding is provided for a 15 percent increase to Pregnant Women's Assistance grants, effective July 1, 2021</t>
  </si>
  <si>
    <t>Funding is provided for a 15 percent increase to the Temporary Assistance for Needy Families grant, effective July 1, 2021.</t>
  </si>
  <si>
    <t>Funding is provided for the Economic Services Administration to create and implement a state cash benefit program and transitional food assistance program for households with children that are recipients of the Supplemental Nutrition Assistance Program (SNAP) and Food Assistance Program (FAP) but are not recipients of the Temporary Assistance for Needy Families program. The transitional food assistance program will offer a one time cash benefit and extend food benefits for up to five months after an eligible household is terminated from SNAP or FAP due to voluntary closure or for being over income.</t>
  </si>
  <si>
    <t>Funding is provided to expand the 60-month time limit in the Temporary Assistance for Needy Families program through June 2022 to households experiencing a hardship.</t>
  </si>
  <si>
    <t>Funding is provided to conduct a study to assess the feasibility of implementing a universal basic income pilot program, including research, costs, operational impacts, and recommendations.</t>
  </si>
  <si>
    <t>Ongoing funding of $500,000 pear year is provided to increase the number of Washington 211 information and referral specialists, in response to an increase in calls and requests for information related to social services and supports. A one-time enhancement of $500,000 in fiscal year 2022 and fiscal year 2023 is also provided.</t>
  </si>
  <si>
    <t>Admn Hearing Deadline Exception</t>
  </si>
  <si>
    <t>TFA Expansion</t>
  </si>
  <si>
    <t>Domestic Violence Shelters</t>
  </si>
  <si>
    <t>FAP Employment &amp; Training Services</t>
  </si>
  <si>
    <t>Aligning the ABD Grant Standard</t>
  </si>
  <si>
    <t>TALX Wage Verification</t>
  </si>
  <si>
    <t>Immigrant Funding/Recent Arrivals</t>
  </si>
  <si>
    <t>MSP Asset Test Removal</t>
  </si>
  <si>
    <t>Eliminating ABD/HEN MCR</t>
  </si>
  <si>
    <t>Expanding ABD to Institutions</t>
  </si>
  <si>
    <t>Increasing TANF Family Size</t>
  </si>
  <si>
    <t>Retained Child Support Receivable</t>
  </si>
  <si>
    <t>ABD and HEN Human Trafficking</t>
  </si>
  <si>
    <t>Integrated Eligibility System</t>
  </si>
  <si>
    <t>ORIA Staffing</t>
  </si>
  <si>
    <t>TANF/Hardship Exemptions</t>
  </si>
  <si>
    <t>Pursuant to Subs tute Senate Bill 5729 (hearing deadlines/good cause), funding is provided to create addi onal good cause excep ons for administra ve hearing deadlines for clients who apply for or receive public assistance benefits.</t>
  </si>
  <si>
    <t>Pursuant to Subs tute Senate Bill 5785 (transi onal food assistance), funding is provided to expand transi onal food assistance (TFA) to those household members in a sanc oned household who are not themselves in sanction status</t>
  </si>
  <si>
    <t>One- me funding for providers of vicms of domes c violence services who also provide shelter services. The distribution of the funding to the providers shall be prioritized by bed capacity.</t>
  </si>
  <si>
    <t>Funding is provided to implement a state-funded employment and training program for recipients of the state's Food Assistance Program (FAP), effective July 1, 2022.</t>
  </si>
  <si>
    <t>Funds are provided to increase the Aged, Blind, or Disabled (ABD) grant standard to align with the grant standard for the TANF program, effective September 1, 2022.</t>
  </si>
  <si>
    <t>The Work Number (formerly TALX) is an online Equifax database used to verify employment and salary informa on for cash and food benefit eligibility. Funding is provided for increased service fees.</t>
  </si>
  <si>
    <t>Funding is provided to replace aging hardware and bring network assets up to current security best prac ces in order to reduce the risk of service interrup on.</t>
  </si>
  <si>
    <t>One- me state funding is provided to contract with nonprofit organiza ons to provide services for refugees and immigrants that have arrived in Washington state on or a er July 1, 2021 and are eligible for federal refugee resettlement services, including those from Afghanistan and Ukraine.</t>
  </si>
  <si>
    <t>Funding is provided to purchase, store, and distribute personal protec ve equipment for employees of the Department of Social and Health Services (DSHS).</t>
  </si>
  <si>
    <t>Funding is provided to maintain current informa on technology (IT) service levels as the Department of Children, Youth, and Families (DCYF) moves to a separate, internally managed network.</t>
  </si>
  <si>
    <t>One- me state funding is reduced in the TANF program with a corresponding increase in federal funding, resulting in a net zero fiscal impact.</t>
  </si>
  <si>
    <t>Funding is provided to complete IT changes necessary for the removal of asset limits for the Health Care Authority's (HCA) Medicare Savings Plan (MSP) program, effec ve January 1, 2023.</t>
  </si>
  <si>
    <t>Funding is provided to eliminate the Mid-Cer fica on Review (MCR) requirement for blind and disabled recipients of the ABD program and Housing and Essen al Needs (HEN) referral program.</t>
  </si>
  <si>
    <t>Funding is provided to expand access to the ABD program to individuals between the ages of 21 and 64 who are residing in a public mental ins tu on, effec ve September 1, 2022. Eligible individuals would receive a monthly payment of $41.62 to cover clothing, personal maintenance, and necessary incidentals (CPI).</t>
  </si>
  <si>
    <t>Funding is provided to increase the monthly payment standard for households with nine or more members that are par cipa ng in the TANF and State Family Assistance (SFA) programs, effec ve July 1, 2022, by changing the benefit cap from an eight-person household to ten.</t>
  </si>
  <si>
    <t>Funding is provided for the receivables adjustment for the Division of Child Support (DCS) in FY 2022.</t>
  </si>
  <si>
    <t>Funding is provided to expand the ABD and HEN programs to certain vicms of human trafficking, effec ve July 1, 2022. Funding in FY 2023 covers costs associated with the expected caseload increase and one- me IT enhancements necessary for implementation of this policy change.</t>
  </si>
  <si>
    <t>One- me funding is provided to build the founda on of an integrated eligibility system across health and human services programs, including Medicaid, basic food, child care, and cash assistance.</t>
  </si>
  <si>
    <t>Funding is provided for 3.0 additional FTEs within ORIA.</t>
  </si>
  <si>
    <t>Funding is provided to expand the 60-month me limit in the TANF program through June 2023 for households experiencing a hardship.</t>
  </si>
  <si>
    <t>Funding is provided for Automated Client Eligibility System (ACES) IT system changes necessary to expand Apple Health for all Washington residents, regardless of immigra on status, beginning in January 2024.</t>
  </si>
  <si>
    <t>ARPA Grant Match</t>
  </si>
  <si>
    <t>FAP Pandemic EBT</t>
  </si>
  <si>
    <t>TALX Funding Adjustment</t>
  </si>
  <si>
    <t>One-time funding is provided to purchase personal protective equipment for Department of Social and Health Services Economic Services Administration (ESA) employees.</t>
  </si>
  <si>
    <t>State funding is reduced in the Temporary Assistance for Needy Families (TANF) program with a corresponding increase in federal funding in FY 2023, resulting in a net zero fiscal impact.</t>
  </si>
  <si>
    <t>One-time funding is provided for the expansion of the mobile Community Service Office fleet and telephony initiatives that are intended to help streamline customer service. This item will match American Rescue Plan Act (ARPA) funds received by ESA to administer and enhance the Supplemental Nutrition Assistance Program (SNAP)</t>
  </si>
  <si>
    <t>One-time funding is provided to cover the P-EBT Program for eligible children in state-funded FAP to maintain parity with the SNAP benefit level. This funding was for the 2021-22 school year.</t>
  </si>
  <si>
    <t>One-time federal funding is provided to cover a portion of the cost associated with the use of Equifax, an online database used to verify employment and salary information for cash and food benefit eligibility. This federal funding allows for a one-time savings of state funds.</t>
  </si>
  <si>
    <t>Funding is reduced one-time to reflect program underspends in TANF WorkFirst, Diversion Cash Assistance, Basic Food Employment and Training, and other client services including incapacity exams for the Aged, Blind, or Disabled program.</t>
  </si>
  <si>
    <t>DV Funding Allocation</t>
  </si>
  <si>
    <t>ABAWD Employment and Training</t>
  </si>
  <si>
    <t>Eliminate ABD Recoveries</t>
  </si>
  <si>
    <t>Cash Grant Increase</t>
  </si>
  <si>
    <t>Earned Income Disregard</t>
  </si>
  <si>
    <t>EBT Fraud Prevention</t>
  </si>
  <si>
    <t>DV Shelter and Supportive Services</t>
  </si>
  <si>
    <t>Guaranteed Basic Income</t>
  </si>
  <si>
    <t>IE&amp;E Status Tracker &amp; Platform Cont</t>
  </si>
  <si>
    <t>IE&amp;E Discovery and Innovation</t>
  </si>
  <si>
    <t>IE&amp;E Project Office</t>
  </si>
  <si>
    <t>Naturalization Services</t>
  </si>
  <si>
    <t>Asset Limits for Public Assistance</t>
  </si>
  <si>
    <t>Expand Ongoing Addt'l Requirements</t>
  </si>
  <si>
    <t>USDA Settlement Funding</t>
  </si>
  <si>
    <t>Unaccompanied Children Supports</t>
  </si>
  <si>
    <t>One-time funding is provided to implement Substitute Senate Bill 5398 (Domestic violence funding), which establishes a workgroup to review and update the formula used to determine the allocation of funding for domestic violence victim services agencies and report to the Legislature by December 1, 2024.</t>
  </si>
  <si>
    <t>Funding is provided for employment and training services for Supplemental Nutrition Assistance Program (SNAP) recipients who are Able Bodied Adults Without Dependents (ABAWD). The funding is part of the settlement agreement with the United States Department of Agriculture (USDA).</t>
  </si>
  <si>
    <t>Funding is provided to implement Engrossed Substitute House Bill 1260 (Work-limiting disability), which eliminates the Department of Social and Health Services' (DSHS) garnishment of a portion of the Supplemental Security Income (SSI) lump-sum payment received by Aged, Blind, or Disabled (ABD) participants, effective October 1, 2025. Participants will no longer have to pay back ABD cash benefits received during months in which they also received a backdated SSI payment.</t>
  </si>
  <si>
    <t>Funding is provided for an 8 percent increase to the Temporary Assistance for Needy Families (TANF), ABD, Refugee Cash Assistance (RCA), Pregnant Women Assistance (PWA), and Consolidated Emergency Assistance (CEAP) programs, effective January 1, 2024.</t>
  </si>
  <si>
    <t>One-time funding for providers of victims of domestic violence services who also provide shelter services. The distribution of the funding to the providers must be prioritized by bed capacity.</t>
  </si>
  <si>
    <t>Funding is provided to implement Second Substitute House Bill 1447 (Assistance programs), which increases the amount of earnings that families eligible for cash assistance may keep by $500 per month, effective August 1, 2024.</t>
  </si>
  <si>
    <t>One-time funding is provided to contract with an organization in Seattle with expertise in culturally and linguistically appropriate communications to conduct an outreach campaign to raise awareness about Electronic Benefits Transfer (EBT) fraud.</t>
  </si>
  <si>
    <t>Funding is provided for emergency domestic violence shelter and supportive services. This will provide funding for shelter, crisis lines, 24/7 access, advocacy, counseling, supportive services, prevention, and community education.</t>
  </si>
  <si>
    <t>One-time funding is provided for a nonprofit organization in Pierce County to continue the operation of the guaranteed basic income program in Tacoma.</t>
  </si>
  <si>
    <t>One-time funding is provided to continue building the foundation of an Integrated Eligibility and Enrollment (IE&amp;E) information technology (IT) system across Health and Human Services (HHS) programs, including Medicaid, basic food, child care, and cash assistance. Funding covers the continuation of Phase One, including the status tracker and the selection of a technical platform.</t>
  </si>
  <si>
    <t>One-time funding is provided to continue building the foundation of an IE&amp;E IT system across HHS programs, including Medicaid, basic food, child care, and cash assistance. Funding covers Phase Two, including discovery and innovation work and customer experience.</t>
  </si>
  <si>
    <t>Funding is provided for the ongoing staffing and contractors that make up the IE&amp;E project office, which will provide continuous support through project completion.</t>
  </si>
  <si>
    <t>Additional ongoing funding is provided for DSHS's Naturalization Services program, which helps eligible refugees and immigrants on public assistance apply for U.S. citizenship.</t>
  </si>
  <si>
    <t>Funding is provided to implement Second Substitute House Bill 1447 (Assistance programs), which raises the resource limits on cash grants to $12,000, while also including new exemptions, to allow households with higher levels of assets to receive public assistance, effective February 1, 2024.</t>
  </si>
  <si>
    <t>Funding is provided to expand the Ongoing Additional Requirements program, intended to assist participants receiving cash assistance with unmet expenses if needed to continue living independently. The funding increases the payment standard for existing services and modifies eligible benefits to include transportation, Internet, care for service animals, and certain medical and dental services if not covered by Medicaid.</t>
  </si>
  <si>
    <t>One-time funding is provided to pay the USDA as part of a settlement agreement.</t>
  </si>
  <si>
    <t>One-time funding is provided for supports for unaccompanied immigrant children and their sponsors. In addition, funding is provided for ORIA to convene a workgroup to identify long-term services and supports for this population. ORIA must submit workgroup recommendations by June 30, 2025.</t>
  </si>
  <si>
    <t>One-time funding is provided for Washington 211 to help them respond to requests for information about available social services</t>
  </si>
  <si>
    <t>ACES Mainframe Transition</t>
  </si>
  <si>
    <t>Asset Verification System</t>
  </si>
  <si>
    <t>Community Services Div Staffing</t>
  </si>
  <si>
    <t>Continuous Enrollment for Children</t>
  </si>
  <si>
    <t>Child Support Pass Through</t>
  </si>
  <si>
    <t>Summer EBT</t>
  </si>
  <si>
    <t>ACES M&amp;O Increase</t>
  </si>
  <si>
    <t>IE&amp;E Roadmap Continuation</t>
  </si>
  <si>
    <t>Expand TANF Time Limit Exemptions</t>
  </si>
  <si>
    <t>Skimmed Benefits Replacement</t>
  </si>
  <si>
    <t>State Supplemental Payment Increase</t>
  </si>
  <si>
    <t>ORIA Support Services</t>
  </si>
  <si>
    <t>Fiscal Responsibility Act Impacts</t>
  </si>
  <si>
    <t>Apple Health for Uninsured</t>
  </si>
  <si>
    <t>Service Delivery Enhancements</t>
  </si>
  <si>
    <t>Funding is provided to transition the Automated Client Eligibility System (ACES) mainframe hardware operations to cloud technologies using a WaTech enterprise contracted service called Mainframe as a Service.</t>
  </si>
  <si>
    <t>Funding is provided to fully integrate the Asset Verification System into ACES to move toward automated asset verification during Medicaid eligibility determinations.</t>
  </si>
  <si>
    <t>Funding is provided for staffing to help reduce the wait times experienced by customers of the Community Services Division when they call or come into a community service office.</t>
  </si>
  <si>
    <t>Funding is provided for ACES systems changes to implement continuous enrollment for Medicaid-eligible children ages zero to six enrolled in the State Children's Health Insurance Program (SCHIP, Title 21 of the Social Security Act).</t>
  </si>
  <si>
    <t>Funding is provided to pass through all child support for families on the Temporary Assistance for Needy Families (TANF) program, except arrears, effective January 1, 2026. ESHB 1652 (Child support pass through) also disregards child support payments for the purposes of TANF eligibility and benefits.</t>
  </si>
  <si>
    <t>Funding is provided to domestic violence shelters in seven listed counties for the purpose of maintaining existing service levels.</t>
  </si>
  <si>
    <t>Funding is provided for the administrative expenses associated with implementing the Summer Electronic Benefit Transfer (Summer EBT) program. This program will increase food benefits by $40 per child during the summer months for families that are under 185 percent of the federal poverty level and who have school-aged children that would typically receive free or reduced priced meals during the school year.</t>
  </si>
  <si>
    <t>Funding is provided to help cover the increased costs associated with the maintenance and operations of ACES. Cost increases include a one-time expense for a vendor transition and other new ongoing maintenance and operation services.</t>
  </si>
  <si>
    <t>Funding is provided for the continuation of the Integrated Eligibility and Enrollment project, including the design and implementation of a human-centered portal for clients to use when accessing benefits across multiple health and human service agencies.</t>
  </si>
  <si>
    <t>Funding is provided for the administration of an additional one-time cash benefit made available through the Pandemic Emergency Assistance Fund. Federal funds cover the one-time cash benefit for TANF and Supplemental Nutrition Assistance Program (SNAP) recipients, while state funds cover the benefit for recipients of the State Family Assistance and State Food Assistance programs.</t>
  </si>
  <si>
    <t>Funding is provided for SHB 2007 (Cash assistance time limits), which waives the 60-month time limit in the TANF program for households that are exempt from WorkFirst participation.</t>
  </si>
  <si>
    <t>Funding is provided to replace skimmed or cloned cash assistance benefits up to two times each federal fiscal year, effective July 1, 2024.</t>
  </si>
  <si>
    <t>Funding is provided to increase the State Supplemental Payment from $45 to $70 per month for clients receiving Supplemental Security Income and who are served in medical institutions or in residential settings, effective July 1, 2023.</t>
  </si>
  <si>
    <t>Funding is provided to the Office of Refugee and Immigrant Assistance (ORIA) to expand support services for individuals newly arriving to the United States who do not qualify for federal refugee resettlement program services.</t>
  </si>
  <si>
    <t>Funding is provided for system changes, staffing, and caseload impacts associated with the federal Fiscal Responsibility Act of 2023, which made several changes to the SNAP work requirements for Able-Bodied Adults Without Dependents (ABAWDs). The changes include work requirements for participants aged 50 to 54 and new work participation exemptions.</t>
  </si>
  <si>
    <t>Funding is provided for the staffing necessary to process additional medical assistance cases resulting from the July 1, 2024 implementation of the Apple Health Expansion program.</t>
  </si>
  <si>
    <t>Funding is provided for technology enhancements and the project governance to reduce call center and lobby wait times for customers. Enhancements include chatbot, robotic process automation, interactive voice response, and document upload.</t>
  </si>
  <si>
    <t>Funding is provided for one-time relocation and project costs to support the agency's leased facilities strategic plan.</t>
  </si>
  <si>
    <t>Funding is provided for Washington 211. This program responds to inquiries from the public about available social services.</t>
  </si>
  <si>
    <t>Staffing Cost Reductions</t>
  </si>
  <si>
    <t>Funding is provided to implement Second Substitute House Bill 1061 (child welfare/developmental disability), which requires staff of the Division of Vocational Rehabilitation to attend shared planning meetings for dependent youth who are nearing adulthood.</t>
  </si>
  <si>
    <t>Funding and FTEs are reduced to reflect 11 vacant positions.</t>
  </si>
  <si>
    <t>Funds are provided for one-time relocation and project costs to support the Department of Social and Health Services' leased facilities strategic plan.</t>
  </si>
  <si>
    <t>Community Support Services</t>
  </si>
  <si>
    <t>Funding is provided to implement Subs tute Senate Bill 5790 (community support services), which expands the School to Work program in all coun es of the state to connect students with intellectual and developmental disabili es with supported employment services. DSHS will also implement a statewide council to establish a referral and informa on system to help these students and their families connect with necessary services, and supports and to establish regional interagency transi on networks to ensure these students have equitable access and connec on to services a er leaving the school system.</t>
  </si>
  <si>
    <t>Funding is provided to replace aging hardware and bring network assets up to current security best prac ces to reduce risk of service interruption.</t>
  </si>
  <si>
    <t>Funding is provided to purchase, store, and distribute personal protec ve equipment to employees of the Department of Social and Health Services.</t>
  </si>
  <si>
    <t>Funding is provided to maintain current informa on technology (IT) service levels as DCYF moves to a separate, internally managed network.</t>
  </si>
  <si>
    <t>Funding is provided to purchase, store, and distribute personal protective equipment for agency employees.</t>
  </si>
  <si>
    <t>Funding is provided for 2.0 FTEs to review and validate electronic health records software for use in the state psychiatric hospitals.</t>
  </si>
  <si>
    <t>These funds will replace obsolete and failing switching equipment at facilities</t>
  </si>
  <si>
    <t>Funding is provided for one-time relocation and project costs to support the Department of Social and Health Services Leased Facilities Strategic Plan.</t>
  </si>
  <si>
    <t>Fleet Management System</t>
  </si>
  <si>
    <t>Payroll Staffing Resources</t>
  </si>
  <si>
    <t>Medicare Cliff Study</t>
  </si>
  <si>
    <t>Medicaid Utilization Study</t>
  </si>
  <si>
    <t>Poverty Red. Tech. Advisory Group</t>
  </si>
  <si>
    <t>Poverty Red. Interagency Coord.</t>
  </si>
  <si>
    <t>RDA - Data Management &amp; Analytics</t>
  </si>
  <si>
    <t>RDA - Permanent Supportive Housing</t>
  </si>
  <si>
    <t>Funding is provided to replace aging hardware and bring network assets up to current security best prac ces to reduce the risk of service interrup on.</t>
  </si>
  <si>
    <t>Funding is increased for language access provider services based upon the FY 2023 collec ve bargaining agreement.</t>
  </si>
  <si>
    <t>One- me funds are provided to purchase and implement a new fleet management system for vehicles owned by the Department.</t>
  </si>
  <si>
    <t>Funding is provided for 6.5 FTEs in the DSHS payroll office to reduce over me, errors, and turnover.</t>
  </si>
  <si>
    <t>One- me funding is provided for the Department to study the cost and benefit of adop ng available op ons to expand Medicare savings programs and classic Medicaid programs, including categorically needy and medically needy, to promote affordable care, premiums, and cost-sharing for Medicare enrollees</t>
  </si>
  <si>
    <t>One- me funding is provided for the Department to design and conduct a study describing the service experiences and characteris cs of persons receiving Medicaid-funded long-term services and supports and persons receiving services related to developmental or intellectual disabili es, and associated social and health services expenditures.</t>
  </si>
  <si>
    <t>Funding is provided for staffing and so ware licenses to create a technical advisory group on poverty reduc on within the Department. This group, comprised of a project manager, data scien st, and analy cs and visualiza on specialist, will develop a measurement and data framework to guide decision making.</t>
  </si>
  <si>
    <t>Funding is provided for two FTEs to convene execu ve subcabinet mee ngs on poverty reduc on, coordinate with agencies on budget and policy forma on and implementa on of enacted legisla on, and track agency progress toward poverty reduction goals.</t>
  </si>
  <si>
    <t>Funding is provided for three FTEs in the Research and Data Analysis (RDA) Division for data management and analytics on behavioral health and Trueblood work.</t>
  </si>
  <si>
    <t>Funding is provided for 0.5 FTE in the RDA Division to prepare an annual report, in collabora on with the Department of Commerce, forecas ng the projected demand for permanent suppor ve housing.</t>
  </si>
  <si>
    <t>Office of Justice and Civil Rights</t>
  </si>
  <si>
    <t>The Department of Social and Health Services will use this funding to establish an Office of Justice and Civil Rights.</t>
  </si>
  <si>
    <t>Funding is provided to cover the increased costs incurred for personal protective equipment during the COVID-19 pandemic.</t>
  </si>
  <si>
    <t>Language Access/Testing</t>
  </si>
  <si>
    <t>Medicaid Expenditures</t>
  </si>
  <si>
    <t>Behavioral Health JLEC</t>
  </si>
  <si>
    <t>Expand the Implementation of SILAS</t>
  </si>
  <si>
    <t>Funding is provided to implement Substitute Senate Bill 5304 (Language access/training).</t>
  </si>
  <si>
    <t>Funding is provided for Medicaid program integrity oversight as required in Senate Bill 5497 (Medicaid expenditures).</t>
  </si>
  <si>
    <t>One-time funding is provided for the DSHS Research and Data Analysis Division to provide support for the newly established Joint Legislative and Executive Committee on Behavioral Health</t>
  </si>
  <si>
    <t>Funding is provided for implementation of Second Substitute House Bill 1745 (Diversity in clinical trials).</t>
  </si>
  <si>
    <t>Funding is provided for maintenance and operations of system for integrated leave, attendance, and scheduling (SILAS) system at facilities as it goes live.</t>
  </si>
  <si>
    <t>The Department of Social and Health Services (DSHS) will establish an Office of Justice and Civil Rights to ensure a unified focus on upholding justice and civil rights for clients and staff.</t>
  </si>
  <si>
    <t>Poverty Red. Staffing and Events</t>
  </si>
  <si>
    <t>Time &amp; Attendance Staff</t>
  </si>
  <si>
    <t>Apple Health and Homes</t>
  </si>
  <si>
    <t>Apple Health Expansion Study</t>
  </si>
  <si>
    <t>Behavioral Health Study</t>
  </si>
  <si>
    <t>SILAS Implementation</t>
  </si>
  <si>
    <t>Funding is provided for facilitation, outreach, engagement, and communication activities to reduce poverty.</t>
  </si>
  <si>
    <t>Funding is provided for additional staff to address an increased payroll workload.</t>
  </si>
  <si>
    <t>Funding is provided to complete a gap analysis of existing housing and health care systems and provide a report to the Legislature detailing findings.</t>
  </si>
  <si>
    <t>Funding is provided for the research and data analysis division to conduct a study of the costs to expand Apple Health categorically needy coverage for SSI-related individuals who meet the criteria in WAC 182-512-0050.</t>
  </si>
  <si>
    <t>Funding is provided for the research and data administration to complete a study of admissions for felony civil conversion cases. The report must include monthly averages for admissions by region, trends or cycles, and a recommendation for predicting and modeling future admissions. The report is due to the Office of the Governor, the Office of Financial Management, and appropriate committees of the Legislature by November 1, 2024.</t>
  </si>
  <si>
    <t>Funding is provided for the Department to address the current backlog of investigations.</t>
  </si>
  <si>
    <t>Funding is provided to continue the implementation of the System for Integrated Leave, Attendance, and Scheduling (SILAS) project for Developmental Disabilities Administration (DDA) and Behavioral Health Administration (BHA) facilities.</t>
  </si>
  <si>
    <t>Funding is provided for one-time relocation and project costs relating to the Department of Social and Health Services' leased facilities strategic plan.</t>
  </si>
  <si>
    <t>Medical Services &amp; Aging Residents</t>
  </si>
  <si>
    <t>SCC: Close Birch Unit</t>
  </si>
  <si>
    <t>Community Program &amp; Discharge Plan</t>
  </si>
  <si>
    <t>Funding is provided for implementation of Engrossed Second Substitute Bill 5163 (conditionally released SVPs).</t>
  </si>
  <si>
    <t>Funding is provided for increased costs for personal computers leased through the Department of Enterprise Services. The new PCs will take the place of current work stations at such time that individuals return to in person work.</t>
  </si>
  <si>
    <t>Funding is provided to replace obsolete and failing switching equipment at facilities.</t>
  </si>
  <si>
    <t>Funding is provided for specialized equipment and additional medical staff to provide more capacity for on-site care for residents housed on McNeil Island.</t>
  </si>
  <si>
    <t>Funding is reduced to align with the savings achieved through the consolidation of residential units due to the decline in census of residents in the Total Confinement Facility on McNeil Island.</t>
  </si>
  <si>
    <t>Funding is provided to increase staffing in the Less Restrictive Alternative (LRA) program to meet caseload levels and to enable staff to focus solely on discharge planning for individuals moving from the Total Confinement Facility to an LRA.</t>
  </si>
  <si>
    <t>COVID-19 Response</t>
  </si>
  <si>
    <t>King County SVP Prosecution - Incr</t>
  </si>
  <si>
    <t>Funding is provided for non-pharmacological strategies, including screening sta ons, to prevent and control the transmission of COVID-19.</t>
  </si>
  <si>
    <t>Funds are provided to replace aging hardware and bring network assets up to current security best prac ces to reduce the risk of service interruption.</t>
  </si>
  <si>
    <t>Funding to contract with King County to provide prosecu on services for sexually violent predators pursuant to Chapter 71.09 RCW.</t>
  </si>
  <si>
    <t>Funding is provided to purchase, store, and distribute personal protec ve equipment to employees.</t>
  </si>
  <si>
    <t>Funding is provided to maintain current informa on technology service levels as a result of the Department of Children, Youth, and Families moving to an internally managed network.</t>
  </si>
  <si>
    <t>King County SCTF COP</t>
  </si>
  <si>
    <t>Ongoing funding is provided for certificate of participation (COP) payments for the King County Secure Transitional Facility.</t>
  </si>
  <si>
    <t>LRA Regulation Framework</t>
  </si>
  <si>
    <t>One-time funding is appropriated for DSHS Wi-Fi to conduct an assessment of wireless internet implementation needs and options.</t>
  </si>
  <si>
    <t>Funding is provided for the Department of Social and Health Services (DSHS) to explore a regulatory framework for less restrictive alternatives, and include collaboration with the Department of Corrections.</t>
  </si>
  <si>
    <t>Communications Staff</t>
  </si>
  <si>
    <t>Community Discharge</t>
  </si>
  <si>
    <t>Funding is provided for a Special Commitment Center communications manager to support information sharing related to Less Restrictive Alternative placements.</t>
  </si>
  <si>
    <t>Funding is provided to shift staff from the total confinement facility on McNeil Island to the Special Commitment Center's community operations to address increasing court orders for Less Restrictive Alternatives (LRAs).</t>
  </si>
  <si>
    <t>Reduce NPS Caseloads</t>
  </si>
  <si>
    <t>Close Yakima Valley</t>
  </si>
  <si>
    <t>Close Rainier</t>
  </si>
  <si>
    <t>Cap on Personal Care Services</t>
  </si>
  <si>
    <t>Cap on Residential Care Services</t>
  </si>
  <si>
    <t>Reduce SOLA Capacity 10%</t>
  </si>
  <si>
    <t>Remove Ed Proviso</t>
  </si>
  <si>
    <t>IFS Waiver Utilization</t>
  </si>
  <si>
    <t>Funding is adjusted for changes in lease costs. These funds are necessary to support the DSHS Six-Year Facilities Plan and supports over 103 offices and client service centers statewide.</t>
  </si>
  <si>
    <t>Funding is provided to address a postage rate increase.</t>
  </si>
  <si>
    <t>Utility costs have increased, and additional funding is necessary to sustain current water, power, garbage, and disposal needs</t>
  </si>
  <si>
    <t>Institution vehicles periodically require replacement of through lease-purchase. The requested vehicles are to support the health, safety, and security of the residents and staff</t>
  </si>
  <si>
    <t>Supplies, materials, and equipment for routine maintenance performed by the professional facilities staff is required at the state-owned facilities.</t>
  </si>
  <si>
    <t>Funding is provided for young adults with a developmental disability who are currently enrolled in the Basic-Plus waiver to receive employment and day services.  Once enrolled in a waiver, clients are entitled to all services under that waiver that the Department has assessed and authorized.</t>
  </si>
  <si>
    <t>Non-Paid Services Caseload currently requires case management services. This reduction would remove the requirement to manage caseloads for clients not receiving services and would not impact paid client services</t>
  </si>
  <si>
    <t>The Yakima Valley School (YVS) is a Residential Habilitation Center serving individuals with developmental disabilities. YVS is currently set to close when certain criteria are met and is only certified as a Nursing Facility (NF). Services in facilities are much more expensive than care provided in community settings, and the necessary improvements to ensure resident and staff safety are increasingly costly. By closing this site, the administration will be able to focus resources into community services and still retain two facilities in Eastern and Western Washington to serve individuals.</t>
  </si>
  <si>
    <t>The Rainier School (RS) is a Residential Habilitation Centers serving individuals with developmental disabilities. RS is only certified as an Intermediate Care Facility (ICF) and it is increasingly difficult to maintain certification requirements due to aging buildings with high maintenance costs and renovation demands. Services in facilities are much more expensive than care provided in community settings, and the necessary improvements to ensure resident and staff safety are increasingly costly. By closing this site, the administration will be able to focus resources into community services and still retain two facilities in Eastern and Western Washington to serve individuals.</t>
  </si>
  <si>
    <t>This funding is intended to support children and youth in Residential Habilitation Centers. There are no eligible residents, and the funding is no longer necessary</t>
  </si>
  <si>
    <t>Individual and Family Service (IFS) Waiver supports families by providing stabilizing services for family members with a developmental disability who is three years or older. Though a client may be found eligible for services upon assessment, utilization is voluntary and subject to provider availability.This one-time reduction reflects the true cost of the IFS Waiver due to lower utilization.</t>
  </si>
  <si>
    <t>Funding and FTE staff are reduced to reflect position vacancy administrative savings</t>
  </si>
  <si>
    <t>NH2C NH Caseload Reduction</t>
  </si>
  <si>
    <t>Competency Evaluation Underspend</t>
  </si>
  <si>
    <t>Raise Elig Reqs - 5% Reduction</t>
  </si>
  <si>
    <t>Reduce Senior Housing Supp &amp; GOSH</t>
  </si>
  <si>
    <t>ESF Underspend</t>
  </si>
  <si>
    <t>General Admin Underspend/Savings</t>
  </si>
  <si>
    <t>NFQ Fund Transfer</t>
  </si>
  <si>
    <t>This corresponding reduction to the Nursing Home to Community program is to reflect the reduction in cost to ALTSA when an individual moves from the more costly nursing home setting to an in-home placement with personal care services.</t>
  </si>
  <si>
    <t>Enhanced Service Facility Program is not expected to reach full capacity until fiscal year 2027. This one-time reduction reflects the true costs of the program.</t>
  </si>
  <si>
    <t>This represents savings from from various program underspends. This reduction does not intend to impact direct services.</t>
  </si>
  <si>
    <t>The Nursing Facility Quality Assessment Fund has an excess fund balance that can be used for eligible general Fund State expenditures.</t>
  </si>
  <si>
    <t>Mand. Caseload Base Tech Correction</t>
  </si>
  <si>
    <t>ACES Mainframe as a Service M&amp;O</t>
  </si>
  <si>
    <t>Summer EBT Contractor - Fund Shift</t>
  </si>
  <si>
    <t>ACES Base M&amp;O Fund Split Adj.</t>
  </si>
  <si>
    <t>TANF Base Funding Tech. Correction</t>
  </si>
  <si>
    <t>Service Delivery Enhancement M&amp;O</t>
  </si>
  <si>
    <t>Reduce Aged, Blind, Disabled Grant</t>
  </si>
  <si>
    <t>Eliminate TANF Diaper Subsidy</t>
  </si>
  <si>
    <t>Eliminate Summer EBT</t>
  </si>
  <si>
    <t>Reduce Food Assist. Program Benefit</t>
  </si>
  <si>
    <t>Reduce TANF Grant</t>
  </si>
  <si>
    <t>Underspend - CEAP</t>
  </si>
  <si>
    <t>Underspend- Working Family Support</t>
  </si>
  <si>
    <t>Underspend- Incapacity Exams</t>
  </si>
  <si>
    <t>Underspend- WorkFirst Services</t>
  </si>
  <si>
    <t>Funding is provided for the ongoing cost of new leases that are necessary to support the DSHS Leased Facilities Strategic Plan.</t>
  </si>
  <si>
    <t>Funding is provided to address a postage rate increase</t>
  </si>
  <si>
    <t>Funding is adjusted to make a technical correction to the base budget for the programs wihtin the mandatory caseload</t>
  </si>
  <si>
    <t>Funding is provided for the ongoing costs associated the Automated Client Eligiblity System (ACES) Mainframe as a Service IT project. critical system failure.</t>
  </si>
  <si>
    <t>Funding is adjusted across multiple fiscal years to align with projected contractor costs for the Summer EBT program</t>
  </si>
  <si>
    <t>Funding is adjusted to account for a correction to the Automated Client Eligibility System (ACES) fund split.</t>
  </si>
  <si>
    <t>Funding is adjusted to make a technical correction to the caseload base budget for the Temporary Assistance for Needy Families program</t>
  </si>
  <si>
    <t>Funding is provided to cover the ongoing maintenance and operations cost associated with the Service Delivery Enhancemeent IT project</t>
  </si>
  <si>
    <t>Funding and FTE staff are reduced to reflect position vacancy administrative savings.</t>
  </si>
  <si>
    <t>Funding is reduced to align with projected under expenditures of the Consolidated Emergency Assistance Program.</t>
  </si>
  <si>
    <t>Funding is reduced to align with projected under expenditures of the Working Family Support program.</t>
  </si>
  <si>
    <t>Funding is reduced to align with projected under expenditures of incapacity exams for the ABD program.</t>
  </si>
  <si>
    <t>Funding is reduced to align with projected under expenditures of WorkFirst services.</t>
  </si>
  <si>
    <t>Funding is provided for postage rate increases.</t>
  </si>
  <si>
    <t>Funding to contract with King County to provide prosecution services for sexually violent predators pursuant to Chapter 71.09 RCW is transferred to the Special Commitment Center.</t>
  </si>
  <si>
    <t>Close Fir Unit</t>
  </si>
  <si>
    <t>Reduce Redwood Unit</t>
  </si>
  <si>
    <t>Funding is provided to replace vehicles that support the health, safety, and security of the residents and staff in Department of Social and Health Services institutional programs.</t>
  </si>
  <si>
    <t>Funding is reduced due to closure of Fir Unit on McNeil Island.</t>
  </si>
  <si>
    <t>Funding is reduced due to Redwood Unit on McNeil Island operating at lower capacity.</t>
  </si>
  <si>
    <t>Central services</t>
  </si>
  <si>
    <t>ACCESS Database Replacement Project</t>
  </si>
  <si>
    <t>Funding is provided through FY 2024 to replace a Microsoft ACCESS database used to track and monitor land use permit applications and compliance with a cloud-based system.</t>
  </si>
  <si>
    <t>Geographical Information System Mgr</t>
  </si>
  <si>
    <t>Legal Counsel</t>
  </si>
  <si>
    <t>DEI Outreach and Implementation</t>
  </si>
  <si>
    <t>Klickitat County Land Use Planner</t>
  </si>
  <si>
    <t>Ongoing funding is provided to increase the Geographic Information System (GIS) Manager from a half-time to a full-time position. Additional work includes GIS analysis for several Columbia River Gorge Commission (CRGC) initiatives and GIS integration with a planned database replacement.</t>
  </si>
  <si>
    <t>Ongoing funding is provided for an additional legal counsel to work on litigation, appeals, public records requests, and legal advice for CRGC staff.</t>
  </si>
  <si>
    <t>Following up on a recently-adopted diversity, equity and inclusion (DEI) Action Plan, one-time funding is provided for outreach on CRGC policies with the four Columbia River Treaty Tribes, Gorge community members, partner organizations and agencies, and other impacted stakeholders.</t>
  </si>
  <si>
    <t>Ongoing funding is provided for increases in salary, benefits, and costs related to the Klickitat County Planner in Washington.</t>
  </si>
  <si>
    <t>A combination of one-time and ongoing funding is provided to complete development of the Access Database Replacement project funded in the 2021-23 biennium. Activities include reviewing, indexing, and digitizing 35 years' worth of paper records, migration of digital data and files into the new platform, adoption of a new data governance strategy, and implementation of an organizational change management plan.</t>
  </si>
  <si>
    <t>central services</t>
  </si>
  <si>
    <t>Climate Commitment</t>
  </si>
  <si>
    <t>Title VI Compliance/Advance EJ</t>
  </si>
  <si>
    <t>Water Resources GF-S Reduction</t>
  </si>
  <si>
    <t>Fund Shift GFS to MTCA</t>
  </si>
  <si>
    <t>Water Right Adjudications</t>
  </si>
  <si>
    <t>Fluorinated Gases</t>
  </si>
  <si>
    <t>Clean Transportation Fuel Standards</t>
  </si>
  <si>
    <t>NWRO Relocation Furniture Costs</t>
  </si>
  <si>
    <t>eHub System Support &amp; Licensing</t>
  </si>
  <si>
    <t>WA Conservation Corp Costs</t>
  </si>
  <si>
    <t>Asphalt Facility Odor Reduction</t>
  </si>
  <si>
    <t>Carbon Dioxide Assessment</t>
  </si>
  <si>
    <t>Deep Lake Water Quality Project</t>
  </si>
  <si>
    <t>Guemes Island Aquifer Study</t>
  </si>
  <si>
    <t>Water Resources of San Juan County</t>
  </si>
  <si>
    <t>Kelp Conservation and Recovery</t>
  </si>
  <si>
    <t>PCB Monitoring &amp; Data</t>
  </si>
  <si>
    <t>Spanaway Lake Clean Up</t>
  </si>
  <si>
    <t>Vancouver Lake Clean Up Plan</t>
  </si>
  <si>
    <t>Water Banking Grants</t>
  </si>
  <si>
    <t>Water Banking Report</t>
  </si>
  <si>
    <t>One-time General Fund-State and ongoing Climate Investment Account funds are provided for Engrossed Second Substitute Senate Bill 5126 (Climate commitment act), which establishes a new program for regulating greenhouse gas emissions in Washington. The Department of Ecology's (Ecology) costs include rulemaking, setting up and overseeing auctions for allowances, environmental justice assessments, and other responsibilities.</t>
  </si>
  <si>
    <t>Ongoing funding is provided for Engrossed Second Substitute Senate Bill 5141 (Env. Justice task force recommendations), including environmental justice assessments and incorporating environmental justice principles into agency budgeting and accounting activities.</t>
  </si>
  <si>
    <t>Ongoing staff resources are provided for Ecology to address requirements under Title VI of the Civil Rights Act for disability access, language coordination, grievance procedures, and sub-recipient accountability. Additionally, staff will work to align agency practices with recommendations from the Environmental Justice Task Force.</t>
  </si>
  <si>
    <t>One-time savings are achieved through Ecology holding a 1.0 FTE vacancy in its Water Resources Program for the 2021-23 biennium. This program is responsible for statewide water resource management activities, which include making decisions on applications for water rights, establishing instream flows, and enforcing the water code.</t>
  </si>
  <si>
    <t>A mix of one-time and ongoing fund shifts for a number of operating budget activities are made from General Fund-State to the Model Toxics Control Operating Account.</t>
  </si>
  <si>
    <t>Adjudicating water rights is a judicial process intended to increase certainty for water users and the state. Ecology will begin pre-adjudication work in the Nooksack and Upper Columbia watersheds including mapping, identification of individuals subject to adjudication, and development of data systems. This item also provides Whatcom County pass-through funding for work and contracts for facilitation and mediation services in support of a water rights settlement process.</t>
  </si>
  <si>
    <t>Funding is provided through FY 2024 to implement a refrigerant management program, pursuant to Engrossed Second Substitute House Bill 1050 (Flourinated gases).</t>
  </si>
  <si>
    <t>A combination of one-time and ongoing funding and staff are provided to implement the clean fuels program in Engrossed Third Substitute House Bill 1091 (Transportation fuel/carbon). This work includes rulemaking, compliance tracking and monitoring with a low-carbon fuel standard, and development of a registration system for affected fuel producers and importers.</t>
  </si>
  <si>
    <t>Ongoing funding is provided for a Certificate of Participation (COP) to finance the replacement of furniture, a cubicle system, and a high-density filing system. Ecology's Northwest Regional Office (NWRO) is relocating from Bellevue to Shoreline and will co-locate with the Washington State Department of Transportation (WSDOT). This relocation was approved by the Legislature in the 2019-21 operating budget and a lease has been executed between WSDOT and Ecology, with an anticipated move-in date on or before June 30, 2021.</t>
  </si>
  <si>
    <t>Ecology received one-time funding in the 2019-21 Operating Budget to complete a financial systems replacement project. Ongoing funding is provided to maintain and license the new system.</t>
  </si>
  <si>
    <t>Ongoing appropriation authority is provided to increase the living allowance and benefits package for Ecology's AmeriCorps members.</t>
  </si>
  <si>
    <t>One-time funding is provided for Ecology to convene a stakeholder group to develop recommendations to reduce and mitigate air quality impacts in the form of noxious odors resulting form asphalt plants in the Puget Sound region.</t>
  </si>
  <si>
    <t>One-time funding is provided for Ecology to contract with a third-party to develop standards that provide a framework for assessing the quality of volume, validity, and durability of potential future carbon dioxide removal projects.</t>
  </si>
  <si>
    <t>One-time funding is provided for Ecology to work with landowners, state agencies and others to analyze the water quality of Deep Lake.</t>
  </si>
  <si>
    <t>One-time funding is provided for Ecology to work with the Guemes Island Planning Advisory Committee to follow on to a U.S. Geological Survey study of the islands aquifer recharge areas, quantify an updated water budget, and provide an accurate water-level analysis and water-table map of the two aquifers on the island.</t>
  </si>
  <si>
    <t>One-time funding is provided for Ecology to work with San Juan County Health and Community Services to address water resource concerns, including saltwater intrusion into drinking water supply</t>
  </si>
  <si>
    <t>One-time funding is provided for Ecology to grant to certain entities for the purpose of coordination, monitoring, and research related to Puget Sound kelp conservation and recovery.</t>
  </si>
  <si>
    <t>Ongoing funding is provided from a new settlement account for establishing a database, monitoring program, and laboratory methods to address the extent of polychlorinated biphenyls (PCB) in the state and begin the process of mitigation.</t>
  </si>
  <si>
    <t>One-time funding is provided for Ecology to support the Pierce County Health Department and the Friends of Spanaway Lake to treat and clean up elevated phosphorus and algae levels in Spanaway lake.</t>
  </si>
  <si>
    <t>One-time funding is provided for Ecology to work with Clark County to develop a plan to address water quality issues of Vancouver Lake.</t>
  </si>
  <si>
    <t>One-time funding is provided to establish a pilot grant program for water banks in rural counties, including reviewing water banking grant applications, finalizing water banking agreements, and distributing grant funds</t>
  </si>
  <si>
    <t>One-time funding is provided for Ecology to develop recommendations for increasing transparency for those who utilize water banking.</t>
  </si>
  <si>
    <t>Hydrogen</t>
  </si>
  <si>
    <t>CCA - Air Quality Monitoring</t>
  </si>
  <si>
    <t>Tribal Participation Grants for CCA</t>
  </si>
  <si>
    <t>Wastewater Permit Implementation</t>
  </si>
  <si>
    <t>Shoreline Aerial Photography</t>
  </si>
  <si>
    <t>Yakima Groundwater Contamination</t>
  </si>
  <si>
    <t>Stream Mapping Assessment</t>
  </si>
  <si>
    <t>WCC Cost Share Adjustment</t>
  </si>
  <si>
    <t>Greenhouse Gas Assessments</t>
  </si>
  <si>
    <t>Landfill Methane Emissions</t>
  </si>
  <si>
    <t>Water Banking Pilot Budget Shift</t>
  </si>
  <si>
    <t>Deschutes R. Floodplain Study</t>
  </si>
  <si>
    <t>Sprague Lake Hydrology Analysis</t>
  </si>
  <si>
    <t>MTCA Shift Reversal</t>
  </si>
  <si>
    <t>Nooksack Flood Mitigation</t>
  </si>
  <si>
    <t>Nutrient Credit Trading</t>
  </si>
  <si>
    <t>Organic Materials Management</t>
  </si>
  <si>
    <t>Shoreline Management Assistance</t>
  </si>
  <si>
    <t>Channel Migration Zone Mapping</t>
  </si>
  <si>
    <t>Hydropower Compliance Assistance</t>
  </si>
  <si>
    <t>Spirit Lake Collaborative</t>
  </si>
  <si>
    <t>Ongoing funding is provided for implemen ng the provisions of Subs tute Senate Bill 5910 (hydrogen).</t>
  </si>
  <si>
    <t>The Climate Commitment Act requires expansion of air pollu on monitoring in overburdened communi es which have dispropor onally carried the impacts of climate pollu on and other air pollutants. Funding provides an addi onal investment in air pollu on monitoring to measure and improve air quality in these communi es.</t>
  </si>
  <si>
    <t>Ongoing funding is provided for grants to Tribal governments to support their review and consulta on regarding projects and programs funded by the Climate Commitment Act.</t>
  </si>
  <si>
    <t>In FY 2020, the Department of Ecology (Ecology) developed a nutrients general permit for Puget Sound wastewater treatment plants to reduce nutrient pollu on in Puget Sound. A combina on of one- me and ongoing funding is provided for staff to administer the permit and provide technical assistance to permi ees.</t>
  </si>
  <si>
    <t>One- me funding is provided for updated aerial photographs of marine and lake shorelines, which are used for local shoreline master programs and other purposes.</t>
  </si>
  <si>
    <t>Ongoing funding is provided to implement a 2019 plan to reduce groundwater nitrate contamina on in the lower Yakima Valley aquifer, the principal drinking water source for over 56,000 residents.</t>
  </si>
  <si>
    <t>Funding for FY 2023 and FY 2024 is provided to iden fy technologies, methods, datasets, and resources needed to refine and maintain the accuracy of the Na onal Hydrography Dataset for Washington.</t>
  </si>
  <si>
    <t>The Climate Commitment Act, Chapter 316, Laws of 2021, Par al Veto (2ESSB 5126), established a program to reduce carbon pollu on and achieve greenhouse gas limits. This item provides the difference between the funding provided in the 2021-23 enacted budget to implement the bill and Ecology's esmates in the final fiscal note.</t>
  </si>
  <si>
    <t>Washington Conserva on Corps (WCC) crews typically require a 75 percent cost share from partners. Funding is provided for a two-year pilot project for five WCC crews for environmental projects with no cost-share requirement in under-resourced areas of the state.</t>
  </si>
  <si>
    <t>A combina on of one- me and ongoing funding is provided to complete and implement rulemaking for assessing greenhouse gas emissions from fossil fuel and industrial projects. Complica ons resul ng from the COVID-19 pandemic delayed the rulemaking process.</t>
  </si>
  <si>
    <t>Ongoing funding is provided to implement Engrossed Second Subs tute House Bill 1663 (landfill methane emissions), including rulemaking and reviewing requests from landfills for alterna ves to required monitoring.</t>
  </si>
  <si>
    <t>In 2021, the Legislature appropriated funding in both the opera ng and capital budgets for Ecology to administer the pilot grant program for water banking. Funding is shi ed to the capital budget by transferring the state general fund appropria on to the Drought Preparedness Account and appropria ng that account in the capital budget.</t>
  </si>
  <si>
    <t>One- me funding is provided for a grant to the city of Tumwater and a non-profit organiza on to study the Deschutes River floodplain.</t>
  </si>
  <si>
    <t>One- me funding is provided for a hydrologic analysis of all the factors rela ng to the flow constric on of the outlet of Sprague Lake into Cow Creek to determine the best course of ac on to alleviate periodic property damage due to high water and flooding.</t>
  </si>
  <si>
    <t>Funding is shi ed to the state general fund for savings to the Model Toxics Control Opera ng Account for specific ongoing items funded in the base budget at Ecology.</t>
  </si>
  <si>
    <t>One- me funding is provided for flood preven on in the Nooksack Basin, including support for Whatcom County's Floodplain Integrated Planning Team and the Nooksack River Interna onal Task Force.</t>
  </si>
  <si>
    <t>One- me funding is provided to develop recommenda ons for nutrient credit trading that could achieve nutrient discharge reduc ons for point source dischargers covered under the Puget Sound Nutrient General Permit.</t>
  </si>
  <si>
    <t>Ongoing funding is provided for a new Washington Center for Sustainable Food Management and other costs of Engrossed Second Substitute House Bill 1799 (organic materials management)</t>
  </si>
  <si>
    <t>Ongoing funding is provided for technical assistance and enforcement staff to improve compliance with riparian area protections under local Shoreline Master programs.</t>
  </si>
  <si>
    <t>One- me funding is provided to iden fy standardized mapping methods and to offer support for Tribes, coun es, and local jurisdic ons to refine exis ng channel migra on zone (CMZ) maps with local informa on</t>
  </si>
  <si>
    <t>Ongoing funding is provided to par cipate in the review of non-federal hydropower dam license renewals and new hydropower license applica ons to address fish passage requirements and iden fy mi ga on solu ons.</t>
  </si>
  <si>
    <t>One- me funding is provided to grant to the Spirit Lake-Toutle/Cowlitz River Collabora ve for flood risk reduc on, ecosystem recovery, scien fic research, and other ac vi es related to sediment management and flooding in the Spirit Lake-Toutle/Cowlitz River System.</t>
  </si>
  <si>
    <t>River Migration Mapping for Salmon</t>
  </si>
  <si>
    <t>Nooksack Adjudication</t>
  </si>
  <si>
    <t>Nooksack Adjudication Assistance</t>
  </si>
  <si>
    <t>Lake Roosevelt Adjudication</t>
  </si>
  <si>
    <t>EAGL Modernization</t>
  </si>
  <si>
    <t>Enterprise Content Management</t>
  </si>
  <si>
    <t>Water Use for Irrigation Analysis</t>
  </si>
  <si>
    <t>Marine Shoreline Habitat</t>
  </si>
  <si>
    <t>Ongoing funding is provided to implement the provisions of Senate Bill 5104 (Marine shoreline habitat), which creates a record of changes to shorelines through photographic evidence.</t>
  </si>
  <si>
    <t>Funding provided during the 2021-23 biennium for Yakima groundwater contamination, polychlorinated biphenyls (PCBs) monitoring, and the Washington Center for Sustainable Food Management created in Chapter 180, Laws of 2022 (E2SHB 1799) is shifted from General Fund-State to the Model Toxics Control Operating Account on an ongoing basis.</t>
  </si>
  <si>
    <t>Consistent with ECY's final fiscal note, funding is provided to implement Chapter 179, Laws of 2022 (E2SHB 1663), which regulates methane emissions at landfills.</t>
  </si>
  <si>
    <t>ECY was funded one-time in the 2022 supplemental budget to identify a preferred channel migration zone mapping methodology. New ongoing funding will allow ECY to validate the methodology created, develop a statewide mapping plan, and provide technical assistance to local and Tribal governments looking to use the new standard.</t>
  </si>
  <si>
    <t>Ongoing funding is provided for a general adjudication of surface and groundwater rights in the Nooksack watershed.</t>
  </si>
  <si>
    <t>One-time funding is provided for grants to local government, tribes and stakeholders of water rights adjudication in the Nooksack River watershed.</t>
  </si>
  <si>
    <t>Ongoing funding is provided to conduct a general adjudication of surface and groundwater rights in the area of Lake Roosevelt and its middle tributaries.</t>
  </si>
  <si>
    <t>Funding is provided to upgrade ECYs Administration of Grants and Loans (EAGL) system and move it from the ECY Data Center to a cloud environment.</t>
  </si>
  <si>
    <t>In 2021, ECY completed a legislatively funded Enterprise Content Management (ECM) feasibility study. Funding is provided to implement ECM at ECY, beginning with archiving ECY's digital files and related work.</t>
  </si>
  <si>
    <t>Funding is reduced, consistent with ECY's final fiscal note, which provided for a new Washington Center for Sustainable Food Management and other costs of Chapter 180, Laws of 2022 (E2SHB 1799).</t>
  </si>
  <si>
    <t>One-time funding is provided for an analysis of water use for irrigation under the potential scenario of lower Snake River dam removal.</t>
  </si>
  <si>
    <t>Climate Pollution Reduction</t>
  </si>
  <si>
    <t>Groundwater Model Guidance</t>
  </si>
  <si>
    <t>Wastewater Treatment Capacity</t>
  </si>
  <si>
    <t>Funding is provided for increased support of the various climate-related policies that DOE is responsible for implementing. Funding is for staffing and contracted resources for activities such as IT systems, communications and rulemaking, energy-intensive trade-exposed (EITE) advisory group, offset protocol workshops, and subscriptions for energy-related data. Funding for this item is effective on January 1, 2025.</t>
  </si>
  <si>
    <t>Funding is provided for developing a groundwater modeling guidance publication, convening a technical advisory group, and consultation with tribes.</t>
  </si>
  <si>
    <t>Funding is provided for implementation of a cyanobacteria and aquatic plant management plan at Spanaway Lake.</t>
  </si>
  <si>
    <t>Funding is provided to contract with an association of local public health officials to conduct a state septage capacity and risk analysis.</t>
  </si>
  <si>
    <t>The Department of Fish and Wildlife (DFW) receives funding through an interagency agreement with ECY to support the instream flow setting process. This funding is transferred from ECY's budget to DFW's budget, rather than providing the funding through an interagency agreement.</t>
  </si>
  <si>
    <t>HQ Parking Garage Renovation COP</t>
  </si>
  <si>
    <t>Minimum Wage Increases - Facilities</t>
  </si>
  <si>
    <t>Puget Sound Nonpoint Specialists</t>
  </si>
  <si>
    <t>Salmon Recovery Projects (HRPP)</t>
  </si>
  <si>
    <t>Shifts to CCA</t>
  </si>
  <si>
    <t>A maintenance level lease increase for the Department of Ecology's Central Region Office in Union Gap, WA. This lease increase is negotiated by Department of Enterprise Services Real Estate Services on behalf of Ecology. The work done at this facility benefits public, other state agencies, Tribes, local partners, and helps protect, preserve, and enhance Washington's environment for current and future generations.</t>
  </si>
  <si>
    <t>The 2022 Legislature authorized Ecology to finance and proceed with a major restoration project of the parking garage structure at Ecology's Headquarters Building in Lacey, WA. This operating appropriation authority is for a Certificate of Participation (COP) for this restoration project. The anticipated total cost for the restoration project COP is approximately $3,077,479 based on COP financing schedule over 10 years.</t>
  </si>
  <si>
    <t>Washington State's minimum wage has increased every year since 2011, and under RCW 49.46.020 it is adjusted each year based on the U.S. consumer price index for urban wage earners and clerical workers. These increases, along with changes in prevailing wage rates, continue to increase costs across Ecology's existing service and maintenance contracts, including janitorial and security services. A maintenance level adjustment is made to cover the increased costs associated with these minimum and prevailing wage changes in existing service and maintenance contracts for Ecology facilities.</t>
  </si>
  <si>
    <t>Funding is removed for the completion of the four-year Habitat Recovery Pilot Program created by ESSB 1382 (Salmon recovery projects) in the 2021 session.</t>
  </si>
  <si>
    <t>Funding for zero-emission vehicle rulemaking support and participation on the interagency electric vehicle coordinating council are shifted from General Fund-state to the Climate Commitment Account.</t>
  </si>
  <si>
    <t>Clean Energy Facility Siting</t>
  </si>
  <si>
    <t>EFSEC Reviews &amp; Rulemaking</t>
  </si>
  <si>
    <t>Ongoing General Fund-State funding is provided for exis ng management and administra ve posi ons. In addi on, spending authority is provided from the Energy Facility Site Evalua on Council Account for an increase in clean energy project applica ons.</t>
  </si>
  <si>
    <t>Pursuant to Engrossed Second Subs tute House Bill 1812 (energy facility site council), a combina on of one- me and ongoing General Fund-State is provided for rulemaking, consulta on with poten al applicants, and the costs of setting up the new account.</t>
  </si>
  <si>
    <t>policy transfer</t>
  </si>
  <si>
    <t>Funding is transferred for moving the Energy Facility Site Evaluation Council from the Utilities and Transportation Commission in FY 2023 as part of implementation of Chapter 183, Laws of 2022, Partial Veto (E2SHB 1812).</t>
  </si>
  <si>
    <t>non-rep retention</t>
  </si>
  <si>
    <t>Capital Project Operating Costs</t>
  </si>
  <si>
    <t>Seashore Conservation Area</t>
  </si>
  <si>
    <t>Custodial Interrogations</t>
  </si>
  <si>
    <t>Equity Coordinator</t>
  </si>
  <si>
    <t>Equity Study</t>
  </si>
  <si>
    <t>Land Management</t>
  </si>
  <si>
    <t>Increase Park Srvcs &amp; Maintenance</t>
  </si>
  <si>
    <t>Park VPN Installations</t>
  </si>
  <si>
    <t>Virtual Private Network Costs</t>
  </si>
  <si>
    <t>Ongoing funding is provided to implement the provisions of Engrossed Second Substitute Senate Bill 5259 (Law enforcement data).</t>
  </si>
  <si>
    <t>Ongoing funding is provided for operating budget impacts from capital budget projects funded in the 2019-21 biennium, such as utilities, maintenance, cleaning, trail maintenance, monitoring, and equipment.</t>
  </si>
  <si>
    <t>One-time funding is provided to update the Seashore Conservation Area boundary survey and plan that defines public access to 67 miles of Washington's ocean coastline. The survey and plan update is required once every ten years to assess current park boundaries which shift with beach erosion and accretion.</t>
  </si>
  <si>
    <t>Ongoing funding is provided for additional smart phones for park rangers that may be used as recording devices, pursuant to Substitute House Bill 1223 (Custodial interrogations).</t>
  </si>
  <si>
    <t>Ongoing funding is provided for State Parks to hire a diversity, equity and inclusion coordinator with the goal of expanding the diversity of the agency's workforce.</t>
  </si>
  <si>
    <t>One-time funding is provided for State Parks, in collaboration with the Governor's Office and the Governor's Commission on African American Affairs, to conduct a study to identify modes of systemic racism for Black Washingtonians in accessing public outdoor recreation.</t>
  </si>
  <si>
    <t>Ongoing funding is provided to continue two land management positions that were funded one-time in the 2019 21 biennium. Position duties include technical advice on environmental regulations and habitat restoration projects, cultural resource management plans, habitat maps, endangered species monitoring, and training.</t>
  </si>
  <si>
    <t>Ongoing funding is provided for State Parks to increase customer service, conduct more custodial maintenance, expand interpretive services, expand public safety, and accelerate the pace of preventive maintenance projects.</t>
  </si>
  <si>
    <t>State Parks currently has 80 parks connected to the State Government Network. Ongoing funding is provided to add 15 more Virtual Private Networks (VPNs) at state parks.</t>
  </si>
  <si>
    <t>Ongoing funding is provided to maintain recently installed Virtual Private Networks (VPNs) at 30 State Parks and replace 50 devices.</t>
  </si>
  <si>
    <t>Climate Change Assessments</t>
  </si>
  <si>
    <t>Electric Vehicle Charging Stations</t>
  </si>
  <si>
    <t>Emerging Leaders Program</t>
  </si>
  <si>
    <t>Recreation Lands Maintenance</t>
  </si>
  <si>
    <t>Tribal Collaboration &amp; Planning</t>
  </si>
  <si>
    <t>Ongoing funding is provided for a climate change coordinator. One- me funding is provided for an analysis of sea level rise and similar risks to state parks and an ecological assessment.</t>
  </si>
  <si>
    <t>One- me funding is provided for installing 150 electric vehicle charging sta ons statewide.</t>
  </si>
  <si>
    <t>One- me funding is provided to contract with a trail maintenance and hiking nonprofit organiza on for the Emerging Leaders Program, which provides employment training for the outdoor recrea on and natural resource management sectors.</t>
  </si>
  <si>
    <t>Ongoing funding is provided for the maintenance of state parks, such as maintaining grounds and facili es, trails, restrooms, water access areas, and similar activities.</t>
  </si>
  <si>
    <t>Governor's Execu ve Order 21-02, Archeological &amp; Cultural Resources, requires collabora on with tribal communi es regarding cultural resources and environmental impacts. A combina on of one- me and ongoing funding is provided for a tribal liaison and other resources to implement the execu ve order.</t>
  </si>
  <si>
    <t>Orca Vessel Protection</t>
  </si>
  <si>
    <t>Capital Program Operational Support</t>
  </si>
  <si>
    <t>Cultural Resource Management</t>
  </si>
  <si>
    <t>DEI at Parks</t>
  </si>
  <si>
    <t>Miller Peninsula Park Plan</t>
  </si>
  <si>
    <t>No Child Left Inside Grants</t>
  </si>
  <si>
    <t>Recreation Land Maintenance</t>
  </si>
  <si>
    <t>Ecological Assessment</t>
  </si>
  <si>
    <t>One-time funding is provided to implement the provisions of Engrossed Substitute Senate Bill 5371 (Orca vessel protection), which increases measures to protect orcas from boats.</t>
  </si>
  <si>
    <t>Ongoing operation and maintenance funding for completed capital projects.</t>
  </si>
  <si>
    <t>Ongoing funding is provided for additional staff and technical support for scoping and scheduling of planned capital projects.</t>
  </si>
  <si>
    <t>Additional ongoing staff capacity is provided to monitor cultural resource sites, perform evaluations for historic properties, manage historic preservation capital projects, and support Native American Grave Protection and Repatriation Act compliance.</t>
  </si>
  <si>
    <t>A combination of ongoing and one-time funding is provided to develop and implement a community engagement plan consistent with Executive Orders 22-02: Achieving Equity in Washington State Government and 22-04: Implementing Pro-Equity, Anti-Racism (PEAR).</t>
  </si>
  <si>
    <t>One-time funding is provided to complete a Park Master Plan and an Environmental Impact Statement related to the development of a state park on the Miller Peninsula in Clallam County.</t>
  </si>
  <si>
    <t>One-time funding is provided to contract with a trail maintenance and hiking nonprofit organization for the Emerging Leaders Program, which provides employment training for the outdoor recreation and natural resource management sectors.</t>
  </si>
  <si>
    <t>One-time funding is provided to increase grant opportunities in the No Child Left Inside grant program.</t>
  </si>
  <si>
    <t>Ongoing funding is provided for the maintenance of state parks, such as maintaining grounds and facilities, trails, restrooms, water access areas, and similar activities. This item is a continuation of a funding decision from 2022.</t>
  </si>
  <si>
    <t>One-time funding is provided to scope out what the creation of a statewide data management system would mean for long-term management. The scoping must be conducted in collaboration with the Department of Fish and Wildlife and the Department of Natural Resources.</t>
  </si>
  <si>
    <t>Ongoing funding is provided for Virtual Private Networks at seven new park locations.</t>
  </si>
  <si>
    <t>Cost Allocation Adjustment</t>
  </si>
  <si>
    <t>Day Camp Counselor</t>
  </si>
  <si>
    <t>Data Privacy and Security</t>
  </si>
  <si>
    <t>Fort Warden Maintenance</t>
  </si>
  <si>
    <t>HQ Relocation Costs</t>
  </si>
  <si>
    <t>Natural Resource Assessments</t>
  </si>
  <si>
    <t>Crosswalk Safety Lights at Twanoh</t>
  </si>
  <si>
    <t>State Parks' central service model charges are currently fully paid from the Parks Renewal and Stewardship Account (PRSA). Funding for central services is shifted to a mix of PRSA and General Fund-State, similar to State Parks' overall budget.</t>
  </si>
  <si>
    <t>Funding is provided for vehicles and equipment, including trucks ordered but not received during the 2021-23 biennium and a snow groomer at Mount Spokane State Park.</t>
  </si>
  <si>
    <t>Funding is provided for operation and maintenance costs resulting from completed capital projects.</t>
  </si>
  <si>
    <t>Funding is provided for a grant to a park and recreation district in Blaine to provide youth mental health counselor services at day camps.</t>
  </si>
  <si>
    <t>Funding is provided for three positions to manage acquired personal data derived from camping and permit transactions to adhere to state privacy policies and data security requirements.</t>
  </si>
  <si>
    <t>Through a 50-year lease signed in 2013, the Fort Worden Lifelong Learning Center Public Development Authority (PDA) is the manager and operator of the 90-acre Fort Worden campus. The PDA is not able to effectively assume maintenance of the campus under the terms of the master lease. Funding is provided one-time for grounds and facilities maintenance costs as State Parks develops a cost-recovery model with the PDA to pay for campus maintenance and consider lease modifications necessary to support the PDA.</t>
  </si>
  <si>
    <t>State Parks is relocating its headquarters from a leased Tumwater location to the Department of Ecology state owned facility in Lacey. Funding is provided for planning and design, tenant improvements, moving costs, and procurement of new office equipment.</t>
  </si>
  <si>
    <t>Funding is provided to collect and analyze ecological data, complete post-fire restoration and conduct an Environmental Impact Statement at Gingko State Park, and purchase survey equipment.</t>
  </si>
  <si>
    <t>The Department of Transportation is conducting a major road project on State Route 106 adjacent to Twanoh State Park, bifurcating camping and recreation from beach and boat launch sites. This item funds a change order to install crosswalk flashing lights to improve pedestrian safety.</t>
  </si>
  <si>
    <t>Reservation Fees</t>
  </si>
  <si>
    <t>Funding is provided for increases in facility utility costs.</t>
  </si>
  <si>
    <t>Funding is provided for increased technology costs of hardware leases.</t>
  </si>
  <si>
    <t>Funding is provided to cover the increased costs associated with cancellation transactions.</t>
  </si>
  <si>
    <t>Connections Program</t>
  </si>
  <si>
    <t>Carbon Sequestration Savings</t>
  </si>
  <si>
    <t>Hood Canal Bridge Fish Passage</t>
  </si>
  <si>
    <t>Salmon Recovery Projects</t>
  </si>
  <si>
    <t>Beach Lake Access</t>
  </si>
  <si>
    <t>Outdoor Recreation Equity</t>
  </si>
  <si>
    <t>Nisqually Watershed Stewardship Pln</t>
  </si>
  <si>
    <t>Upper Columbia River Reintroduction</t>
  </si>
  <si>
    <t>One-time funding is provided for the Connections Program, which provides youth outdoor learning experiences, in the Blaine and Mount Baker school districts.</t>
  </si>
  <si>
    <t>The 2020 Legislature enacted Chapter 79, Laws of 2020 (E2SHB 2311), which required RCO to incorporate carbon sequestration in its grant guidelines. RCO will absorb the cost of this work by utilizing existing staff, achieving one-time General Fund-State savings.</t>
  </si>
  <si>
    <t>One-time funding is provided to install a near-term solution to prevent juvenile steelhead mortality at the Hood Canal Bridge. The solution will be assessed to determine lessons learned and any necessary modifications to the design to improve successful migration of juvenile steelhead.</t>
  </si>
  <si>
    <t>Funding is provided through FY 2025 to implement Engrossed Second Substitute House Bill 1382 (Salmon recovery projects), which creates a four-year pilot project for streamlined permitting for certain salmon restoration projects.</t>
  </si>
  <si>
    <t>One-time funding is provided for securing public access to the Beach Lake Conservation Area.</t>
  </si>
  <si>
    <t>One-time funding is provided to review state grant programs administered by RCO and develop targeted equity strategies informed by a public stakeholder process.</t>
  </si>
  <si>
    <t>Ongoing funding is provided to pass to the Nisqually River Foundation for implementation of the Nisqually Watershed Stewardship Plan.</t>
  </si>
  <si>
    <t>One-time funding is provided for equipment for a Spokane Tribe of Indians pilot study of salmon migratory behavior and survival upstream of the Chief Joseph and Grand Coulee Dams. The pilot study will inform efforts to reintroduce salmon in this area.</t>
  </si>
  <si>
    <t>Duckabush Estuary Restoration</t>
  </si>
  <si>
    <t>Implement Salmon Strategy</t>
  </si>
  <si>
    <t>Lake Union Boating Safety</t>
  </si>
  <si>
    <t>Expand Salmon Recovery Region</t>
  </si>
  <si>
    <t>One- me funding is provided for the Recrea on and Conserva on Office to grant for restora on ac vi es on the Duckabush estuary.</t>
  </si>
  <si>
    <t>The Governor's Salmon Recovery Office is provided ongoing funding to guide implementa on of the Governor's statewide salmon strategy update.</t>
  </si>
  <si>
    <t>Funding is provided for a boater educa on program on Lake Union in Sea le to address boater and airplane conflicts during the peak recreation season</t>
  </si>
  <si>
    <t>Funding is provided through FY 2024 for the Governor's Salmon Recovery Office to provide support to the Spokane Tribe of Indians to form a regional lead en ty for the Spokane River for the purposes of reintroducing salmon above the Chief Joseph and Grand Coulee dams.</t>
  </si>
  <si>
    <t>Duckabush Transfer</t>
  </si>
  <si>
    <t>Funding provided in the 2022 supplemental operating budget for the Duckabush estuary restoration is moved to the capital budget.</t>
  </si>
  <si>
    <t>Salmon Region and Lead Entity Op</t>
  </si>
  <si>
    <t>Diversity, Equity &amp; Inclusion Coord</t>
  </si>
  <si>
    <t>Tribal Liaison and Outreach</t>
  </si>
  <si>
    <t>Hood Canal Bridge Solutions Design</t>
  </si>
  <si>
    <t>Local Parks Maintenance Grants</t>
  </si>
  <si>
    <t>Salmon regions and lead entities were created by the Legislature in 1999 to implement salmon recovery in Washington. Additional funding for lead entities and salmon regions is provided.</t>
  </si>
  <si>
    <t>In August 2022, the Recreation and Conservation Office completed an equity review of its grants programs. Ongoing funding is provided to implement recommendations from this report, including outreach and grant assistance to communities.</t>
  </si>
  <si>
    <t>Ongoing funding is provided for a tribal liaison to increase interactions with tribes concerning engagement and coordination on grant projects, programs and agency operations.</t>
  </si>
  <si>
    <t>One-time funding is provided for the Connections and Snow to Sea Programs, which provide youth outdoor learning experiences, in the Blaine, Mount Baker, and Nooksack Valley school districts.</t>
  </si>
  <si>
    <t>One-time funding is provided to install and assess a near-term solution to reduce steelhead mortality at the Hood Canal Bridge.</t>
  </si>
  <si>
    <t>One-time funding is provided for grants to local parks for addressing facility and grounds maintenance backlog. Grants are limited to $100,000 per organization.</t>
  </si>
  <si>
    <t>Economic Study</t>
  </si>
  <si>
    <t>Lake Union Boater Safety</t>
  </si>
  <si>
    <t>Snake River Recreation Study</t>
  </si>
  <si>
    <t>Funding is provided for an updated economic analysis of outdoor recreation in Washington to stay current with trends and changes in outdoor recreation. The updated study must include an assessment of the impacts of the outdoor recreation economy in underserved communities.</t>
  </si>
  <si>
    <t>Funding is provided for additional costs of a fish passage device at the Hood Canal Bridge, including transportation, storage, and analysis of the impact on fish mortality.</t>
  </si>
  <si>
    <t>Funding is provided for motorized and non-motorized boater education and outreach on Lake Union, with a specific goal of preventing boat and float-airplane conflicts on the lake.</t>
  </si>
  <si>
    <t>State matching funds are provided for a federal plan of investments to replace and enhance recreation opportunities associated with the drawdown of reservoirs if the lower Snake River dams are removed.</t>
  </si>
  <si>
    <t>Legal Research Savings</t>
  </si>
  <si>
    <t>In July 2020, the Environmental &amp; Land Use Hearings Office eliminated its contract with WESTLAW and shifted all its legal online research to Lexis Nexis, resulting in ongoing savings.</t>
  </si>
  <si>
    <t>Additional Legal Assistance</t>
  </si>
  <si>
    <t>As new environmental laws are adopted, more cases of first impression and significant cases come to the boards that are part of the Environmental and Land Use Hearings Office. Ongoing funding is provided for a dedicated law clerk position.</t>
  </si>
  <si>
    <t>Middle Housing</t>
  </si>
  <si>
    <t>Cosmetic Product Chemicals</t>
  </si>
  <si>
    <t>Equipment Purchases</t>
  </si>
  <si>
    <t>Case Management System</t>
  </si>
  <si>
    <t>Legal Staff</t>
  </si>
  <si>
    <t>Funding is provided to implement Engrossed Second Substitute House Bill 1110 (Middle housing), including for any petitions to the Growth Management Hearings Board as a result of the bill.</t>
  </si>
  <si>
    <t>Ongoing funding is provided for Substitute House Bill 1047 (Cosmetic product chemicals), including legal appeals resulting from bans on the sale of cosmetic products that contain certain chemicals.</t>
  </si>
  <si>
    <t>The Environmental and Land Use Hearings Office (ELUHO) started conducting remote online hearings in 2020, and continues to do so today. Ongoing funding is provided to purchase equipment to manage cases and conduct hybrid (remote and in-person) hearings.</t>
  </si>
  <si>
    <t>Funding is provided for maintenance and operations of a case management system, development of which was previously funded by the Legislature.</t>
  </si>
  <si>
    <t>Recent pieces of environmental and growth management legislation have increased the number and complexity of cases coming to the Pollution Control Hearings and Growth Management Hearings Boards. Additional administrative appeals judge and legal assistant positions are funded.</t>
  </si>
  <si>
    <t>updated PEBB rate, PERS/TRS 1 benefit, salary increases</t>
  </si>
  <si>
    <t>ELUHO Office Relocation</t>
  </si>
  <si>
    <t>Staff for New Environmental Appeals</t>
  </si>
  <si>
    <t>Funding is for the ELUHO Office Relocation Project to move existing furniture and equipment, and to install and calibrate audio/video equipment. It also provides funding for increased ongoing facilities costs.</t>
  </si>
  <si>
    <t>Recent legislation has increased the number and complexity of cases coming to the Pollution Control Hearings Board. Ongoing funding for Administrative Appeals Judge and Legal Assistant staffing are provided to perform appeal work generated by new legislation relating to polychlorinated biphenyls in consumer products, chemicals in cosmetics, and lead in cookware. New and existing funding is shifted on to the Model Toxics Control Operating Account.</t>
  </si>
  <si>
    <t>Pollinator Health</t>
  </si>
  <si>
    <t>Agricultural Water Bank</t>
  </si>
  <si>
    <t>Food Policy Forum Implementation</t>
  </si>
  <si>
    <t>Conservation District Support</t>
  </si>
  <si>
    <t>Shift Soil Health Initiative</t>
  </si>
  <si>
    <t>Wildfire Recovery Grants</t>
  </si>
  <si>
    <t>One-time funding is provided for implementing the provisions of Second Substitute Senate Bill 5253 (pollinator health).</t>
  </si>
  <si>
    <t>One-time funding is provided for the commission to establish an agreement with the Department of Ecology for a water bank to retain agricultural water rights in Okanogan County, and a report on the effectiveness of the water bank.</t>
  </si>
  <si>
    <t>The 2020 Legislature established the Food Policy Forum with the passage of Chapter 246, Laws of 2020 (SSB 6091). The legislation directed the State Conservation Commission and Department of Agriculture to staff the forum which is created to improve the state's food system. Additional ongoing funding is provided to hire a facilitator and staff the forum.</t>
  </si>
  <si>
    <t>Ongoing funding is provided to increase the capacity of conservation districts to assist landowners achieve environmental stewardship and agricultural sustainability.</t>
  </si>
  <si>
    <t>Funding to administer the Soil Health Initiative is shifted from the state general fund to the Model Toxics Control Operating Account on an ongoing basis to preserve state general fund dollars.</t>
  </si>
  <si>
    <t>One-time funding is provided for conservation district technical assistance, project cultural resources review, engineering, and cost-share grants to landowners for recovery from wildfire damage.</t>
  </si>
  <si>
    <t>Agricultural Disaster Assistance</t>
  </si>
  <si>
    <t>Artificial Lighting and Salmon</t>
  </si>
  <si>
    <t>Conservation Reserve Enhancement</t>
  </si>
  <si>
    <t>Community Wildfire Protection Plan</t>
  </si>
  <si>
    <t>Conservation Equity and Engagement</t>
  </si>
  <si>
    <t>Sustainable Farms and Fields</t>
  </si>
  <si>
    <t>Riparian Plant Nurseries</t>
  </si>
  <si>
    <t>Conservation Project Engineering</t>
  </si>
  <si>
    <t>One- me funding is provided for natural disaster relief funding for farmers and ranchers, as authorized by Substitute House Bill 2051 (agricultural disaster assist).</t>
  </si>
  <si>
    <t>One- me funding is provided as a grant to the King County Conserva on District to reduce the impacts of ar ficial ligh ng on or near the water on the behavior of salmon and other aqua c life in Lake Sammamish</t>
  </si>
  <si>
    <t>One- me funding is provided for the purposes of the Conserva on Reserve Enhancement Program, including addi onal project management and cost-share funding.</t>
  </si>
  <si>
    <t>One- me funding is provided to grant to the Washington Resource Conserva on and Development Council to complete a Community Wildfire Protection Plan.</t>
  </si>
  <si>
    <t>One- me funding is provided for a contract to assess current programs and services for improvements related to equity and engagement; as well as ini ate a new grant program to conserva on districts to do the same.</t>
  </si>
  <si>
    <t>Funding is provided for the Sustainable Farms and Fields grant program created by the Legislature, Chapter 351, Laws of 2020 (2SSB 5947), to encourage agricultural producers to store carbon on their land and reduce greenhouse gas emissions from their farming operations.</t>
  </si>
  <si>
    <t>Funding is provided to grow regionally appropriate seedlings that will be available to restora on projects that help protect and restore riparian areas.</t>
  </si>
  <si>
    <t>Ongoing funding is provided for project engineering work associated with conserving riparian habitat.</t>
  </si>
  <si>
    <t>Conservation Technical Assistance</t>
  </si>
  <si>
    <t>Ecosystem Monitoring</t>
  </si>
  <si>
    <t>Disaster Assistance Program</t>
  </si>
  <si>
    <t>One-time funding is provided as a grant to the King County Conservation District to reduce the impacts of artificial lighting on or near the water on the behavior of salmon and other aquatic life in Lake Sammamish.</t>
  </si>
  <si>
    <t>Funding is provided to increase the capacity of conservation districts in providing technical assistance to landowners to achieve conservation goals.</t>
  </si>
  <si>
    <t>One-time funding is provided for scientists and practitioners to conduct monitoring of sites that have received conservation improvements through best management plans and to quantify the results.</t>
  </si>
  <si>
    <t>One-time funding is provided to continue natural disaster relief funding for farmers and ranchers, as authorized by Chapter 280, Laws of 2022 (SHB 2051).</t>
  </si>
  <si>
    <t>Klickitat Fire Recovery</t>
  </si>
  <si>
    <t>Administrative Support</t>
  </si>
  <si>
    <t>Funding is provided for fire recovery projects of local conservation districts. Projects include seeding, weed control, and restoration that are necessary for public resource protection</t>
  </si>
  <si>
    <t>Funding is provided to increase the capacity of Conservation Districts in providing technical assistance to landowners to achieve conservation goals.</t>
  </si>
  <si>
    <t>In the 2023-25 biennium, the State Conservation Commission received an increase of 44 percent in operating funding and 50 percent in capital funding. The recent appropriations have increased the workload of the Commission's administrative staff. Funding is provided for two full-time equivalent staff to support administrative operations of the agency.</t>
  </si>
  <si>
    <t>Fish and Wildlife PILT</t>
  </si>
  <si>
    <t>Shoreline Armoring</t>
  </si>
  <si>
    <t>Fish Passage Project Permits</t>
  </si>
  <si>
    <t>Electric-Assisted Bicycles</t>
  </si>
  <si>
    <t>HPA Compliance and Assistance</t>
  </si>
  <si>
    <t>Aquatic Invasive Species</t>
  </si>
  <si>
    <t>Salish Sea Marine Mammal Surveys</t>
  </si>
  <si>
    <t>Streamflow Policy Support</t>
  </si>
  <si>
    <t>Columbia River Pinniped Predation</t>
  </si>
  <si>
    <t>Coastal Steelhead Plan</t>
  </si>
  <si>
    <t>Cougar Control Assistance</t>
  </si>
  <si>
    <t>Skagit Elk Fencing</t>
  </si>
  <si>
    <t>Enforcement Officers</t>
  </si>
  <si>
    <t>Increase Fish Populations</t>
  </si>
  <si>
    <t>Interest Arbitration</t>
  </si>
  <si>
    <t>Post-Wildfire Habitat Recovery</t>
  </si>
  <si>
    <t>Elwha River Salmon Fund Shift</t>
  </si>
  <si>
    <t>Toutle &amp; Skamania River Hatcheries</t>
  </si>
  <si>
    <t>Forest Practices Adapt Mgt Review</t>
  </si>
  <si>
    <t>Chronic Wasting Disease</t>
  </si>
  <si>
    <t>Shrubsteppe Recovery/Preparedness</t>
  </si>
  <si>
    <t>Complete Hook Mortality Study</t>
  </si>
  <si>
    <t>PCB Research and Monitoring</t>
  </si>
  <si>
    <t>Pinniped Study</t>
  </si>
  <si>
    <t>Native Shellfish Restoration</t>
  </si>
  <si>
    <t>Wolf Recovery</t>
  </si>
  <si>
    <t>Wolf Advisory Group</t>
  </si>
  <si>
    <t>Whale Watching Vessel Regulations</t>
  </si>
  <si>
    <t>Ongoing funding is removed as per the provisions of Senate Bill 5159 (WDFW payments/property tax) that moves the appropriation for payments in lieu of taxes to counties from the Department of Fish and Wildlife (WDFW) to the State Treasurer.</t>
  </si>
  <si>
    <t>A combination of one-time and ongoing funding is provided for Substitute Senate Bill 5253 (Pollinator health), including consulting on pesticide education, updating guidance on improving habitat for pollinators, and participating on a task force.</t>
  </si>
  <si>
    <t>One-time funding is provided to implement Substitute Senate Bill 5273 (Shoreline armoring), which changes regulations on residential shoreline armoring</t>
  </si>
  <si>
    <t>Ongoing is provided for Substitute Senate Bill 5381 (Fish passage project permits), including expedited permitting for Department of Transportation fish habitat enhancement projects.</t>
  </si>
  <si>
    <t>One-time funding is provided for Engrossed Substitute Senate Bill 5452 (Electric-assisted bicycles), including a public process to collect information on electric-assisted bicycle use on natural surface trails and roads.</t>
  </si>
  <si>
    <t>Ongoing funding is provided for a variety of technology costs, including new laptops, wifi access points, mobile device security, a remote signatures service, Virtual Private Network (VPN) costs, a remote security system, a system to track IT issues, GIS licenses, and Java licenses.</t>
  </si>
  <si>
    <t>Ongoing funding is provided for operating budget impacts from capital budget projects funded in the 2019-21 biennium. Specific costs include land management, restoration, real estate, public engagement, forestry, recreation, and weed control.</t>
  </si>
  <si>
    <t>Ongoing funding is provided on an ongoing basis to increase technical assistance to landowners for Hydraulic Project Approvals (HPAs) when conducting construction in streams, rivers, and lakes.</t>
  </si>
  <si>
    <t>Ongoing funding is provided to the department to reduce the threat of aquatic invasive species such as zebra quagga mussels, European green crab, and northern pike. Expanded efforts will include prevention, early detection, and rapid response to new outbreaks of aquatic invasive species. Funding is to be shared with Washington Sea Grant for monitoring and with certain tribes and the Northwest Straits Commission for crab removal.</t>
  </si>
  <si>
    <t>One-time funding is provided for the department to expand its efforts to survey the diets of seals and sea lions and identify lethal and non-lethal management actions to deter them from preying on salmon and steelhead.</t>
  </si>
  <si>
    <t>One-time funding is provided for WDFW to continue to provide policy and scientific support to the Department of Ecology regarding surface and groundwater resource management issues, with a focus on fish and wildlife and adequate instream flows. This work expands on recent implementation of Chapter 1, Laws of 2018 (ESSB 6091) from the 2018 legislative session (Chapter 90.94 RCW).</t>
  </si>
  <si>
    <t>One-time funding is provided for WDFW to reduce pinniped predation by increasing lethal removal of sea lions in the Columbia River.</t>
  </si>
  <si>
    <t>One-time funding is provided to develop a plan to protect steelhead for the river systems of Grays Harbor, Willapa Bay, and the coastal Olympic peninsula.</t>
  </si>
  <si>
    <t>One-time funding is provided for the department to assist local government law enforcement agencies to control cougars with certain conditions.</t>
  </si>
  <si>
    <t>One-time funding is provided for elk management in the Skagit Valley, for piloting a certain fence style to mitigate impacts of elk use on school grounds.</t>
  </si>
  <si>
    <t>Ongoing funding is provided for additional WDFW enforcement officers.</t>
  </si>
  <si>
    <t>Ongoing funding is provided for hatchery production for orca prey for the Northwest Indian Fisheries Commission to grant to tribes, for the Yakama Nation, and for Public Utility Districts. One-time funding is provided for WDFW hatchery maintenance.</t>
  </si>
  <si>
    <t>During the 2020 legislative session, WDFW enforcement officers were granted interest arbitration as a component of their collective bargaining with the state. Ongoing funding is provided for this collective bargaining process in addition to the amount provided in the 2020 supplemental budget.</t>
  </si>
  <si>
    <t>One-time funding is provided to implement Engrossed Substitute House Bill 1054 (Peace officer tactics and equipment), which establishes requirements for tactics and equipment used by peace officers</t>
  </si>
  <si>
    <t>One-time funding is provided to implement Engrossed Second Substitute House Bill 1310 (Use of force by officers), which establishes a standard for use of physical force by peace officers.</t>
  </si>
  <si>
    <t>Funding for post-wildfire habitat recovery is increased on an ongoing basis. Issues addressed by this funding include noxious weeds, erosion, and the reestablishment of native vegetation.</t>
  </si>
  <si>
    <t>The Elwha River rearing channel was established in 1975 to mitigate the loss of habitat access above the Glines Canyon and Elwha dams. National Park Foundation funding for the Elwha River rearing channel is ending. Ongoing state general fund support is provided to continue operations of the rearing channel.</t>
  </si>
  <si>
    <t>One-time funding is provided for WDFW to conduct a review of the Forest Practices adaptive management program.</t>
  </si>
  <si>
    <t>Ongoing funding is provided to implement strategies to control against chronic wasting disease in native species of the state.</t>
  </si>
  <si>
    <t>Ongoing funding is provided to develop and implement preparedness plans and to recover shrubsteppe habitat from impacts of catastrophic fires.</t>
  </si>
  <si>
    <t>One-time funding is provided to complete a study on a salmon and steelhead hook mortality.</t>
  </si>
  <si>
    <t>Funding is provided to dedicate research and monitoring on the impacts of polychlorinated biphenyls (PCB) on indicator species.</t>
  </si>
  <si>
    <t>One-time funding is provided for a contract with the Washington State Academy of Sciences for a report on pinniped predation of salmon, with an emphasis on the Salish Sea and outer coast.</t>
  </si>
  <si>
    <t>One-time funding is provided to implement priority action from the Pinto Abalone Recovery Plan.</t>
  </si>
  <si>
    <t>One-time funding is provided for WDFW to manage wolf conflicts with livestock by working with ranchers on non-lethal methods to deter wolves from preying on cattle. Specifically, the department will continue to staff wildlife conflict specialists to respond to livestock depredations, coordinate nonlethal deterrents with ranchers, and provide technical assistance and support.</t>
  </si>
  <si>
    <t>One-time funding is provided for an external facilitator to seek solutions through a collaborative process using the Wolf Advisory Group.</t>
  </si>
  <si>
    <t>Additional ongoing funding is provided to implement whale watching regulations under Chapter 291, Laws of 2019 (2SSB 5577). Specific work will include contracts for monitoring recreational and commercial vessels around Southern Resident orcas.</t>
  </si>
  <si>
    <t>Data Back Up Storage</t>
  </si>
  <si>
    <t>PS Steelhead Fund Shift</t>
  </si>
  <si>
    <t>Crab Fishery and Humpbacks</t>
  </si>
  <si>
    <t>Invasive Bullfrogs</t>
  </si>
  <si>
    <t>Climate Funding/Tribes</t>
  </si>
  <si>
    <t>Cultural Resources Capacity</t>
  </si>
  <si>
    <t>Monitor Dungeness Crab Harvest</t>
  </si>
  <si>
    <t>Diversity, Equity &amp; Inclusion</t>
  </si>
  <si>
    <t>Wildfire Habitat Recovery</t>
  </si>
  <si>
    <t>Wildfire Suppression</t>
  </si>
  <si>
    <t>Forage Fish Spawning Monitoring</t>
  </si>
  <si>
    <t>Monitor Freshwater Salmon Harvest</t>
  </si>
  <si>
    <t>Fish Passage Rulemaking</t>
  </si>
  <si>
    <t>Columbia Gillnet License Reduction</t>
  </si>
  <si>
    <t>Enloe Dam Removal Plan</t>
  </si>
  <si>
    <t>Western Pond Turtle Recovery</t>
  </si>
  <si>
    <t>Increase RFEG</t>
  </si>
  <si>
    <t>Peace Officers</t>
  </si>
  <si>
    <t>Monitor Shellfish Harvest</t>
  </si>
  <si>
    <t>Species Conservation Fund Shift</t>
  </si>
  <si>
    <t>Prioritization of Fish Barriers</t>
  </si>
  <si>
    <t>Hydropower Licensing Participation</t>
  </si>
  <si>
    <t>Monitor Ocean &amp; PS Salmon Harvest</t>
  </si>
  <si>
    <t>Monitor Commercial Salmon Harvest</t>
  </si>
  <si>
    <t>Marine Fisheries Compliance Liaison</t>
  </si>
  <si>
    <t>Increase Fisheries Enforcement</t>
  </si>
  <si>
    <t>Electronic Catch Record Cards</t>
  </si>
  <si>
    <t>Environmental Prosecution</t>
  </si>
  <si>
    <t>Hatchery Production Evaluation</t>
  </si>
  <si>
    <t>Fish Migration Monitoring</t>
  </si>
  <si>
    <t>Pittman-Robertson Fund Shift</t>
  </si>
  <si>
    <t>Toutle &amp; Skamania Fund Shift</t>
  </si>
  <si>
    <t>Solar Expansion &amp; Habitat Protectn</t>
  </si>
  <si>
    <t>European Green Crab Control</t>
  </si>
  <si>
    <t>Salmon Recovery and GMA Integration</t>
  </si>
  <si>
    <t>Riparian Systems Assessment</t>
  </si>
  <si>
    <t>Support of Tribal Hatcheries</t>
  </si>
  <si>
    <t>Veterans &amp; Military Suicide</t>
  </si>
  <si>
    <t>Ongoing funding is provided for cyber secured backup data storage. Funding is for contracted secured cloud storage.</t>
  </si>
  <si>
    <t>One- me funding from dedicated accounts and ongoing GF-S ($183) is provided to purchase 84 pieces of equipment and support a permanent fleet and equipment manager who is responsible for the agency's inventory.</t>
  </si>
  <si>
    <t>Ongoing funding is provided for opera ng budget impacts from capital budget projects funded in FY 2022.</t>
  </si>
  <si>
    <t>Funding provided in the 2021-23 enacted budget to improve Puget Sound steelhead spawning esmates is shi ed from the Fish and Wildlife Conserva on Account to General-Fund State.</t>
  </si>
  <si>
    <t>Funding provided in the 2021-23 enacted budget is shi ed from the Fish and Wildlife Conserva on Account to General-Fund State to work with the Washington Whale Working Group and crab fishery par cipants on conserva on measures to protect humpback whales</t>
  </si>
  <si>
    <t>One- me funding is provided for removal efforts for invasive bullfrogs and habitat preserva on for species threatened by the bullfrogs, including the western pond turtle, Oregon spo ed frog, and northern leopard frog.</t>
  </si>
  <si>
    <t>Ongoing funding is provided for increased work associated with Gov. Order 21-02, Archeological &amp; Cultural Resources. The execu ve order expands the number of topics requiring inves ga on and consulta on with Tribes on state-funded projects.</t>
  </si>
  <si>
    <t>Ongoing funding is provided to monitor the recrea onal harvest of Dungeness crab on the Washington coast. The work will inform decisions about harvest estimates and regulations.</t>
  </si>
  <si>
    <t>Ongoing funding is provided for three FTEs in addi on to the exis ng one FTE dedicated to the principles of improving workplace culture, perform outreach and engagement with under-served external stakeholders, and enact metrics to evaluate progress on diversity, equity and inclusion of employees, stakeholders, and the public.</t>
  </si>
  <si>
    <t>One- me funding is provided for elk fencing in the Skagit River valley to help mi gate crop damage.</t>
  </si>
  <si>
    <t>One- me funding is provided for recovery from 2021 wildfires that caused damage to wildlife areas. Impacted regions are the Blue Mountain, Swakane, North Olympic, LT Murray, Methow and Sca er Creek wildlife areas. Funding will help clear fire-damaged areas, manage the spread of noxious weeds, and restore damaged habitat and public access sites.</t>
  </si>
  <si>
    <t>Funding is increased one- me to align with forecasted fire suppression costs in FY 2022. Wildfires burned over 35,818 acres of Department of Fish and Wildlife (Department) managed land not covered by fire district assessments. The Department is required to pay local fire districts and the Department of Natural Resources for f irefigh ng ac vi es on lands not covered by the forest fire protec on assessment.</t>
  </si>
  <si>
    <t>Ongoing funding is provided for Washington Conserva on Corps crews to con nue forage fish survey work previously funded by the Department of Natural Resources.</t>
  </si>
  <si>
    <t>Ongoing funding is provided to improve monitoring of recrea onal harvest of salmon and steelhead caught in freshwater river systems in Puget Sound and on the coast. Specific river systems that will be monitored include Puget Sound rivers, Grays Harbor rivers, Lake Washington, Nisqually River, and Willapa Bay.</t>
  </si>
  <si>
    <t>One- me funding is provided to complete rulemaking that began in 2020, for Chapter 77.57 RCW for fishways, f low, and screening to increase protec on of fish passage when rivers and streams are diverted or obstructed for human uses. Specifically, the rules will define procedures to address fish barriers that are not being proposed by landowners for fixing.</t>
  </si>
  <si>
    <t>Funding is provided to purchase Columbia River commercial gillnet licenses on a voluntary basis. The Department must make certain calcula ons for the reduced impacts to wild and endangered fish stocks resul ng from licenses purchased and must make recommenda ons to the legislature regarding alterna ve fishing gear.</t>
  </si>
  <si>
    <t>One- me funding is provided for scoping the removal of the Enloe dam in Okanogan County.</t>
  </si>
  <si>
    <t>One-time funding is provided for a grant to help recover western pond turtles.</t>
  </si>
  <si>
    <t>One- me funding is provided for increasing the work of regional fishery enhancement groups.</t>
  </si>
  <si>
    <t>One- me funding is provided for officer training pursuant to Subs tute House Bill 1735 (peace officers/use of force).</t>
  </si>
  <si>
    <t>Ongoing funding is provided for the maintenance of recrea onal lands, such as maintaining grounds and facilities, trails, restrooms, water access areas, and similar activities.</t>
  </si>
  <si>
    <t>Ongoing funding is provided for addi onal monitoring of recrea onal and commercial shellfish harvests, monitor inter dal and crustacean fisheries, address emerging environmental issues, create a new data management infrastructure, and develop a disease and pest management program to protect shellfish fisheries.</t>
  </si>
  <si>
    <t>Funding provided in the 2021-23 enacted budget for species conserva on is shi ed from the Fish and Wildlife Conserva on Account to General-Fund State.</t>
  </si>
  <si>
    <t>Ongoing funding is provided for developing a statewide priori za on of fish passage barriers in consulta on with regional salmon recovery organiza ons to maximize salmon recovery efforts and coordinate with the state's schedule for culvert corrections.</t>
  </si>
  <si>
    <t>Ongoing funding is provided to par cipate in the review of non-federal hydropower dams license renewals and new hydropower license applica ons to address fish passage requirements and iden fy mi ga on solu ons.</t>
  </si>
  <si>
    <t>Ongoing funding is provided for increased monitoring ac vi es on the coast and in the Puget Sound and to inform impacts to wild stock for Endangered Species Act (ESA) compliance as well as helping inform decisions about fishing regulations and seasons.</t>
  </si>
  <si>
    <t>Funding is provided to expand exis ng commercial monitoring of chum salmon harvest with addi onal surveys of returning chum salmon and on-board observations of fishing activity.</t>
  </si>
  <si>
    <t>Ongoing funding is provided for a new law enforcement captain posi on to serve as an external liaison on enforcement of fisheries and work collabora vely with federal, state, Tribal, and other law enforcement partners on large-scale, marine-focused strategies to increase compliance with fisheries regula ons.</t>
  </si>
  <si>
    <t>Ongoing funding is provided for 15 new Department officers to provided enforcement of commercial and recrea onal fisheries. Enforcement officers will be focused on the coast, Straits, and Puget Sound.</t>
  </si>
  <si>
    <t>Ongoing funding is provided to develop and implement a mobile-based electronic catch record card system for fisheries management.</t>
  </si>
  <si>
    <t>Ongoing funding is provided to pass through to the A orney General's Office to prosecute environmental crimes.</t>
  </si>
  <si>
    <t>Ongoing funding is provided for monitoring hatchery survival, adult returns, average cost of produc on, and helping the hatchery program in western Washington be er achieve management goals.</t>
  </si>
  <si>
    <t>Ongoing funding is provided for monitoring salmon migra on pa erns into and out of stream and river systems. Informing whether progress is made toward salmon recovery goals. Data will be used to set baseline biological functions to help detect landscape and climate changes over time.</t>
  </si>
  <si>
    <t>Funding provided in the 2021-23 enacted budget is shi ed from the Fish and Wildlife Conserva on Account to General-Fund State to assist the department with surveying and studying game popula ons, mi ga ng wildlife impacts on crops, se ng hun ng seasons, monitoring hunter opportuni es, and providing public access to private lands for hun ng purposes.</t>
  </si>
  <si>
    <t>Funding provided in the 2021-23 enacted budget for the Toutle and Skamania hatcheries is shi ed from the Fish and Wildlife Conserva on Account to General-Fund State</t>
  </si>
  <si>
    <t>Ongoing funding is provided for technical support to inform permi ng and mi ga on decisions on new solar si ng proposals and par cipate in forums to iden fy opportuni es to promote habitat-friendly development and mitigation for impacts to threatened and endangered species.</t>
  </si>
  <si>
    <t>Ongoing funding is provided for European Green Crab response, including trapping and providing funding to tribes, other agencies, and research institutions.</t>
  </si>
  <si>
    <t>Ongoing funding is provided for technical support for local government planning under the Growth Management Act with the goal of incorpora ng salmon recovery protec on measures. The ini al focus is on King, Kitsap, Pierce, and Snohomish coun es, as these are the first coun es due to revise comprehensive plans and cri cal areas ordinances during the next scheduled periodic update.</t>
  </si>
  <si>
    <t>One- me funding is provided for an assessment of the current condi ons of riparian areas of the state, beginning with areas where sufficient informa on exists to conduct the assessment. The assessment will include iden fying any gaps in vegetated cover rela ve to a science-based standard for a fully func oning riparian ecosystem and comparing the status and gaps to water temperature impairments, known fish passage barriers, and status of salmonid stocks.</t>
  </si>
  <si>
    <t>One- me funding is provided to grant to specified tribes for hatchery related projects and upgrades.</t>
  </si>
  <si>
    <t>Ongoing funding is provided for Engrossed Second Subs tute House Bill 1181 (veterans &amp; military suicide), which extends and modifies the Suicide-Safer Homes Task Force; provides for various outreach and services related to preven ng suicide among veterans and military service members, including crea ng and dissemina ng suicide awareness and preven on informa on for hun ng safety classes; and establishes a new special vehicle license plate emblem.</t>
  </si>
  <si>
    <t>Salmon and Steelhead Monitoring</t>
  </si>
  <si>
    <t>Enforcement Officer Body Cameras</t>
  </si>
  <si>
    <t>Conservation Monitoring, Assistance</t>
  </si>
  <si>
    <t>Biodiversity and Species Recovery</t>
  </si>
  <si>
    <t>Experimental Fishing Gear Grants</t>
  </si>
  <si>
    <t>Fisheries Enforcement Compliance</t>
  </si>
  <si>
    <t>Toutle River Fish Collection Maint.</t>
  </si>
  <si>
    <t>Lake Washington Predator Supp.</t>
  </si>
  <si>
    <t>Fish Passage Maintenance Team</t>
  </si>
  <si>
    <t>Nature Play Toolkit</t>
  </si>
  <si>
    <t>Net Ecological Gain Framework</t>
  </si>
  <si>
    <t>Columbia River ESA Permitting</t>
  </si>
  <si>
    <t>Plastic Pollution</t>
  </si>
  <si>
    <t>Pro-Equity, Anti-Racism (PEAR)</t>
  </si>
  <si>
    <t>Fish Barrier Prioritization</t>
  </si>
  <si>
    <t>Pollinator Outreach</t>
  </si>
  <si>
    <t>Regional Fisheries Enhancement Grps</t>
  </si>
  <si>
    <t>Skagit Tide Gate Dispute Resolution</t>
  </si>
  <si>
    <t>Salmon Information Management</t>
  </si>
  <si>
    <t>Sturgeon and Eulachon Monitoring</t>
  </si>
  <si>
    <t>Additional Wolf-Livestock Det. Area</t>
  </si>
  <si>
    <t>Wildlife Conflict Response</t>
  </si>
  <si>
    <t>Wildlife Disease Surveillance</t>
  </si>
  <si>
    <t>Zooplankton Monitoring Program</t>
  </si>
  <si>
    <t>Funding is provided to implement Engrossed Substitute Senate Bill 5371 (Orca vessel protection), which increases protection measures for orcas.</t>
  </si>
  <si>
    <t>Funding is provided for a variety of technology costs, such as hardware leases and data backup solutions.</t>
  </si>
  <si>
    <t>Funding is provided for the operation and maintenance of recently acquired lands and completed facilities that were funded through the capital budget.</t>
  </si>
  <si>
    <t>Funding is provided to expand efforts to survey the diets of seals and sea lions and identify non-lethal management actions to deter them from preying on salmon and steelhead.</t>
  </si>
  <si>
    <t>Funding is provided for the Department of Fish and Wildlife (DFW) to improve Puget Sound steelhead spawning estimates, which inform recreational fishery management decisions.</t>
  </si>
  <si>
    <t>Funding is provided to manage electronically tracked crab fishery gear to avoid whale entanglements during their migration.</t>
  </si>
  <si>
    <t>Funding is provided for policy and technical support to the Department of Ecology regarding surface and groundwater resource management issues with a focus on fish and wildlife needs for adequate in-stream flows.</t>
  </si>
  <si>
    <t>Funding is provided to equip Department of Fish and Wildlife (DFW) enforcement officers with body-worn cameras.</t>
  </si>
  <si>
    <t>Funding is provided for operating budget support for 3 policy areas: (1) guide species recovery efforts; (2) provide technical assistance, permitting, and planning support; and (3) manage agency lands and infrastructure.</t>
  </si>
  <si>
    <t>Funding is provided for activities that contribute to increased biodiversity and recovery of threatened and endangered species. Examples include habitat protection and restoration, technical assistance for growth management planning, fish passage improvements, conservation education, and scientific research for species and ecosystem protection. One-time funding is also provided for a Ruckelshaus Center review of DFW.</t>
  </si>
  <si>
    <t>Funding is provided for DFW to reduce pinniped predation by increasing lethal removal of sea lions in the Columbia River.</t>
  </si>
  <si>
    <t>Funding is provided for grants to commercial fishers for experimental fishing gear on the Lower Columbia River to evaluate methods that increase protection and escapement of wild stock salmon</t>
  </si>
  <si>
    <t>Funding is provided for the second phase of a 15 FTE increase of DFW officers to increase enforcement of commercial and recreational fisheries in the Puget Sound and the Coast. An additional two officers were added to address specific co-management concerns of marine water fisheries, increasing the project investment to 17 new officer positions. One-time funding is provided to DFW to procure a law enforcement vessel to be deployed for coastal fisheries. Enforcement officers will be focused on the coast, Straits, and Puget Sound.</t>
  </si>
  <si>
    <t>Funding is provided to ensure rules under Chapter 77.57 RCW for fishways, flow, and screening are kept up to date.</t>
  </si>
  <si>
    <t>Funding provided during the 2021-23 biennium for polychlorinated biphenyls (PCBs) monitoring is shifted from General Fund-State to the Model Toxics Control Operating Account on an ongoing basis.</t>
  </si>
  <si>
    <t>Funding is provided for the operation and maintenance of the Toutle River fish collection facility.</t>
  </si>
  <si>
    <t>Funding is provided to initiate a demonstration project to contribute to rebuilding of salmon runs in the Lake Washington basin through suppression of predatory fish species.</t>
  </si>
  <si>
    <t>Funding is provided for the operation and maintenance of state fishways and fish screens to ensure the safe migration of fish.</t>
  </si>
  <si>
    <t>Funding is provided for a contract with a nonprofit organization that has developed an educators' toolkit for nature play programming for children from racially, ethnically, and culturally diverse backgrounds.</t>
  </si>
  <si>
    <t>Funding is provided for a work group to develop a net ecological gain implementation framework and a review of grant program criteria and net ecological gain.</t>
  </si>
  <si>
    <t>Funding is provided for additional capacity to update Endangered Species Act permits for salmon and steelhead in the Columbia River Basin.</t>
  </si>
  <si>
    <t>Funding is provided for Substitute House Bill 1085 (Plastic pollution), including a study of the durability of certain dock materials.</t>
  </si>
  <si>
    <t>Funding is provided to implement pro-equity, anti-racism (PEAR) policies, as provided by Executive Order 22-04.</t>
  </si>
  <si>
    <t>Funding is provided to maintain a statewide prioritization of fish passage barriers for correction and to efficiently coordinate efforts of salmon recovery organizations.</t>
  </si>
  <si>
    <t>Funding is provided to fill a shortfall in support from the federal government through the Mitchell Act to prevent closure of the Toutle and Skamania hatcheries.</t>
  </si>
  <si>
    <t>Funding is provided to: increase monitoring of shellfish harvests and intertidal and crustacean fisheries; maintain a new data management infrastructure; and develop a disease and pest management program to protect shellfish fisheries.</t>
  </si>
  <si>
    <t>Funding is provided to scope with State Parks and the Department of Natural Resources what the development of a statewide data management system would mean for long-term management decision making. The agencies will collaborate with tribal governments to ensure cultural resources and cultural practices are considered and incorporated into management plans. A plan and implementation strategy will be developed to improve public access opportunities.</t>
  </si>
  <si>
    <t>Funding is provided for a grant to Woodland Park Zoo to conduct a pollinator outreach campaign.</t>
  </si>
  <si>
    <t>Funding is provided for increased work of Regional Fisheries Enhancement Groups.</t>
  </si>
  <si>
    <t>Funding is provided for an assessment of the current conditions of riparian areas of the state. The assessment will include identifying any gaps in vegetated cover relative to a standard for a fully functioning riparian ecosystem and comparing the status and gaps to water temperature impairments, known fish passage barriers, and status of salmonid stocks</t>
  </si>
  <si>
    <t>Funding is provided for a dispute resolution process that will bring together agencies, tribes and stakeholders to find solutions for the ongoing use and management of tide gates on the Skagit delta.</t>
  </si>
  <si>
    <t>Funding is provided for increased data analysis to better inform fisheries co-management negotiations with federal and tribal partners.</t>
  </si>
  <si>
    <t>Funding is provided to grant to specified tribes for hatchery-related projects and upgrades.</t>
  </si>
  <si>
    <t>Funding is provided for evaluating the abundance of sturgeon on the coast and in Puget Sound, comparing the relatedness to populations in the Columbia and Frazer Rivers, as well as monitoring the distribution of eulachon.</t>
  </si>
  <si>
    <t>Funding is provided for wolf-livestock deterrence measures for areas outside of the service area of NE Washington.</t>
  </si>
  <si>
    <t>Funding is provided for conflict specialists to address crop damage, wildlife interactions, and conflict preventative education and outreach.</t>
  </si>
  <si>
    <t>Funding is provided for increased veterinary services to implement proactive surveillance protocols for the purpose of making early detections of various wildlife diseases.</t>
  </si>
  <si>
    <t>Funding is provided for DFW to manage wolf conflicts with livestock by working with ranchers on non-lethal methods to deter wolves from preying on cattle. Specifically, DFW will continue to staff wildlife conflict specialists to respond to livestock depredations, coordinate nonlethal deterrents with ranchers, and provide technical assistance and support.</t>
  </si>
  <si>
    <t>Funding is provided to continue an external facilitator for the Wolf Advisory Group to seek collaborative solutions to wolf management.</t>
  </si>
  <si>
    <t>Funding is provided to replace expiring federal funding for DFW to monitor zooplankton, a primary food source in the marine food web in Puget Sound.</t>
  </si>
  <si>
    <t>Wildfire Funding Adjustment</t>
  </si>
  <si>
    <t>Orca Monitoring and Research</t>
  </si>
  <si>
    <t>Deer &amp; Elk Crop Damage</t>
  </si>
  <si>
    <t>AutoFish Marking Trailers</t>
  </si>
  <si>
    <t>Bear Wise</t>
  </si>
  <si>
    <t>Salmon ESA Regulatory Compliance</t>
  </si>
  <si>
    <t>Avian Predation/Salmon</t>
  </si>
  <si>
    <t>Hatchery Maintenance</t>
  </si>
  <si>
    <t>WCC Contract Increase from ECY</t>
  </si>
  <si>
    <t>Skagit Elk Management</t>
  </si>
  <si>
    <t>Fish Health and Marking</t>
  </si>
  <si>
    <t>Lake Washington Predator Supp</t>
  </si>
  <si>
    <t>Invasive Mussels</t>
  </si>
  <si>
    <t>Non-lethal Wolf Deterrence</t>
  </si>
  <si>
    <t>Safety &amp; Training Program Expansion</t>
  </si>
  <si>
    <t>Hatchery Wage Adjustments</t>
  </si>
  <si>
    <t>Funding is reduced one-time from base appropriations for emergency fire suppression costs due to lower actual costs in the 2023 fire season.</t>
  </si>
  <si>
    <t>Funding is provided for a grant to an orca research organization in Friday Harbor for monitoring and researching Southern Resident killer whales.</t>
  </si>
  <si>
    <t>Funding is provided for implementing 2SSB 5784 (Deer &amp; Elk Crop Damage), pertaining to compensation for agricultural crop damages caused by deer and elk.</t>
  </si>
  <si>
    <t>Funding is provided for the rebuild of a AutoFish system. There are thirteen AutoFish systems currently in use for the marking of juvenile salmon to identify them as hatchery reared.</t>
  </si>
  <si>
    <t>Funding is provided for operations and maintenance on newly acquired lands and completed capital projects.</t>
  </si>
  <si>
    <t>Funding is provided to conduct bear hazard assessments in communities with historically high levels of human bear conflict.</t>
  </si>
  <si>
    <t>Under the Endangered Species Act, the federal government produces biological opinions on current hatchery operations to determine if additional measures must be taken to minimize impacts to listed species and critical habitat. Funding is provided to implement a number of specific projects to meet new federal terms and conditions</t>
  </si>
  <si>
    <t>Funding is provided for SHB 2293 (Avian predation/salmon), which creates an avian salmon predation work group.</t>
  </si>
  <si>
    <t>Funding is provided for preventive maintenance and repairs on Department of Fish and Wildlife (DFW) managed, state-owned hatcheries.</t>
  </si>
  <si>
    <t>Funding is provided for the increased costs associated with the use of Washingtion Conservation Crews from the Department of Ecology. The costs for crews have increased due to changes in minimum wage. The crews carry out forage fish monitoring, which helps inform conservation work and fishing seasons.</t>
  </si>
  <si>
    <t>Funding is provided for elk management in the Skagit Valley in cooperation with affected tribes and landowners, including fencing, replacement seed and fertilizer, and elk deterrent equipment.</t>
  </si>
  <si>
    <t>Funding is provided for post-wildfire habitat recovery work on DFW managed lands. Work entails reestablishing native vegetation, preventing noxious weeds, and restoring any capital improvements, like trails, markers and fences.</t>
  </si>
  <si>
    <t>Funding is provided for two new veterinary positions to support fish health and water quality standards at hatcheries statewide.</t>
  </si>
  <si>
    <t>Funding is provided for additional suppression of fish species that are predatory to juvenile salmon in the Lake Washington basin, especially the Cedar River. One-time funding of $700,000 was provided in the 2023-25 biennial operating budget.</t>
  </si>
  <si>
    <t>Funding is provided for monitoring and response efforts for invasive quagga mussels, including coordination with other entities, inspections, decontamination, equipment, training, monitoring, and outreach. Matching federal funds are anticipated from the U.S. Army Corps of Engineers.</t>
  </si>
  <si>
    <t>Funding is provided for range riders and cooperative cost-share agreements with landowners and livestock producers in areas outside of the four northeast counties where conflict deterrence funding has been primarily focused.</t>
  </si>
  <si>
    <t>Funding is provided for an increased safety program, including, development of tracking employee safety and training, increased support for remote employees, and a third-party review of the agency's safety program.</t>
  </si>
  <si>
    <t>In the 2021-23 biennium, one-time funding was provided for the Lummi Nation to make infrastructure updates at the Skookum Hatchery. Project costs occurred in the current and previous biennium. Funding is reduced to match final project expenditures.</t>
  </si>
  <si>
    <t>Funding is provided for increased production of marking juvenile salmon coming from state run hatcheries. The work is primarily carried out by contracted labor. Both labor costs and targeted production levels have increased.</t>
  </si>
  <si>
    <t>updated PEBB rate, PERS/TRS 1 benefit, CBAs</t>
  </si>
  <si>
    <t>Body Cam Subscription Fill</t>
  </si>
  <si>
    <t>Hatchery Fish Food Cost Increases</t>
  </si>
  <si>
    <t>HPA Permitting System Modernization</t>
  </si>
  <si>
    <t>Marking and Tagging Fish</t>
  </si>
  <si>
    <t>Fund Shift for Federal Savings</t>
  </si>
  <si>
    <t>Maintain Columbia River Endorsement</t>
  </si>
  <si>
    <t>Prosecute Environmental Crimes</t>
  </si>
  <si>
    <t>Additional funding is provided for increased lease costs.</t>
  </si>
  <si>
    <t>Funding is provided for increased technology costs of hardware leases and GIS imagery services.</t>
  </si>
  <si>
    <t>Additional capacity is provided for body camera subscription services.</t>
  </si>
  <si>
    <t>DFW uses a Washington Conservation Corps crew for monitoring forage fish. Additional capacity is provided to accommodate the increased costs for contracted services.</t>
  </si>
  <si>
    <t>DFW hatcheries produce fish that support Washington's tribal, commercial, and recreational fisheries and contribute to fish recovery efforts listed under the Endangered Species Act.  Funding is provided to cover the rise of fish food costs.</t>
  </si>
  <si>
    <t>Ongoing support is provided for the operations and maintenance of the new Hydraulic Project Application permitting system.</t>
  </si>
  <si>
    <t>The price for Coded Wire Tags has increased. Increased appropriation authority is provided in state, local, and federal codes to pay the increased costs and continue to mark and tag fish, as required by RCW 77.95.290.</t>
  </si>
  <si>
    <t>Env. Justice Task Force</t>
  </si>
  <si>
    <t>Fund Shift to MTCA for GFS Savings</t>
  </si>
  <si>
    <t>Equity Plan</t>
  </si>
  <si>
    <t>Travel and Training Savings</t>
  </si>
  <si>
    <t>Quiet Sound Program</t>
  </si>
  <si>
    <t>Ongoing funding is provided for implementing the provisions of Engrossed Second Substitute Senate Bill 5141 (env. justice task force recs).</t>
  </si>
  <si>
    <t>Ongoing funding is shifted from state general fund to the Model Toxics Control Operating Account for the Puget Sound ecosystem monitoring program.</t>
  </si>
  <si>
    <t>Ongoing funding is provided to develop and implement an action plan that advances diversity, equity, inclusion (DEI) and environmental justice in Puget Sound recovery efforts. The goal is to build the Partnership's organizational competency by adding ongoing capacity to support and integrate DEI and environmental justice into Puget Sound recovery planning, actions and investments</t>
  </si>
  <si>
    <t>One-time agency savings are achieved from reductions in training and travel.</t>
  </si>
  <si>
    <t>One-time funding is provided for the Partnership to coordinate and help set up a monitoring strategy for kelp conservation and recovery.</t>
  </si>
  <si>
    <t>Ongoing funding is provided for the Partnership to implement shipping noise-reduction initiatives and monitoring programs through collaborative organizations.</t>
  </si>
  <si>
    <t>Salmon Recovery Planning</t>
  </si>
  <si>
    <t>Restore Training and Travel Funding</t>
  </si>
  <si>
    <t>Ongoing funding is provided to con nually update the Puget Sound recovery plan as well as update various regional salmon recovery plans.</t>
  </si>
  <si>
    <t>Savings taken in the 2021-23 opera ng budget for training and travel are restored.</t>
  </si>
  <si>
    <t>Climate Change Response Strategy</t>
  </si>
  <si>
    <t>Equity and EJ in PS Recovery</t>
  </si>
  <si>
    <t>Social Science in PS Recovery</t>
  </si>
  <si>
    <t>One-time funding is provided for Engrossed Second Substitute House Bill 1170 (Climate response strategy), which requires an update to the Climate Change Response Strategy in coordination with the Department of Ecology and several other state agencies.</t>
  </si>
  <si>
    <t>Funding is provided to incorporate equity and environmental justice into Puget Sound restoration efforts.</t>
  </si>
  <si>
    <t>Ongoing funding is provided for grants to the Quiet Sound Program, a collaborative for the purpose of maintaining shipping noise-reduction activities and monitoring.</t>
  </si>
  <si>
    <t>One-time funding is provided to enhance the use of social sciences information in recovery planning, communication, and Action Agenda implementation.</t>
  </si>
  <si>
    <t>Puget Sound Scientific Research</t>
  </si>
  <si>
    <t>Env. Justice Task Force Rec</t>
  </si>
  <si>
    <t>Utility Wildland Fire Committee</t>
  </si>
  <si>
    <t>Mineral Resource Mapping</t>
  </si>
  <si>
    <t>Columbia Basin Geothermal Research</t>
  </si>
  <si>
    <t>State Data Center Migration</t>
  </si>
  <si>
    <t>Facilities Maintenance</t>
  </si>
  <si>
    <t>Forest Practices Online</t>
  </si>
  <si>
    <t>Adaptive Mgt Participation Grants</t>
  </si>
  <si>
    <t>Long-Term Forest Health</t>
  </si>
  <si>
    <t>NaturE Revenue and Leasing System</t>
  </si>
  <si>
    <t>Derelict Vessel Recycle/Prevention</t>
  </si>
  <si>
    <t>Olympic Experimental Forest/Center</t>
  </si>
  <si>
    <t>Safe Harbor Agreements</t>
  </si>
  <si>
    <t>Small Forest Landowner Office</t>
  </si>
  <si>
    <t>Cedar and Alder Sales</t>
  </si>
  <si>
    <t>Stewardship Agreement Pilot</t>
  </si>
  <si>
    <t>Urban &amp; Community Forestry Program</t>
  </si>
  <si>
    <t>Wildfires, Forests, &amp; Communities</t>
  </si>
  <si>
    <t>Ongoing funding is provided for implementation of the provisions of Engrossed Second Substitute Senate Bill 5141 (env. justice task force recs).</t>
  </si>
  <si>
    <t>Ongoing funding is provided for implementation of the provisions of Engrossed Senate Bill 5158 (utility wildland fire cmte.).</t>
  </si>
  <si>
    <t>One-time funding is provided to implement the provisions of Second Substitute Senate Bill 5253. (pollinator health).</t>
  </si>
  <si>
    <t>A combination of one-time and ongoing funding is provided to implement the provisions of Engrossed Substitute Senate Bill 5452 (electric-assisted bicycles).</t>
  </si>
  <si>
    <t>Ongoing funding is provided for maintenance of new land acquisitions and other capital projects, primarily on natural areas at the Department of Natural Resources (DNR).</t>
  </si>
  <si>
    <t>Counties are required to base their land-use decisions related to mineral resources on geologic information provided by DNR. Ongoing funding is provided to produce county-based aggregate resource maps to assist counties in making land use decisions.</t>
  </si>
  <si>
    <t>Ongoing funding is provided for geologic research to increase understanding of the geology and hydrology in the Columbia Basin, to support the development of geothermal-potential maps, and to improve water availability data and groundwater identification models.</t>
  </si>
  <si>
    <t>Ongoing funding is provided for the relocation of DNR's data center and for increased ongoing monthly costs</t>
  </si>
  <si>
    <t>One-time funding is provided for conducting timely and routine facility maintenance of sites and facilities throughout the agency's six regions.</t>
  </si>
  <si>
    <t>Funding is provided in the second fiscal year for department to replace the statewide forest practices permit database system; develop an interactive e-business application; and improve program functionality, efficiency and customer service. In proviso, the department is required to submit recommendations for gaining support from the forest products industry to help cover the costs of developing the new system.</t>
  </si>
  <si>
    <t>One-time funding is provided for the department to make participation grants to certain organizations.</t>
  </si>
  <si>
    <t>Ongoing funding is provided to implement Second Substitute House Bill 1168 (Long-term forest health), such as additional assistance to small forest landowners (including expansion of services into Western Washington), forest health workforce development, and reporting, mapping, and coordination activities related to forest health.</t>
  </si>
  <si>
    <t>The DNR's revenue and leasing administration system, NaturE, includes a financial and accounts receivable portion which will be replaced by One Washington by June 2022. Ongoing funding is provided to replace the current system's real estate/land asset contract administration portion to integrate with the new One Washington system.</t>
  </si>
  <si>
    <t>One-time funding is provided for a pilot recycling process of vessel material and funding local law enforcement efforts to enforce vessel registration laws</t>
  </si>
  <si>
    <t>Ongoing funding is provided for the department to collaborate with the Olympic Natural Resource Center on scientific studies such as addressing threats like Swiss Needlecast Disease, testing alternatives to current forest practices in field trials, and developing collaborative approaches to research and development studies with stakeholders.</t>
  </si>
  <si>
    <t>One-time funding is provided for the department, in coordination with the Department of Fish and Wildlife, to develop a programmatic safe harbor agreement and rule-making.</t>
  </si>
  <si>
    <t>Ongoing funding is provided for staff in the Small Forest Landowner Office.</t>
  </si>
  <si>
    <t>One-time funding is provided for the department to market specialty forest products including cedar salvage, alder, and other hardwood products and evaluate the costs and benefits of this pilot project.</t>
  </si>
  <si>
    <t>One-time funding is provided for the department to implement a pilot project to offer stewardship partnerships on certain tracks of department managed land.</t>
  </si>
  <si>
    <t>Ongoing funding is provided to implement Engrossed Second Substitute House Bill 1216 (Urban and community forestry), which includes conducting forestry analysis, updating the Evergreen Communities Act, and providing local governments with technical, educational, and financial assistance.</t>
  </si>
  <si>
    <t>A combination of one-time and ongoing funding is provided for the purposes of the Wildfire Response, Forest Restoration, and Community Resilience Account created in Second Substitute House Bill 1168 (Long-term forest health). Specific activities include fire preparedness (such as ground and aerial firefighting resources), fire prevention (such as forest health improvements), and fire protection (such as grants and outreach to communities).</t>
  </si>
  <si>
    <t>Climate Commitment Act Work</t>
  </si>
  <si>
    <t>Drought Prevention</t>
  </si>
  <si>
    <t>Fire Suppression Administration</t>
  </si>
  <si>
    <t>Forest Practices Funding Shift</t>
  </si>
  <si>
    <t>Fire Suppression</t>
  </si>
  <si>
    <t>Kelp and Eelgrass Conservation</t>
  </si>
  <si>
    <t>Statewide Lidar Acquisition/Refresh</t>
  </si>
  <si>
    <t>Youth Environmental and Outdoor Ed.</t>
  </si>
  <si>
    <t>State Forestland Purchase</t>
  </si>
  <si>
    <t>Trust Land Transfer Plan</t>
  </si>
  <si>
    <t>State Forestland Purchase SW</t>
  </si>
  <si>
    <t>Revenue System Fund Shift</t>
  </si>
  <si>
    <t>Salmon Action Plan Implementation</t>
  </si>
  <si>
    <t>Salmon Habitat Improvements</t>
  </si>
  <si>
    <t>Cooperative with Finland</t>
  </si>
  <si>
    <t>Forest Health Funding Shift</t>
  </si>
  <si>
    <t>Wildfire Ready Neighbors</t>
  </si>
  <si>
    <t>Funding is provided to implement small forest landowner work group called for from the 2021 Climate Commitment Act, Chapter 316, Laws of 2021, to iden fy carbon offset credit projects, carbon market opportunities, and other incentive-based programs.</t>
  </si>
  <si>
    <t>One- me funding is provided to evaluate opportuni es for drought adapta on, improved water rights, storage, and conservation on DNR-managed land.</t>
  </si>
  <si>
    <t>Funding is provided for administra ve and indirect costs associated with emergency wildfire suppression ac vi es. By proviso the administra ve and indirect costs are restricted from being charged to the Department of Natural Resources (Department) emergency wildfire suppression appropria on. This item replaces state general fund for por ons of other funds that have been used for administra on while the restric on was in place. The total replacement of administra ve funds will be phased in over a three year period.</t>
  </si>
  <si>
    <t>Ongoing funding for the Department's Forest Prac ces Program is shi ed from the Model Toxics Control Opera ng Account (MTCA) to General Fund-State.</t>
  </si>
  <si>
    <t>Funding is provided for the costs of emergency wildfire suppression that exceeded DNR's exis ng FY 2022 appropriation.</t>
  </si>
  <si>
    <t>Ongoing funding is provided for the development of a kelp and eelgrass conserva on plan, including mapping of na ve and non-na ve species, pursuant to Second Subs tute Senate Bill 5619 (kelp &amp; eelgrass conserva on).</t>
  </si>
  <si>
    <t>Ongoing funding is provided for a regular cycle of collec ng lidar data and keeping the data publicly available. Lidar provides precise, three-dimensional informa on about land surface characteris cs.</t>
  </si>
  <si>
    <t>One- me funding is provided for a grant to a non-profit that will offer environmental educa on and career development skills training in nature for youth and young adults from south King County.</t>
  </si>
  <si>
    <t>One- me funding is provided for the Department to purchase state forest board land to benefit two Olympic Peninsula counties: Clallam and Jefferson.</t>
  </si>
  <si>
    <t>One- me funding is provided for the Department to finalize a work group plan and submit a report for improvements to Trust Land Transfer proposals.</t>
  </si>
  <si>
    <t>One- me funding is provided for the Department to purchase state forest board land to benefit three southwest Washington counties: Skamania, Wahkiakum, and Pacific</t>
  </si>
  <si>
    <t>Exis ng expenditure authority to replace por ons of the NaturE Revenue and Leasing System is shi ed from the Contract Harves ng Revolving Account to mul ple other accounts.</t>
  </si>
  <si>
    <t>A combina on of one- me and ongoing funding is provided to work with local partners in the Snoqualmie and Skykomish watersheds for landscape restora on, educa on, and assistance to small forest landowners to provide fish passage and prevent land conversion.</t>
  </si>
  <si>
    <t>One- me funding is provided for improvements to nearshore salmon habitat and improvements to riparian areas, including riparian planting and riparian set-asides on state-owned lands.</t>
  </si>
  <si>
    <t>One- me funding is provided for the Department in advancing research and coopera on with governmental agencies of Finland and Finnish organiza ons to implement sustainable forestry prac ces.</t>
  </si>
  <si>
    <t>Funding is transferred from the state general fund to the new forest health account that was created by Chapter 298, Laws of 2021 (2SHB 1168). The total represents unspent appropria ons from FY 2022 and the amounts provided in FY 2023.</t>
  </si>
  <si>
    <t>One- me funding is provided for demonstra on areas for Wildfire Ready Neighbors, a wildland fire resiliency outreach, assessment, and educa on program, in por ons of Pierce, Mason, and Thurston coun es.</t>
  </si>
  <si>
    <t>Additional funding is provided for the costs of incurred and anticipated emergency wildfire response activities that exceed the Department of Natural Resources' appropriation in FY 2023.</t>
  </si>
  <si>
    <t>Forestlands/Safe Harbor</t>
  </si>
  <si>
    <t>Derelict Aquatic Structures</t>
  </si>
  <si>
    <t>Amateur Radio Lease Rates</t>
  </si>
  <si>
    <t>Aviation Assurance Funding</t>
  </si>
  <si>
    <t>Community Forests</t>
  </si>
  <si>
    <t>Conservation Corps Partnerships</t>
  </si>
  <si>
    <t>Geoduck Task Force</t>
  </si>
  <si>
    <t>Tribal Relations &amp; Outreach</t>
  </si>
  <si>
    <t>Recreation Lands/Cultural Resources</t>
  </si>
  <si>
    <t>School Seismic Safety Assessments</t>
  </si>
  <si>
    <t>Wildfire/Electric Utilities</t>
  </si>
  <si>
    <t>A combination of one-time and ongoing funding is provided to implement the provisions of Senate Bill 5390 (Forestlands/safe harbor), providing habitat for Northern spotted owls and regulatory certainty for forest landowners.</t>
  </si>
  <si>
    <t>Ongoing funding is provided to implement the provisions of Substitute Senate Bill 5433 (Derelict aquatic structures), providing the Department of Natural Resources (DNR) the authority to clean up derelict structures on state-owned aquatic lands.</t>
  </si>
  <si>
    <t>Ongoing funding is provided for maintenance, education, and recreation on natural areas acquired through the capital budget.</t>
  </si>
  <si>
    <t>Amateur radio operators lease space on state-owned radio towers, and the amounts DNR charges for these leases are restricted by statute. Additional ongoing funding is provided for DNR's costs related to leases for amateur radio operators.</t>
  </si>
  <si>
    <t>Funding is provided for Engrossed Substitute House Bill 1498 (Aviation assurance funding), including staff to coordinate with local and tribal fire departments on funding for aerial response during initial attack for wildfires.</t>
  </si>
  <si>
    <t>Funding is provided for additional staffing to implement the management plans for the Teanaway and Klickitat Canyon Community Forests, including road maintenance, education, and access.</t>
  </si>
  <si>
    <t>One-time funding is provided for full-time and seasonal crews from the Washington Conservation Corps and other corps programs to conduct work on agency-managed lands, including natural areas restoration, trail work, forest health, and other recreation and habitat projects.</t>
  </si>
  <si>
    <t>Costs related to fire suppression administration are shifted to General Fund-State and the Disaster Response Account on an ongoing basis, and corresponding decreases are made in a variety of dedicated accounts.</t>
  </si>
  <si>
    <t>One-time funding is provided to convene a Geoduck Task Force to investigate potential improvements to geoduck harvest in Washington.</t>
  </si>
  <si>
    <t>Ongoing funding is provided for additional tribal outreach and engagement.</t>
  </si>
  <si>
    <t>Lidar provides three-dimensional information about land surface characteristics. One-time funding is provided to collect and refresh lidar data at regular intervals and to continue to keep the data publicly available.</t>
  </si>
  <si>
    <t>Funding is provided for several recreational land activities, including additional law enforcement, a statewide data management system, incorporation of cultural resources into management plans, and a strategy for additional public access opportunities.</t>
  </si>
  <si>
    <t>One-time funding is provided for Substitute House Bill 1085 (Plastic pollution), including updating lease agreements to reflect a ban on certain overwater structures, identifying alternative structures, and assisting with a study at the Department of Fish and Wildlife.</t>
  </si>
  <si>
    <t>Ongoing funding is provided to expand the work of the Olympic Natural Resource Center as it pertain to T3 watershed experiments on state trust lands.</t>
  </si>
  <si>
    <t>One-time funding is provided to continue collaborative forestry research with governmental agencies of Finland.</t>
  </si>
  <si>
    <t>One-time funding is provided to continue a pilot project from the 2021-23 biennium to evaluate the costs and benefits to market specialty forest products including cedar salvage, alder, and other hardwood products.</t>
  </si>
  <si>
    <t>One-time funding is provided to continue the work of assessing seismic risk and safety of public school buildings.</t>
  </si>
  <si>
    <t>Funding is provided for Second Substitute House Bill 1032 (Wildfires/electric utilities), including the development of an electric utility wildfire mitigation plan format and technical assistance to utilities.</t>
  </si>
  <si>
    <t>Funding is provided for Second Substitute House Bill 1578 (Wildland fire safety), such as modeling of fire risk on a 10-year basis, evacuation plans, burned area response teams, community preparedness programs, smoke readiness programs, and a post-wildfire debris flow program.</t>
  </si>
  <si>
    <t>Forestry Riparian Easements</t>
  </si>
  <si>
    <t>Wildland Urban Interface</t>
  </si>
  <si>
    <t>Post-Fire Debris Flow Program</t>
  </si>
  <si>
    <t>European Green Crab</t>
  </si>
  <si>
    <t>FP Online Maint &amp; Operations</t>
  </si>
  <si>
    <t>Lidar Data</t>
  </si>
  <si>
    <t>Recreation Target Shooting Pilot</t>
  </si>
  <si>
    <t>Funding is provided to implement SSB 5667 (Forestry riparian easements) pertaining to new standards for qualifying easements.</t>
  </si>
  <si>
    <t>Funding is provided to implement SSB 6120 (Wildland urban interface) pertaining to mapping and planning of wildland and urban interface.</t>
  </si>
  <si>
    <t>Funding is provided for assessing increased risks of post-wildfire debris flows due to wildfires. In the 2023-25 biennial operating budget, funding was provided for a variety of wildfire safety topics including funding to initiate a post-wildfire debris flow program. This item provides funding for two additional staff to the exiting two full time equivalent positions for the program. The program assesses debris flow potential in recently burned areas, monitors rainfall effects on burned slopes, and models debris flow potential to provide early warnings for emergency managers and communities.</t>
  </si>
  <si>
    <t>Funding is provided for eradication and monitoring efforts on DNR managed aquatic lands in response to the European Green Crab.</t>
  </si>
  <si>
    <t>Funding is provided for the maintenance and operations of the new Forest Practices Online system. This IT system is used to review and track forest practice application/notifications and is also used to keep interested stakeholders informed about specific forest practices.</t>
  </si>
  <si>
    <t>Funding is provided for the cost of emergency wildfire suppression activities that exceeded available appropriations for FY 2024. The DNR responded to more than 1,000 wildfires which burned 102,942 acres of land in the 2023 fire season.</t>
  </si>
  <si>
    <t>Funding is provided for the collection of lidar data in Thurston and Adams counties which are missing in the current data collection effort. Lidar provides precise, three-dimensional information about land surfaces that help inform natural resource, habitat, land use, forestry, and conservation decisions.</t>
  </si>
  <si>
    <t>Dispersed and unauthorized recreational target shooting is occurring on DNR-managed lands. Funding is provided to plan the development of an authorized shooting range, determine potential locations for future ranges, and address lead pollution in contaminated areas.</t>
  </si>
  <si>
    <t>Fuel Rate Adjustments</t>
  </si>
  <si>
    <t>Urban Forest Assistance</t>
  </si>
  <si>
    <t>Larch Facility Closure Savings</t>
  </si>
  <si>
    <t>Rec Land Maintenance</t>
  </si>
  <si>
    <t>Forest Health</t>
  </si>
  <si>
    <t>Derelict Structures</t>
  </si>
  <si>
    <t>Wildfires, Forests &amp; Communities</t>
  </si>
  <si>
    <t>The Department of Natural Resources (DNR) is Washington State's largest firefighting agency containing many programs working with local governments to enhance wildfire prevention, maintain sustainable working forests, provide recreation, and improve and conserve multiple habitats. These programs are vital to preserving Washington State's natural resources and require vehicles, marine vessels and specialized equipment to complete their core missions. Inflation has resulted in significant increases in fuel costs. Funds for DNR's programs to absorb these increases will ensure fuel is available for DNR's mission to “Manage, sustain, and protect the health and productivity of Washington's lands and waters to meet the needs of present and future generations.”</t>
  </si>
  <si>
    <t>This maintenance decision package provides carry forward funding to account for the increase in lease costs, either known or projected to occur during the 2025-27 Biennium for existing administrative facilities.</t>
  </si>
  <si>
    <t>The Department of Natural Resources (DNR) is Washington State's largest firefighting agency containing many programs working with local governments to enhance wildfire prevention, maintain sustainable working forests, provide recreation, and improve and conserve multiple habitats. These programs are vital to preserving Washington State's natural resources and require vehicles, marine vessels and specialized equipment to complete their core missions. Inflation has resulted in significant increases in equipment replacement, and maintenance. Funds for DNR's programs to absorb these increases ensure equipment is available for DNR's mission to “Manage, sustain, and protect the health and productivity of Washington's lands and waters to meet the needs of present and future generations.”</t>
  </si>
  <si>
    <t>Ongoing operation &amp; maintenance funding for new land acquisition at Natural Areas to meet the legislative directive “... to secure for the people of present and future generations the benefit of an enduring resource of natural areas” (RCW 79.70.010).  This funding implements direction to provide access for education and low-impact recreation on natural areas (Chapters 79.70 and 79.71) and prevents a deterioration of service levels on existing natural areas, which occurs if current resources are spread over a larger land base.</t>
  </si>
  <si>
    <t>This item implements the Legislature's intent (ESSB 5693 SL section 310(9) and ESSB 5950 SL section 310(5)) to fund administrative and indirect costs associated with emergency wildfire suppression activities, replacing state general fund for portions of agency trust/fiduciary funds that have previously been used for these purposes. This allows agency fiduciary trust and dedicated accounts to fund critical agency support staff and restore and protect state lands and waters and accounts for the increasing administrative costs to fund the growing emergency wildfire suppression activities across the state.</t>
  </si>
  <si>
    <t>The Department of Natural Resources is responsible for responding to and suppressing wildfires.  The state's portion of these costs are paid from General Fund-State and the Disaster Response Account. In addition, the non-state portion of these costs are paid from General Fund-Federal, and General Fund-Local sources.  An estimate of these costs, based upon actual historical fire costs, is appropriated within DNR's biennial budget.  This item adjusts DNR's biennial fire suppression appropriation to align with updated fire suppression expenditure history.</t>
  </si>
  <si>
    <t>Funding provided for support and enhancement of urban and community forests is shifted from the General Fund-state to the Natural Climate Solutions Account.</t>
  </si>
  <si>
    <t>Closure of the Larch correctional facility required the relocation of DNR's wildfire work crews. This item removes the net savings from the relocation of the crews and closure of the Larch facility.</t>
  </si>
  <si>
    <t>Funding provided in fiscal year 2022 for recreational lands maintenance, such as maintaining grounds and facilities, trails, restrooms is reduced to provide savings.</t>
  </si>
  <si>
    <t>DNR received funding in 2023 to improve community preparedness, response, recovery, and resilience to wildland fire health and safety impacts where wildland and urban areas interface. A small reduction of ongoing funding is taken from community Firewise microgrants and community outreach.</t>
  </si>
  <si>
    <t>2025 ML Change</t>
  </si>
  <si>
    <t>Savings Ideas for 2025-27</t>
  </si>
  <si>
    <t>ML central services</t>
  </si>
  <si>
    <t>Local Fire Training</t>
  </si>
  <si>
    <t>Aerial Support Contracts</t>
  </si>
  <si>
    <t>Fire Engine Staffing</t>
  </si>
  <si>
    <t>Aquatic Management Shift</t>
  </si>
  <si>
    <t>FREP Rulemaking</t>
  </si>
  <si>
    <t>HCP Administrator</t>
  </si>
  <si>
    <t>Spotted Owl Safe Harbor Agreement</t>
  </si>
  <si>
    <t>Small Forest Landowner Outreach</t>
  </si>
  <si>
    <t>Forest Practices Board Rulemaking</t>
  </si>
  <si>
    <t>Forest Practices Pass-thru Funding</t>
  </si>
  <si>
    <t>Road Maintenance/Abandonment Plan</t>
  </si>
  <si>
    <t>Aerial Herbicides and Forestland</t>
  </si>
  <si>
    <t>Forest Practices Science Team</t>
  </si>
  <si>
    <t>Earth Resources Geologist</t>
  </si>
  <si>
    <t>LIDAR IT Data Management</t>
  </si>
  <si>
    <t>Equipment Replacement Funding</t>
  </si>
  <si>
    <t>Geology Travel Funding</t>
  </si>
  <si>
    <t>Geology Equipment Purchases</t>
  </si>
  <si>
    <t>EJ Assessment Work</t>
  </si>
  <si>
    <t>Teanaway WDFW Pass-Through</t>
  </si>
  <si>
    <t>Forest Resources Travel</t>
  </si>
  <si>
    <t>Engineering Scanner Maintenance</t>
  </si>
  <si>
    <t>Amateur Radio Lease Revenue</t>
  </si>
  <si>
    <t>Law Enforcement Taser Use</t>
  </si>
  <si>
    <t>Executive Management and Support</t>
  </si>
  <si>
    <t>Shifts General Fund-State funding to the Forest Fire Protection Assessment Account for local wildfire training.</t>
  </si>
  <si>
    <t>Reduces exclusive contracts with two Fire Boss wildland firefighting aircraft.</t>
  </si>
  <si>
    <t>Reduces seasonal wildfire funding, reduces the amount of firefighters per fire engine.</t>
  </si>
  <si>
    <t>Shifts funding for an FTE that supports kelp and eelgrass work from General Fund-State to the Resource Management Cost Account.</t>
  </si>
  <si>
    <t>Ongoing funding was provided in the 2023-25 budget to support rulemaking to increase Forest Riparian Easement compensation required by SSB 5667 (2024). All rulemakings are complete and the agency does not expect to need this funding in the future</t>
  </si>
  <si>
    <t>Removes funding for a Habitat Conservation Plan (HCP) administrator, who supports data gathering and annual reporting regarding HCP administration.</t>
  </si>
  <si>
    <t>Funding is eliminated for DNR to pursue a programmatic safe harbor agreement as directed by SB 5390 (2023) regarding the northern spotted owl with the U.S. Fish &amp; Wildlife Service. DNR has completed an application and submitted it to the agency. Federal rule changes in late 2023 and USFWS' position to increase baseline habitat in excess of of FP rules mean that an agreement is unlikely to be reached.</t>
  </si>
  <si>
    <t>Funding is reduced for the small forest landowner office, which provides landowner assistance, training, outreach, and technical assistance on forest practices application reviews and stream typing.</t>
  </si>
  <si>
    <t>Funding to support rulemaking for the Forest Practices Board is reduced.</t>
  </si>
  <si>
    <t>WDFW implements certain elements of forest practices rules, including participation on ID teams, review of FPAs, review of FP hydraulic projects, review of water type modification forms, and participation in the adaptive management program. This pass-through funding to perform these functions is reduced</t>
  </si>
  <si>
    <t>Funding is eliminated for DNR to review landowner compliance with the Road Maintenance and Abandonment Plan and related FPAs. This area of work is largely complete</t>
  </si>
  <si>
    <t>Funding provided by the Legislature in 2022 to establish a workgroup to review aerial application of chemicals and make recommendations is removed because DNR completed and published the report.</t>
  </si>
  <si>
    <t>Equipment purchase and travel funding is reduced for the forest practices science team.</t>
  </si>
  <si>
    <t>Eliminates a NR Scientist 3 hydrogeologist position supporting geologic carbon sequestration and geothermal projects.</t>
  </si>
  <si>
    <t>Reduces FTE costs for one IT Data Management-Journey position, which supports the LIDAR program</t>
  </si>
  <si>
    <t>Suspends discretionary replacement funding for Washington Geologic Service equipment such as seismometers and gravimeters. Replacement funding will be pursued when the budget outlook improves</t>
  </si>
  <si>
    <t>Reduces travel, mostly for conferences, workshops, or other discretionary in-person meetings</t>
  </si>
  <si>
    <t>Reduces equipment purchases in the geology program.</t>
  </si>
  <si>
    <t>Reduces staffing by two Environmental Planner 5 positions. Instead of having assets located in each region, Uplands will have two people located in the division that conducts all the EJ work.</t>
  </si>
  <si>
    <t>Eliminates the interagency agreement between WDFW and DNR for co-management of the Teanaway Community Forest and reduces pass-through funding</t>
  </si>
  <si>
    <t>Funding for in-person meetings for the forest resources silviculture team is eliminated.</t>
  </si>
  <si>
    <t>Funding is reduced for increases in maintenance costs of scanners</t>
  </si>
  <si>
    <t>Reduces General Fund-State funding to supplement trust revenue from amateur radio leases on DNR communication sites.</t>
  </si>
  <si>
    <t>Eliminates a contract for the use and maintenance of tasers which will discontinue the use of tasers by DNR police</t>
  </si>
  <si>
    <t>Reduces communications, external affairs, policy, and executive leadership positions.</t>
  </si>
  <si>
    <t>This represents a one-time shift of funding for forest health activities onto the Natural Climate Solutions Account.</t>
  </si>
  <si>
    <t>Agency Overhead Reduction</t>
  </si>
  <si>
    <t>Vacancy Management</t>
  </si>
  <si>
    <t>Gypsy Moth Eradication</t>
  </si>
  <si>
    <t>Emergency Food Assistance Program</t>
  </si>
  <si>
    <t>Farm to School Program</t>
  </si>
  <si>
    <t>Meat &amp; Poultry Inspection</t>
  </si>
  <si>
    <t>Electric Vehicle Equipment</t>
  </si>
  <si>
    <t>Hemp Processor Registration</t>
  </si>
  <si>
    <t>Vespa mardarinia Eradication</t>
  </si>
  <si>
    <t>Aquaculture Coordinator</t>
  </si>
  <si>
    <t>Technical Adjustment EFAP</t>
  </si>
  <si>
    <t>Equity in Farming</t>
  </si>
  <si>
    <t>Japanese Beetles</t>
  </si>
  <si>
    <t>Shift Pesticide Program Costs</t>
  </si>
  <si>
    <t>ISO Certification</t>
  </si>
  <si>
    <t>A combination of one-time and ongoing funding is provided to expand the capacity of the state's Emergency Food Assistance Program during the COVID-19 pandemic.</t>
  </si>
  <si>
    <t>Funding is reduced for state general fund savings. The Department of Agriculture (WSDA) will reduce goods and services, travel, and staffing.</t>
  </si>
  <si>
    <t>Funding is reduced one-time for state general fund savings by delaying the hiring of staff who work on performance management, human resources, IT, animal health, food safety, and veterinary services.</t>
  </si>
  <si>
    <t>One-time funding is provided to conduct eradication treatments and follow-up monitoring for gypsy moths. State funds are used to secure federal grants to help pay for the cost of treatment and monitoring.</t>
  </si>
  <si>
    <t>Ongoing funding is provided to expand the WSDA's Farm to School program, which provides grants to schools to purchase local foods for distribution at schools, food service institutions, child care facilities, and other school settings.</t>
  </si>
  <si>
    <t>One-time funding is provided to implement a meat and poultry program with grant funding, that will expand the opportunity to market meat and poultry grown within the State.</t>
  </si>
  <si>
    <t>Ongoing funding is provided to implement the provisions of Engrossed Second Substitute Senate Bill 5141 (env. justice task force recs).</t>
  </si>
  <si>
    <t>One-time funding is provided for rule-making as per the provisions of Second Substitute Senate Bill 5192 (electric vehicle equipment).</t>
  </si>
  <si>
    <t>A combination of one-time and ongoing funding is provided to implement the provisions of Second Substitute Senate Bill 5253 (pollinator health).</t>
  </si>
  <si>
    <t>One-time funding is provided for rule-making as per Chapter 104, Laws of 2021 (ESB 5372).</t>
  </si>
  <si>
    <t>One-time state and federal funds are provided for the continued detection and eradication of the Vespa mandarinia.</t>
  </si>
  <si>
    <t>Ongoing funding is provided to continue the work of an aquaculture coordinator to provide technical assistance to shellfish growers and monitor implementation of the Washington Shellfish Initiative.</t>
  </si>
  <si>
    <t>An adjustment is made to make appropriation amounts even between fiscal years for base funding levels in the Emergency Food Assistance Program.</t>
  </si>
  <si>
    <t>One-time funding is provided for coordination and a report on efforts to ensure inclusion of historically underrepresented farmers and ranchers in the agricultural industry.</t>
  </si>
  <si>
    <t>One-time funding is provided for a Japanese beetle monitoring and eradication program in central Washington.</t>
  </si>
  <si>
    <t>Funding to support the Pesticide Program is shifted from the state general fund to the Model Toxics Control Operating Account on an ongoing basis to preserve state general fund dollars.</t>
  </si>
  <si>
    <t>WSDA's laboratory tests for food and feed pathogens and is currently International Organization of Standardization (ISO)-accredited. Federal funding that supports accreditation is ending, and ongoing state funding is provided in its place.</t>
  </si>
  <si>
    <t>Funding for the agency to administer the Soil Health Initiative is shifted from the state general fund to the Model Toxics Control Operating Account on an ongoing basis to preserve state general fund dollars.</t>
  </si>
  <si>
    <t>Blockchain Work Group</t>
  </si>
  <si>
    <t>Cannabis Certification Rulemaking</t>
  </si>
  <si>
    <t>Establish Cannabis Lab Standards</t>
  </si>
  <si>
    <t>Emergency Management</t>
  </si>
  <si>
    <t>Food and Farm Finder Program</t>
  </si>
  <si>
    <t>HEAL Act Funding</t>
  </si>
  <si>
    <t>Food Assistance Capacity Grants</t>
  </si>
  <si>
    <t>Invasive Moth Eradication</t>
  </si>
  <si>
    <t>Japanese Beetle Eradication</t>
  </si>
  <si>
    <t>Hemp Commission Proposal</t>
  </si>
  <si>
    <t>Hemp Food Task Force</t>
  </si>
  <si>
    <t>Regional Markets</t>
  </si>
  <si>
    <t>Reduction Reversal</t>
  </si>
  <si>
    <t>Spotted Lanternfly Eradication</t>
  </si>
  <si>
    <t>One- me funding is provided for rulemaking for a voluntary marijuana cer fica on program that is consistent with the exis ng organics program at the Department of Agriculture (WSDA), as authorized by Chapter 317, Laws of 2017 (ESSB 5131).</t>
  </si>
  <si>
    <t>Funding is provided to implement the provisions of Subs tute Senate Bill 5699 (cannabis analysis labs).</t>
  </si>
  <si>
    <t>Ongoing funding is provided to replace federal grant funds used to support administra ve staff involved in emergency response for the agriculture industry, food systems and food security. Federal grant funding amounts are uncertain given several different sources from varying federal agencies, and some requiring in-kind match.</t>
  </si>
  <si>
    <t>Funding is provided to support adop on of standards for electrical vehicle charging sta ons as required in Chapter 238, Laws of 2021. The Department of Agriculture (Department) will use this addi onal support to complete rulemaking and set fees to create a self-sustaining regulatory program that ensures consumers receive the amount of electricity purchased at fee-based electrical vehicle charging sta ons.</t>
  </si>
  <si>
    <t>One- me funding is provided for a grant to a community-based organiza on in Whatcom County for the food and farm finder program, which connects local food producers with retail and wholesale consumers.</t>
  </si>
  <si>
    <t>Addi onal funding is provided to support agency coordina on with the Environmental Jus ce Task Force as required in the HEAL Act (Chapter 314, Laws of 2021).</t>
  </si>
  <si>
    <t>One- me funding is provided to support opera ons across the emergency food system, such as equipment, building maintenance, and staff.</t>
  </si>
  <si>
    <t>Ongoing funding is provided for con nued Gypsy moth eradica on. Recent trapping of invasive moths in King, Pierce, Clark and Stevens coun es require addi onal funding to eradicate.</t>
  </si>
  <si>
    <t>A combina on of one- me and ongoing funding is provided to eradicate Japanese beetles, which were detected in the Grandview area in June 2021.</t>
  </si>
  <si>
    <t>One- me funding is provided to assist the hemp industry with analysis and support for crea ng a hemp commission proposal for the 2023 legislative session.</t>
  </si>
  <si>
    <t>One- me funding is provided for the Department to assemble a hemp in food task force.</t>
  </si>
  <si>
    <t>Ongoing funding is provided for the support of local and regional markets and for agricultural infrastructure development in southwest Washington.</t>
  </si>
  <si>
    <t>Ongoing funding is provided to be er understand the geographic distribu on of bee species across the state through a ci zen science project. The data will be er inform the ac ons of the Pollinator Health Task Force created in Chapter 278, Laws of 2021 (2SSB 5253).</t>
  </si>
  <si>
    <t>Funding is provided to reverse savings taken in the 2021-23 opera ng budget for vacancy management and agency overhead.</t>
  </si>
  <si>
    <t>Ongoing funding is provided for Engrossed Second Subs tute House Bill 1799 (organic materials management), which authorizes the Department to reimburse farmers for the costs of using compost not generated by the farm.</t>
  </si>
  <si>
    <t>One- me state funding and matching federal funding are provided to implement a spo ed lanternfly early detection program.</t>
  </si>
  <si>
    <t>Invasive Moth Survey &amp; Eradication</t>
  </si>
  <si>
    <t>Popillia japonica Eradication</t>
  </si>
  <si>
    <t>One-time funding is provided for the Department of Agriculture to conduct spongy moth eradication, trapping and control at locations identified in the 2022 trapping season for the spring and early summer of 2023.</t>
  </si>
  <si>
    <t>One-time funding is provided for continued eradication efforts of the Japanese beetles (Popillia japonica Newman), a federally regulated and destructive pest.</t>
  </si>
  <si>
    <t>One-time funding is provided for hunger relief as specified in Substitute House Bill 1784 (Hunger relief).</t>
  </si>
  <si>
    <t>Local Food System Assistance/Grants</t>
  </si>
  <si>
    <t>DEI Position</t>
  </si>
  <si>
    <t>Advancing EJ and PEAR</t>
  </si>
  <si>
    <t>Ag Competitiveness Study</t>
  </si>
  <si>
    <t>Food and Ag Branding and Promo</t>
  </si>
  <si>
    <t>Food Assistance Program</t>
  </si>
  <si>
    <t>Equity and Farmers</t>
  </si>
  <si>
    <t>Northern Giant Hornet</t>
  </si>
  <si>
    <t>Food Safety and Pest Prog Lab Move</t>
  </si>
  <si>
    <t>Spotted Lanternfly</t>
  </si>
  <si>
    <t>Cottage Food Sales</t>
  </si>
  <si>
    <t>Food Bank Grant</t>
  </si>
  <si>
    <t>Farmers to Families Food Box</t>
  </si>
  <si>
    <t>Pesticide Analysis in Cannabis</t>
  </si>
  <si>
    <t>Hemp Market Assistance</t>
  </si>
  <si>
    <t>Tri-Cities Food Bank</t>
  </si>
  <si>
    <t>Funding is provided to support operations across the emergency food system, such as food processing, storage, transportation, supply chain linkages, and related technical assistance.</t>
  </si>
  <si>
    <t>Ongoing funding is provided to implement executive orders 22-02: Achieving Equity in Washington State Government and 22-04: Implementing Pro-Equity, Anti-Racism (PEAR), and to provide related training.</t>
  </si>
  <si>
    <t>Ongoing funding is provided for community engagement and diversity, equity, and inclusion efforts, including implementation of Chapter 314, Laws of 2021 (E2SSB 5141).</t>
  </si>
  <si>
    <t>One-time funding is provided to contract with Washington State University's IMPACT Center to conduct an analysis of the challenges facing the state's agricultural producers.</t>
  </si>
  <si>
    <t>Ongoing funding is provided for an assessment of best practices in food and agricultural branding and promotion program design, program guidelines and stakeholder engagement, and staff to implement a related program.</t>
  </si>
  <si>
    <t>A combination of one-time and ongoing funding is provided for Washington State Department of Agriculture (WSDA) Food Assistance programs to support staff, food purchases, cold storage, distribution facilities and equipment at food banks and food pantries</t>
  </si>
  <si>
    <t>In 2022, a legislatively directed report was completed by WSDA examining barriers and opportunities for inclusion and equity for underrepresented farmers and ranchers in Washington. Funding is provided to continue the community engagement that informed this report and to respond to the report's recommendations.</t>
  </si>
  <si>
    <t>One-time state and federal funds are provided for continued detection and eradication efforts for northern giant hornets.</t>
  </si>
  <si>
    <t>WSDA is relocating its laboratory to a new, larger facility to accommodate services in food safety, public health, invasive species eradication projects, and monitoring for early detection of pests and diseases. One-time funding is provided for the decommissioning costs of the old laboratory.</t>
  </si>
  <si>
    <t>Funding is provided for eradication treatments and follow-up monitoring for invasive moths.</t>
  </si>
  <si>
    <t>The spotted lanternfly is an invasive insect that feeds on a variety of crops and is linked to an invasive tree known as tree-of-heaven. One-time funding is provided to continue early detection efforts for spotted lanternfly and removal of tree-of-heaven.</t>
  </si>
  <si>
    <t>Ongoing funding is provided for implementing the provisions of Second Substitute Senate Bill 5263 (Psilocybin), which requires WSDA to participate in the interagency psilocybin work group and psilocybin task force</t>
  </si>
  <si>
    <t>Funding is provided for Substitute House Bill 1500 (Cottage food sales cap), including an additional staff position to process cottage food applications.</t>
  </si>
  <si>
    <t>One-time funding is provided for a grant to a food bank in Pierce County for the continued provision of food bank services to low-income individuals, including costs related to the potential relocation of the food bank.</t>
  </si>
  <si>
    <t>One-time funding is provided to continue the state alternative to the USDA Farmers to Families Food Box program, which directs emergency food resources to communities and was initially funded in the 2021-23 biennium.</t>
  </si>
  <si>
    <t>One-time funding is provided for a grant to a community-based organization in Whatcom County for the food and farm finder program, which connects local food producers with retail and wholesale consumers.</t>
  </si>
  <si>
    <t>Funding previously provided for a Pesticide Application Safety Committee created in Chapter 327, Laws of 2019 (SSB 5550) and a compost grant program created in Chapter 180, Laws of 2022 (E2SHB 1799) is shifted from General Fund-State to the Model Toxics Control Operating Account on an ongoing basis.</t>
  </si>
  <si>
    <t>One-time funding is provided for Chapter 135, Laws of 2022 (HB 1859), which created a multi-agency task force for cannabis lab standards and requires WSDA to establish marijuana testing lab quality standards by rule</t>
  </si>
  <si>
    <t>Japanese beetles (Popillia japonica Newman) have been detected in Southeastern Washington. One-time funding is provided to continue trapping and eradications efforts.</t>
  </si>
  <si>
    <t>One-time funding is provided for laboratory analysis of pesticides in cannabis that was previously funded through the dedicated cannabis account. The dedicated cannabis account statute removes this distribution at the end of fiscal year 2023.</t>
  </si>
  <si>
    <t>Ongoing funding is provided to assist hemp producers with market access and to develop new markets.</t>
  </si>
  <si>
    <t>One-time funding is provided for a grant to Tri-Cities Food Bank to assist with food storage needs.</t>
  </si>
  <si>
    <t>Farm Stress and Suicide Prevention</t>
  </si>
  <si>
    <t>Ag Leadership Diversity</t>
  </si>
  <si>
    <t>Tribal Affairs Liaison</t>
  </si>
  <si>
    <t>Comp Adj for Dedicated Accts</t>
  </si>
  <si>
    <t>Hemp for Building Materials</t>
  </si>
  <si>
    <t>Organic Farm Grants</t>
  </si>
  <si>
    <t>Lab Equipment Modifications</t>
  </si>
  <si>
    <t>Ag Mental Health</t>
  </si>
  <si>
    <t>Animal Welfare Assessment</t>
  </si>
  <si>
    <t>Local Farm, Workers, and Food</t>
  </si>
  <si>
    <t>Popillia Japonica Eradication</t>
  </si>
  <si>
    <t>Farmworker Led Innovation</t>
  </si>
  <si>
    <t>Funding is provided to continue the Farm Financial Literacy project, a program that used to be federally funded, which delivers financial literacy workshops and voluntary one-on-one farm management consultations.</t>
  </si>
  <si>
    <t>Funding is provided for the Department of Agriculture (WSDA) to cooperate with four established programs to promote diversity and develop agricultural leadership and educational opportunities.</t>
  </si>
  <si>
    <t>Funding is provided for a dedicated position to liaison and maintain tribal relationships and responsibilities in accordance with federal and state regulations, the state's Centennial Accord, the Healthy Environment for All (HEAL) Act, and Pro-Equity Anti-Racism (PEAR) plans.</t>
  </si>
  <si>
    <t>The enacted 2023-25 biennial operating budget provides for two lump sum payments for retention and COVID vaccine incentives. These one-time payments are to be paid out during FY 2024. WSDA has several non appropriated accounts that have insufficient funds to cover costs as appropriated. Funding is provided from General Fund-State to cover these costs.</t>
  </si>
  <si>
    <t>Funding is provided for eradication as well as trapping and monitoring efforts regarding spongy moths (aka gypsy moth). Focus areas are Thurston and Skagit counties.</t>
  </si>
  <si>
    <t>Funding is provided for a study in partnership with the Department of Commerce to better understand the opportunities and challenges, as well as identify solutions to existing barriers for the emerging hemp industry. In 2018, there were 220 hemp farmers licensed in the state. Currently there are 42 licensed farmers. Part of the study will focus on the potential for hemp in the construction industry, for such things as flooring and "hempcrete".</t>
  </si>
  <si>
    <t>Funding is provided for grants to farmers to help offset the cost of gaining organic certification and associated inspection fees.</t>
  </si>
  <si>
    <t>Funding is provided for equipment modifications to the WSDA food safety laboratory to minimize events that could impact the department's ability to achieve its food safety mission, public health goals, and federal requirements.</t>
  </si>
  <si>
    <t>Funding is provided for the Emergency Food Assistance Program to help meet increased demand by directly purchasing food or providing grant funding to hunger relief organizations.</t>
  </si>
  <si>
    <t>Funding is provided for a workgroup to provide recommendations on mental health and suicide prevention for agricultural producers, farm workers, and their families, including whether an agricultural mental health hotline should be established.</t>
  </si>
  <si>
    <t>Funding is provided for an assessment of animal welfare issues, such as animal abandonment, rescue organization operations, and veterinary service shortages and costs.</t>
  </si>
  <si>
    <t>Funding is provided for grants to local farmers who hand-harvest vegetables with local labor and sell to local markets or schools. The funding is for the cost of up to four weeks of overtime pay, up to $20,000.</t>
  </si>
  <si>
    <t>Funding is provided to continue eradication efforts of the Japanese beetle, Popillia japonica Newman. A large infestation was detected in the Grandview area in 2021 and the Wapato area in 2022.</t>
  </si>
  <si>
    <t>Funding is provided for a grant to a non-profit for outreach to farmworkers to facilitate access to educational materials, tools, and technology to further refine their insights to the benefit of both farmworkers and employers.</t>
  </si>
  <si>
    <t>Food Safety Lab Needs</t>
  </si>
  <si>
    <t>Ag Product Negotiations</t>
  </si>
  <si>
    <t>Funding is provided for modifications to the WSDA's Food Safety and Consumer Services Laboratory.</t>
  </si>
  <si>
    <t>Funding is removed for the workload associated with the House Bill 2524 (Ag. product negotiations) in the 2020 legislative session.</t>
  </si>
  <si>
    <t>The Dairy Nutrients Management Program is partially supported by the General Fund. This option shifts all of the program's state funding to the Model Toxics Control Operating Account.</t>
  </si>
  <si>
    <t>Reduce Administrative Costs</t>
  </si>
  <si>
    <t>Eliminate Branding Program</t>
  </si>
  <si>
    <t>Reduce Farm to School Grant</t>
  </si>
  <si>
    <t>Reduce Local Food Infrastructure</t>
  </si>
  <si>
    <t>Reduce DEI Support</t>
  </si>
  <si>
    <t>This represents a reduction in goods and services, travel, and administrative staffing in these programs: Agency Administration, Pesticide Management, Animal Health, Food Safety, Plant Protection, and Emergency Management Division.</t>
  </si>
  <si>
    <t>Eliminates an FTE to implement a location-based brand promotion program for Washington state food and agricultural products created in SB 5341 (2023).</t>
  </si>
  <si>
    <t>Reduces funding for the Farm to School Purchasing Grant</t>
  </si>
  <si>
    <t>Reduces funding for the Local Food System Infrastructure grant.</t>
  </si>
  <si>
    <t>Eliminates the vacant internal Equity Advisor FTE for the Diversity, Equity, and Inclusion work unit.</t>
  </si>
  <si>
    <t>Law Enforcement Grievances</t>
  </si>
  <si>
    <t>Communications Infrastructure</t>
  </si>
  <si>
    <t>911 Workstation Replacement</t>
  </si>
  <si>
    <t>Criminal Investigation Technology</t>
  </si>
  <si>
    <t>LMR System Strategic Plan</t>
  </si>
  <si>
    <t>LMR Standard Replacements</t>
  </si>
  <si>
    <t>Missing/Exploited Child Task Force</t>
  </si>
  <si>
    <t>IT Infrastructure Maintenance</t>
  </si>
  <si>
    <t>Sexual Assault Examination Kits</t>
  </si>
  <si>
    <t>Enhanced Forensic Capabilities Prog</t>
  </si>
  <si>
    <t>Toxicology Lab: Secondary Facility</t>
  </si>
  <si>
    <t>Toxicology Lab: Outsourcing</t>
  </si>
  <si>
    <t>SAK Tracking System Fund Shift</t>
  </si>
  <si>
    <t>Funding is provided for the implementation of Substitute Senate Bill 5055 (law enforcement grievances), which changes the methods for selecting an arbitrator for labor disputes involving law enforcement disciplinary matters.</t>
  </si>
  <si>
    <t>Funding is provided for alternative power units for the Land Mobile Radio (LMR) and networks.</t>
  </si>
  <si>
    <t>Funding is provided for the replacement of 13 emergency 911 workstations (consoles) across five communications centers.</t>
  </si>
  <si>
    <t>Funding is provided for criminal investigation tools for collisions and other crime scenes.</t>
  </si>
  <si>
    <t>Funding is provided for the facilitation of the development of a long-term (ten-year) strategic plan for the land mobile radio system (LMR) by a consulting engineering firm.</t>
  </si>
  <si>
    <t>Funding is provided to replace all mobile and portable land mobile radios (LMR).</t>
  </si>
  <si>
    <t>Funding is provided for two FTEs to supplement the work of the Missing and Exploited Child Task Force and net nanny operations</t>
  </si>
  <si>
    <t>Funding is provided to establish a server replacement program in preparation for the transition to a cloud-based strategy for data rescue, disaster recovery, and continuity of operations.</t>
  </si>
  <si>
    <t>Funding for sexual assault examination kits is moved from the death investigations fund to the general fund.</t>
  </si>
  <si>
    <t>Funding is provided to implement Substitute House Bill 1223 (custodial interrogations) that requires law enforcement to electronically record custodial interrogations.</t>
  </si>
  <si>
    <t>Funding is provided for a pilot enhanced forensic capabilities program that provides expedited DNA technology and forensic services (with forensic scientists) to assist in the processing of crime scene evidence, expediting investigative leads, and reducing the backlog of other cases.</t>
  </si>
  <si>
    <t>Funding is provided to address costs associated with a second toxicology lab facility.</t>
  </si>
  <si>
    <t>Funding is provided for the outsourcing of the backlog of toxicology lab casework.</t>
  </si>
  <si>
    <t>Funding is provided to implement Engrossed Substitute House Bill 1054 (peace officer tactics and equipment) that establishes requirements for tactics and equipment used by peace officers</t>
  </si>
  <si>
    <t>Funding for the sexual assault kit tracking system is shifted from the fingerprint identification account to the general fund.</t>
  </si>
  <si>
    <t>Executive Protection Funding</t>
  </si>
  <si>
    <t>Agency DEI Program</t>
  </si>
  <si>
    <t>Toxicology Laboratory</t>
  </si>
  <si>
    <t>Court Order Processing</t>
  </si>
  <si>
    <t>SAK Outsourcing</t>
  </si>
  <si>
    <t>Missing Indigenous Persons</t>
  </si>
  <si>
    <t>Toxicology Lab Improvement Costs</t>
  </si>
  <si>
    <t>Peace Officers Use of Force</t>
  </si>
  <si>
    <t>Funding is provided for an addi onal trooper for the Execu ve Protec on Unit and addi onal opera onal costs.</t>
  </si>
  <si>
    <t>Funding is provided to implement Subs tute House Bill 2057 (State Patrol workforce) to support the State Patrol's DEI (Diversity, Equity, and Inclusion) efforts and for the contrac ng of an external psychologist to perform psychological examinations of newly hired troopers.</t>
  </si>
  <si>
    <t>Funding is provided for addi onal property and evidence custodian staff posi ons for the toxicology lab in Federal Way.</t>
  </si>
  <si>
    <t>Funds and staffing are provided to process the vaca on of criminal records in accordance with the State v. Blake decision.</t>
  </si>
  <si>
    <t>Funding is provided for outsourcing the tes ng of sexual assault kits to meet tes ng deadlines.</t>
  </si>
  <si>
    <t>Funding is provided to implement Subs tute House Bill 1725 (missing indigenous persons) that requires the Washington State Patrol to establish a Missing Indigenous Person Alert designa on as a part of its Endangered Missing Person Advisory plan.</t>
  </si>
  <si>
    <t>Funding is provided for construc on costs to modify the toxicology laboratory in Federal Way.</t>
  </si>
  <si>
    <t>Funding is provided for Subs tute House Bill 1735 (peace officers/use of force) that expands the authority for a peace officer to use physical force, subject to the requirement to exercise reasonable care, in addi onal specific circumstances.</t>
  </si>
  <si>
    <t>Accounts Receivable System Replace</t>
  </si>
  <si>
    <t>Funding is provided to replace the accounts receivable system.</t>
  </si>
  <si>
    <t>MMIWP</t>
  </si>
  <si>
    <t>LMR System Upgrade Agreement</t>
  </si>
  <si>
    <t>Ammo Cost</t>
  </si>
  <si>
    <t>Custodial Interrogation Funding</t>
  </si>
  <si>
    <t>Explosive Detection Canine Prgm.</t>
  </si>
  <si>
    <t>Aviation Operations</t>
  </si>
  <si>
    <t>Regulation of THC in Cannabis</t>
  </si>
  <si>
    <t>Trooper Technology Upgrades</t>
  </si>
  <si>
    <t>Fire Protection Feasibility Study</t>
  </si>
  <si>
    <t>Bomb Squad</t>
  </si>
  <si>
    <t>Firearms and Tool Mark Equipment</t>
  </si>
  <si>
    <t>Rifle Replacement</t>
  </si>
  <si>
    <t>Aircraft Replacement</t>
  </si>
  <si>
    <t>Recruitment Incentives</t>
  </si>
  <si>
    <t>UAV Replacement</t>
  </si>
  <si>
    <t>Fusion Center Sustainment</t>
  </si>
  <si>
    <t>Criminal Investigation Funding</t>
  </si>
  <si>
    <t>Cannabis Enforcement Team</t>
  </si>
  <si>
    <t>Data Privacy &amp; Info Governance</t>
  </si>
  <si>
    <t>E911 System Upgrade</t>
  </si>
  <si>
    <t>Community Engagement Unit</t>
  </si>
  <si>
    <t>State Auditor: Nonconviction Data</t>
  </si>
  <si>
    <t>Controlled Substances</t>
  </si>
  <si>
    <t>Funding was originally provided in the central service model for Microsoft 365 licenses. Since these licenses are not administered by DES-CTS that funding has been removed from CTS central services and returned to each respective agency's budget.</t>
  </si>
  <si>
    <t>Funding is provided to implement a task force recommendation for all law enforcement agencies when initiating and conducting an investigation for a missing person to enter the case in the National Missing and Unidentified Persons System.</t>
  </si>
  <si>
    <t>Funding is provided for the system maintenance and upgrade agreement for the land mobile radio (LMR) system.</t>
  </si>
  <si>
    <t>Funding is provided for increased ammunition costs.</t>
  </si>
  <si>
    <t>Funding is provided for staffing, equipment, and software license renewals for implementation of Chapter 329, Laws of 2021 (SHB 1223), the Custodial Interrogations Act, which requires law enforcement to electronically record custodial interrogations.</t>
  </si>
  <si>
    <t>Funding is provided for the purchase of canines for the explosive detection canine program and for canine handler training.</t>
  </si>
  <si>
    <t>Funding is provided for increased operational costs, specialized equipment, and training needs for the operation of WSP's Aviation division.</t>
  </si>
  <si>
    <t>Funding is provided to implement Engrossed Second Substitute Senate Bill 5367 (Products containing THC) for evidence testing related to the standards defined in the bill.</t>
  </si>
  <si>
    <t>Funding is provided to purchase body cameras, tasers, and to upgrade the car camera systems for troopers.</t>
  </si>
  <si>
    <t>Funding is provided for a feasibility study to determine technology needs in the State Fire Marshal's Fire Protection Bureau.</t>
  </si>
  <si>
    <t>Funding is provided to replace bomb safety response equipment.</t>
  </si>
  <si>
    <t>Funding is provided to purchase bullet comparison microscopes, 3D imaging and analysis systems, and a high density storage system for the crime laboratory division.</t>
  </si>
  <si>
    <t>Funding is provided to replace WSP's inventory of 585 Bushmaster rifles with optics and suppressors.</t>
  </si>
  <si>
    <t>Funding is provided to replace an aging Cessna 182 with new aircraft equipped with forward looking infrared cameras.</t>
  </si>
  <si>
    <t>Funding is provided to process the vacation of criminal records in accordance with the State v. Blake Supreme Court decision.</t>
  </si>
  <si>
    <t>Funding is provided to create a State Trooper Expedited Recruitment Incentive Program.</t>
  </si>
  <si>
    <t>Funding is provided to replace the current fleet of unmanned aerial vehicles (UAV) with Federal Aviation Administration compliant UAVs.</t>
  </si>
  <si>
    <t>Funding is provided for the Washington State Fusion Center which provides information and intelligence to combat terrorism and other crimes.</t>
  </si>
  <si>
    <t>Funding is provided for software upgrades, detective training, equipment, and staffing for the criminal investigations division.</t>
  </si>
  <si>
    <t>Funding is provided for continuation of the cannabis enforcement team.</t>
  </si>
  <si>
    <t>Funding is provided to establish a data privacy and governance program.</t>
  </si>
  <si>
    <t>Funding is provided to upgrade hardware and software for the 911 system.</t>
  </si>
  <si>
    <t>Funding is provided to establish a WSP Community Engagement Program that will be responsible for engaging with underrepresented communities to assist in recruiting and retaining a diverse workforce.</t>
  </si>
  <si>
    <t>Funding is provided to implement House Bill 1179 (Nonconviction data/auditor) that authorizes the release of nonconviction data to the Office of the State Auditor for the express purpose of conducting a process compliance audit procedure and review of any independent deadly force investigations required by law.</t>
  </si>
  <si>
    <t>Electric Vehicle Fires</t>
  </si>
  <si>
    <t>Costs Adjustments</t>
  </si>
  <si>
    <t>Crime Scene Response Team Support</t>
  </si>
  <si>
    <t>Executive Protection Unit</t>
  </si>
  <si>
    <t>Firearm Rights Records Check</t>
  </si>
  <si>
    <t>WSP Cloud Migration Phase 1</t>
  </si>
  <si>
    <t>Accounts Receivable System</t>
  </si>
  <si>
    <t>Regional Direct Delivery Support</t>
  </si>
  <si>
    <t>Legal Settlement</t>
  </si>
  <si>
    <t>Longevity Bonus</t>
  </si>
  <si>
    <t>Unidentified Human Remains DNA Test</t>
  </si>
  <si>
    <t>Equity in Public Contracting</t>
  </si>
  <si>
    <t>Rapid DNA</t>
  </si>
  <si>
    <t>Active Directory Migration</t>
  </si>
  <si>
    <t>Funding is provided to implement SSB 5812 (Electric vehicle fires), which mandates requires WSP to complete a study on electrical vehicles fire electric vehicle fires due on January 1, 2025.</t>
  </si>
  <si>
    <t>Funding is provided for increased recruitment bonuses and technology upgrade costs provided in the original 2023-25 biennial budget based on updated estimates.</t>
  </si>
  <si>
    <t>Funding is provided for seven staff for the Crime Scene Response Team to meet increased demands in crime scene investigations.</t>
  </si>
  <si>
    <t>Funding is provided for the Executive Protection Unit to increase services to the Governor and Governor-elect during the gubernatorial transition following the 2024 election.</t>
  </si>
  <si>
    <t>Funding is provided for 1.0 FTE to enhance the current IT system that prosecutors use to request information when petitioners request restoration of firearm rights, as provided in Chapter 295, Laws of 2023.</t>
  </si>
  <si>
    <t>Funding is provided to replace on-premises server infrastructure with Community Cloud services provided by Washington Technology Solutions.</t>
  </si>
  <si>
    <t>Funding is provided for the continued implementation of an accounts receivable system through June 30, 2025.</t>
  </si>
  <si>
    <t>Funding is provided for additional staff and training resources for the Fire Training Academy's Regional Direct Delivery Program that provides remote delivery of firefighter training to local fire departments.</t>
  </si>
  <si>
    <t>Funding is provided for the settlement agreement and payout costs in the Washington State Patrol Trooper Association v. Washington State Patrol lawsuit.</t>
  </si>
  <si>
    <t>Funding is provided to implement SHB 2357 (State patrol longevity bonus), which provides a longevity bonus to WSP employees who have served for at least 26 years.</t>
  </si>
  <si>
    <t>Funding is provided to conduct DNA and genetic genealogy testing on unidentified remains.</t>
  </si>
  <si>
    <t>Funding is provided for 1.0 FTE to comply with equity in public spending requirements.</t>
  </si>
  <si>
    <t>Funding is provided for 2.0 FTEs and supplies needed for the Rapid DNA testing program established as a pilot in the 2023-25 enacted budget.</t>
  </si>
  <si>
    <t>Funding is provided for migration of the agency's active directory into the Enterprise Active Directory managed by Washington Technology Solutions.</t>
  </si>
  <si>
    <t>LMR Radio COP Funding</t>
  </si>
  <si>
    <t>King Air Replacement</t>
  </si>
  <si>
    <t>Replace SECTOR Application</t>
  </si>
  <si>
    <t>CAD Hardware Upgrade &amp; Maintenance</t>
  </si>
  <si>
    <t>The Washington State Patrol (WSP) requests changes to funding for vehicle and aviation fuel based on the Transportation Revenue Forecast Council's (TRFC) June 2024 forecast.</t>
  </si>
  <si>
    <t>The Washington State Patrol (WSP) requests funding for changes in the cost of leased space during the 2025-27 biennium.</t>
  </si>
  <si>
    <t>The Washington State Patrol (WSP) requests funding for utility rate increases. Our utility costs have significantly increased since our last funded adjustment in the 2023-25 biennium. Adequate funding for heat, electricity, garbage, and internet access at our statewide offices is essential to providing reliable services to the people of Washington State.</t>
  </si>
  <si>
    <t>Funding is provided for continued debt service obligations for a Certificate of Participation to replace mobile and portable land mobile radios.</t>
  </si>
  <si>
    <t>Funding is provided to replace the aging 1995 Beechcraft King Air 200 aircraft with one Pilatus PC12 NGX Spectre and infrared camera.</t>
  </si>
  <si>
    <t>Funding is provided for completion of the feasibility study of technology needs within the Fire Protection Bureau.</t>
  </si>
  <si>
    <t>Funding is provided for maintenance of Solomon Accounts Receivable system</t>
  </si>
  <si>
    <t>Funding is provided to address the increased volume of incoming court orders and dispositions due to the Supreme Court ruling in State v. Blake</t>
  </si>
  <si>
    <t>Funding is provided for replacement of the State Electronic Collision and Ticketing Online Reporting application with the National Model Traffic and Criminal Software application.</t>
  </si>
  <si>
    <t>Funding is provided for equipment upgrades and ongoing maintenance support of Motorola PremierOne Computer Aided Dispatch system.</t>
  </si>
  <si>
    <t>Nonresident Vessel Permits</t>
  </si>
  <si>
    <t>Firearms Legacy Program Maintenance</t>
  </si>
  <si>
    <t>Firearms Modernization Project</t>
  </si>
  <si>
    <t>Website Accessibility and Usability</t>
  </si>
  <si>
    <t>Funding is provided for the implementation of Substitute House Bill 1107 (nonresident vessel permit provisions).</t>
  </si>
  <si>
    <t>One-time funding is provided to maintain current levels of operations of the firearms legacy program.</t>
  </si>
  <si>
    <t>Funding is reduced to reflect the termination of Department of Licensing's firearm record system modernization project.</t>
  </si>
  <si>
    <t>Funding is provided to redesign and improve Department of Licensing's online services and website.</t>
  </si>
  <si>
    <t>Transp. Network Companies</t>
  </si>
  <si>
    <t>Data Stewardship</t>
  </si>
  <si>
    <t>Records &amp; Disclosure Resources</t>
  </si>
  <si>
    <t>Funding is provided for implementa on of Subs tute House Bill 2076 (transp. network companies).</t>
  </si>
  <si>
    <t>Funding is provided to replace technology pool funding for the Data Stewardship Program that was originally provided in the 2019-21 omnibus budget.</t>
  </si>
  <si>
    <t>Funding is provided for addi onal staff to process public records requests.</t>
  </si>
  <si>
    <t>Military Spouse Employment</t>
  </si>
  <si>
    <t>Firearm Bckgrd Check-Purch &amp; Trans</t>
  </si>
  <si>
    <t>Online Customer Experiences</t>
  </si>
  <si>
    <t>I1639 Workload</t>
  </si>
  <si>
    <t>M365 Funding Gap</t>
  </si>
  <si>
    <t>Funding is provided for implementation of Second Substitute House Bill 1009 (Military spouse employment), which establishes requirements for certain state agencies and licensing authorities related to the professional licensing of military spouses.</t>
  </si>
  <si>
    <t>Funding is provided to replace server and network equipment at licensing service and vehicle licensing offices.</t>
  </si>
  <si>
    <t>Funding is provided to implement Engrossed Second Substitute House Bill 1143 (Firearms purchase &amp; transfer).</t>
  </si>
  <si>
    <t>Funding is provided to update the agency's website and online services.</t>
  </si>
  <si>
    <t>Funding is provided for staffing to process applications for semi-automatic assault rifle purchases and transfers, and to maintain records in accordance with I-1639.</t>
  </si>
  <si>
    <t>Funding is provided to bring DOL Microsoft licenses to the G5 level.</t>
  </si>
  <si>
    <t>Funding is provided for additional staff related to public records requests.</t>
  </si>
  <si>
    <t>Add Finance FTE Positions</t>
  </si>
  <si>
    <t>Funding is provided for additional budget and accounting staff.</t>
  </si>
  <si>
    <t>This item funds increased costs from leases, parking, and annual services at Department of Licensing facilities.</t>
  </si>
  <si>
    <t>Costs are redistributed among DOLs funds to align with expenditures</t>
  </si>
  <si>
    <t>The department will utilize this funding to replacing aging server and network equipment at Licensing Service Offices and Vehicle Licensing Offices.</t>
  </si>
  <si>
    <t>Reduce - Accounting Contract</t>
  </si>
  <si>
    <t>Reduce - Non-Essential Positions</t>
  </si>
  <si>
    <t>Reduces funding for a contract for accountants who provide workload assistance due to capacity constraints and consultation needed due to audit findings.</t>
  </si>
  <si>
    <t>Reduces staffing for firearms records processing and compliance case processing.</t>
  </si>
  <si>
    <t>School Counseling Programs</t>
  </si>
  <si>
    <t>Equity Training</t>
  </si>
  <si>
    <t>Support for SB 5237</t>
  </si>
  <si>
    <t>Enhanced Digital Security</t>
  </si>
  <si>
    <t>Connectivity Enhancement</t>
  </si>
  <si>
    <t>Integrated Early Learning Options</t>
  </si>
  <si>
    <t>African American Studies</t>
  </si>
  <si>
    <t>AIM Program</t>
  </si>
  <si>
    <t>Bilingual Environmental Education</t>
  </si>
  <si>
    <t>Civics Education Materials</t>
  </si>
  <si>
    <t>Career-Integrated Mentoring</t>
  </si>
  <si>
    <t>Differentiated Instruction</t>
  </si>
  <si>
    <t>Educational Advocates - Inst. Ed.</t>
  </si>
  <si>
    <t>Extracurricular Activities</t>
  </si>
  <si>
    <t>E-sports Programs</t>
  </si>
  <si>
    <t>Enrollment Stabilization</t>
  </si>
  <si>
    <t>Extended Transition Supports</t>
  </si>
  <si>
    <t>Foster Youth Ed. Outcomes</t>
  </si>
  <si>
    <t>School Lunch Copays</t>
  </si>
  <si>
    <t>Institutional Ed MSOC</t>
  </si>
  <si>
    <t>Learning Assistance Program</t>
  </si>
  <si>
    <t>Learning Recovery</t>
  </si>
  <si>
    <t>Language Access Work Group</t>
  </si>
  <si>
    <t>Mastery-based Learning Site Grants</t>
  </si>
  <si>
    <t>Native American Names</t>
  </si>
  <si>
    <t>Counselors/High Poverty Schools</t>
  </si>
  <si>
    <t>Regional Apprenticeship Marysville</t>
  </si>
  <si>
    <t>Residency Teacher Certification</t>
  </si>
  <si>
    <t>Safety and Security Staff</t>
  </si>
  <si>
    <t>Skill Center Class Size</t>
  </si>
  <si>
    <t>Social Emotional Learning Grants</t>
  </si>
  <si>
    <t>Salmon in the Schools</t>
  </si>
  <si>
    <t>School Lunch Duration</t>
  </si>
  <si>
    <t>Salary Rebase Committee</t>
  </si>
  <si>
    <t>Secondary Traumatic Stress</t>
  </si>
  <si>
    <t>Learning Device Grants</t>
  </si>
  <si>
    <t>Trauma-informed Practices</t>
  </si>
  <si>
    <t>Kitsap Apprenticeship Pathways</t>
  </si>
  <si>
    <t>Mastery-based Learning</t>
  </si>
  <si>
    <t>Math Improvement Pilot Program</t>
  </si>
  <si>
    <t>Media Literacy</t>
  </si>
  <si>
    <t>Multi-Tiered Systems of Support</t>
  </si>
  <si>
    <t>Regional Apprenticeship Pathway</t>
  </si>
  <si>
    <t>Be Great Initiative</t>
  </si>
  <si>
    <t>Computer Science Certification</t>
  </si>
  <si>
    <t>CTE Student Leadership Orgs</t>
  </si>
  <si>
    <t>South Kitsap FAFSA Pilot</t>
  </si>
  <si>
    <t>Special Education Family Liaison</t>
  </si>
  <si>
    <t>FieldSTEM Program Increase</t>
  </si>
  <si>
    <t>School Safety</t>
  </si>
  <si>
    <t>Inclusion Professional Development</t>
  </si>
  <si>
    <t>So. King County Pre-apprenticeship</t>
  </si>
  <si>
    <t>School Nurse Corps</t>
  </si>
  <si>
    <t>Northwest Education Access</t>
  </si>
  <si>
    <t>Paraeducator Training</t>
  </si>
  <si>
    <t>School Funding Stabilization</t>
  </si>
  <si>
    <t>Transportation Emergency Funding</t>
  </si>
  <si>
    <t>Funding is provided for the implementation of Substitute Senate Bill 5030 (school counseling programs) which, among other provisions, requires OSPI to develop and distribute to school districts policy guidance for the development and implementation of a comprehensive school counseling program.</t>
  </si>
  <si>
    <t>Funding is provided for the implementation of Engrossed Substitute Senate Bill 5044 (schools/equity training) which, among other provisions, requires PESB, in consultation with others, to develop a standard for equity training programs.</t>
  </si>
  <si>
    <t>Funding is provided for OSPI to collaborate with the Department of Children, Youth, and Families in support of Engrossed Second Substitute Senate Bill 5237 (child care &amp; early dev. exp.).</t>
  </si>
  <si>
    <t>Funding is provided to upgrade the Superintendent of Public Instruction's (OSPI) Microsoft Office 365 licensing level from A3 to A5 for all agency accounts, and to maintain the new server and data backup application needed to support new hardware installed as part of the State Data Center (SDC) move.</t>
  </si>
  <si>
    <t>Funding is provided to increase materials, supplies, and operating costs (MSOC) by $25 per pupil for technology beginning in the 2022-23 school year to support broadband internet connectivity needs for families.</t>
  </si>
  <si>
    <t>Funding is provided to continue collaboration with the Department of Children, Youth, and Families to complete a report with options and recommendations to align all high-quality early learning programs administered by both agencies for the purpose of integrated classes. The report is due on September 1, 2022, and will include recommendations for supporting the transition to entitlement for the Early Childhood Education and Assistance Program (ECEAP).</t>
  </si>
  <si>
    <t>Funding is provided for OSPI to provide statewide coordination towards multicultural, culturally responsive, and anti-racist education to support academically, socially, and culturally literate learners.</t>
  </si>
  <si>
    <t>Additional funding is provided for the Academic, Innovation, and Mentoring (AIM) program.</t>
  </si>
  <si>
    <t>One-time funding is provided for the office of the superintendent of public instruction (OSPI) to contract with a statewide nonprofit organization to promote equitable access in science, technology, engineering, and math education for migrant and bilingual students.</t>
  </si>
  <si>
    <t>Funding is provided for OSPI to develop resources, share best practices, and provide technical assistance for school districts to support implementation of comprehensive, culturally responsive, and high-quality civics education.</t>
  </si>
  <si>
    <t>Funding is provided for OSPI to contract with a nonprofit organization to facilitate one-to-one mentoring of students by blending technology with a focus on college readiness, workforce development, career exploration, and social emotional learning. Funding for the program may support expansion of programs with current school partners or provide start-up funding to expand across the state</t>
  </si>
  <si>
    <t>Funding is provided to increase differentiated instruction support to cover 45 percent of Institutional Education (IE) enrollment. Instruction includes services to students with Individualized Educational Plans (IEPs).</t>
  </si>
  <si>
    <t>Funding is provided to expand educational advocate staffing in institutional education (IE) programs beyond federally funded positions. One educational advocate FTE is provided to each IE program enrolling more than 40 FTE students.</t>
  </si>
  <si>
    <t>Funding is provided for OSPI to administer a grant program relating to extracurricular activities.</t>
  </si>
  <si>
    <t>Funding is provided for OSPI to contract with a career and technical student organization that specializes in using e-sports to engage students in seven career clusters to bring team-based, career and technical education (CTE) e sports programs to each high school in the Battle Ground, Evergreen, and Vancouver school districts.</t>
  </si>
  <si>
    <t>Funding is provided for enrollment stabilization in the 2020-21 school year to local education agencies that do not receive sufficient subgrants from the Elementary and Secondary School Emergency Relief fund, as authorized by the Coronavirus Response and Relief Supplemental Appropriations Act, P.L. 116-260, division M (CRRSA/ESSER) to offset reductions to state revenues due to declines in enrollments from the 2019-20 school year.</t>
  </si>
  <si>
    <t>Funding is provided to extend transition supports for students with disabilities that turned 21 in the 2019-20 or 2020-21 school years and did not graduate with a regular diploma.</t>
  </si>
  <si>
    <t>Additional funding is provided for the foster youth educational outcomes program.</t>
  </si>
  <si>
    <t>Additional funding is provided to support lunch copays for students eligible for reduced-price meals under Engrossed House Bill 1342 (reduced-price lunch copays).</t>
  </si>
  <si>
    <t>Materials, supplies, and operating costs (MSOC) for IE programs are increased by $85 per pupil above the general education MSOC rates provided.</t>
  </si>
  <si>
    <t>Funding is provided for implementation of Substitute House Bill 1208 (Learning assistance program).</t>
  </si>
  <si>
    <t>Funding is provided for implementation of Engrossed Second Substitute House Bill 1295 (Institutional ed./release).</t>
  </si>
  <si>
    <t>Funding is provided to OSPI to administer grants to school districts for the purposes of learning recovery due to impacts of the COVID-19 pandemic.</t>
  </si>
  <si>
    <t>Funding is provided for the development and implementation of a language access technical assistance program for school districts and to reconvene an expanded work group under section 2, Chapter 256, Laws of 2019 (ESHB 1130).</t>
  </si>
  <si>
    <t>Funding is provided for implementation of mastery-based learning in school district demonstration sites. The funds must be used for grants to school districts, professional development of school district staff, and implementation support provided by the State Board of Education. The State Board of Education shall require grant recipients to report on impacts and participate in a collaborative to share best practices. Grants for mastery-based learning may be made in partnership with private matching funds</t>
  </si>
  <si>
    <t>Funding is provided for transitional support grants to school districts to support schools that incur costs transitioning from Native American school mascots, logos, or team names under Substitute House Bill 1356 (Native American names, etc.)</t>
  </si>
  <si>
    <t>Funding is provided for an additional 0.5 FTE counselor per prototypical school for high-poverty schools beginning in the 2022-23 school year.</t>
  </si>
  <si>
    <t>Funding is provided for Marysville School District to collaborate with Arlington School District, Everett Community College, other local school districts, local labor unions, local Washington State Apprenticeship and Training Council-registered apprenticeship programs, and local industry groups to continue the Regional Apprenticeship Pathways program</t>
  </si>
  <si>
    <t>Funding is provided for implementation of Second Substitute House Bill 1028 (Residency teacher cert.)</t>
  </si>
  <si>
    <t>Funding is provided for implementation of Engrossed Substitute House Bill 1214 (K-12 safety &amp; security serv.).</t>
  </si>
  <si>
    <t>Skill center class sizes are reduced from 20 to 19 students per class for prototypical school formulas.</t>
  </si>
  <si>
    <t>One-time funding is provided for OSPI to administer a grants program for school districts to acquire and use research-based, social emotional learning curricula in accordance with the state social emotional learning standards.</t>
  </si>
  <si>
    <t>One-time funding is provided for OSPI to contract with an organization that works directly with educators to secure salmon eggs, offer learning opportunities as the fry develop, and assist when students release the fry.</t>
  </si>
  <si>
    <t>Funding is provided to evaluate and implement best practices and procedures for ensuring that student lunch periods include a seated lunch duration of at least 20 minutes. OSPI shall, through an application-based process, select six public schools to serve as demonstration sites.</t>
  </si>
  <si>
    <t>Funding is provided for OSPI to convene and provide staff support to the K-12 basic education compensation advisory committee.</t>
  </si>
  <si>
    <t>Funding is provided for implementation of Substitute House Bill 1363 (Secondary trauma/K-12).</t>
  </si>
  <si>
    <t>Funding is provided for each educational service district to provide technology consultation, procurement, and training required under Engrossed Second Substitute House Bill 1365 (schools/computers &amp; devices)</t>
  </si>
  <si>
    <t>Funding is provided for OSPI to provide technical assistance to school districts through the Center for the Improvement of Student Learning. The technical assistance must support the implementation of trauma informed practices, policies and procedures, including implementation of social emotional learning programs, multi-tiered systems of support, and other evidence-based programs that improve school climate and student emotional well-being.</t>
  </si>
  <si>
    <t>Funding is provided for South Kitsap School District for the controller programmers apprenticeship program.</t>
  </si>
  <si>
    <t>Funding is provided to expand the research on graduation pathways, continue the Mastery-based Learning Work Group created in Chapter 252, Laws of 2019 (ESHB 1599), and propose changes to ensure a cohesive system of graduation requirements that align with mastery-based learning.</t>
  </si>
  <si>
    <t>Funding is provided for the continuation of the Math Improvement Pilot program.</t>
  </si>
  <si>
    <t>Funding is provided for the implementation of Engrossed Second Substitute House Bill 1365 (schools/computers &amp; devices) which, among other provisions, requires OSPI to administer a media literacy grant program.</t>
  </si>
  <si>
    <t>Funding is provided for statewide development of a multi-tiered system of supports (MTSS). The system uses student data to focus supports on specific student needs. Funding is sufficient to provide training and technical assistance on evidence-based approaches to educators so they can better support students' academic, social, emotional, and behavioral needs.</t>
  </si>
  <si>
    <t>Funding is provided to establish a new apprenticeship pathways and career connected learning program in the skilled trades in the Federal Way School District.</t>
  </si>
  <si>
    <t>Funding is provided for the Southwest Boys &amp; Girls Club to provide community mentoring, academic intervention, and culturally specific supports through the "Be Great- Graduate Initiative" for a cohort of White Center youth identified as high risk.</t>
  </si>
  <si>
    <t>Funding is provided for the Professional Educator Standards Board (PESB) to develop standards for two specialty endorsements in computer science and for grant awards to support teachers with costs associated with becoming certified, endorsed, or licensed in computer science.</t>
  </si>
  <si>
    <t>Increased funding is provided for CTE student leadership organizations.</t>
  </si>
  <si>
    <t>One-time funding is provided for the South Kitsap School District to continue the work co-developing a strategy to increase completion rates for the free application for federal student aid (FAFSA)</t>
  </si>
  <si>
    <t>Funding is provided for a special education parent and family liaison position. This position is funded with a 25 percent state match to ensure the IDEA federal match of 75 percent will be available to the state.</t>
  </si>
  <si>
    <t>Increased funding is provided for the FieldSTEM program.</t>
  </si>
  <si>
    <t>Funding is provided for one additional FTE at each educational service district (ESD) for comprehensive safety coordination.</t>
  </si>
  <si>
    <t>Funding is provided for professional development to promote the inclusion of special education students within the general education classroom.</t>
  </si>
  <si>
    <t>One-time funding is provided solely for the Highline school district to contract with an organization to offer pre apprenticeship opportunities in the summer.</t>
  </si>
  <si>
    <t>Funding is provided to the School Nurse Corps to support one day per week of nursing services for all second class school districts.</t>
  </si>
  <si>
    <t>Funding is provided for OSPI to contract with a nonprofit organization serving opportunity youth in Pierce, King, and Snohomish counties. The organization must assist traditionally underrepresented students on nontraditional educational pathways by providing mentorship and technical assistance in navigating higher education and financial aid.</t>
  </si>
  <si>
    <t>Funding is provided for two days of training in the Paraeducator Certificate Program per year ongoing beginning in FY 2023. Funding is also provided to create online training for paraeducators on community, family, and student engagement.</t>
  </si>
  <si>
    <t>Funding is provided to supplement federal funding to assist school districts with learning loss recovery and stabilize school district funding negatively impacted by COVID-related enrollment declines.</t>
  </si>
  <si>
    <t>Funding is provided as emergency funding to assist school districts and charter schools with reduced ridership in the 2020-21 school year.</t>
  </si>
  <si>
    <t>School Consultation with Tribes</t>
  </si>
  <si>
    <t>Ed. Service District Funding</t>
  </si>
  <si>
    <t>Financial Literacy Education</t>
  </si>
  <si>
    <t>Apprenticeships &amp; Higher Ed</t>
  </si>
  <si>
    <t>After Exit Running Start</t>
  </si>
  <si>
    <t>SBE Community Engagement</t>
  </si>
  <si>
    <t>OSPI State Office Admin</t>
  </si>
  <si>
    <t>Educational Interpreters</t>
  </si>
  <si>
    <t>School Principals Support</t>
  </si>
  <si>
    <t>CEP Expansion</t>
  </si>
  <si>
    <t>Crisis Response Work Group</t>
  </si>
  <si>
    <t>Healthcare Simulation Labs</t>
  </si>
  <si>
    <t>Dual Enrollment Course Costs</t>
  </si>
  <si>
    <t>Residen al School Staff</t>
  </si>
  <si>
    <t>Gang Prevention Pilot</t>
  </si>
  <si>
    <t>Seattle Children's</t>
  </si>
  <si>
    <t>Inflation Rebasing</t>
  </si>
  <si>
    <t>One-to-one Mentoring</t>
  </si>
  <si>
    <t>Language Access in Schools</t>
  </si>
  <si>
    <t>Maritime Education</t>
  </si>
  <si>
    <t>MTSS Implementation Supports</t>
  </si>
  <si>
    <t>Partners in Careers</t>
  </si>
  <si>
    <t>Plant-based School Meals</t>
  </si>
  <si>
    <t>Residential Outdoor School</t>
  </si>
  <si>
    <t>SA Response Best Practices</t>
  </si>
  <si>
    <t>Skill Center Integrated Pathway</t>
  </si>
  <si>
    <t>Small District Support</t>
  </si>
  <si>
    <t>Senior Support Initiative</t>
  </si>
  <si>
    <t>Social Workers Support Staf</t>
  </si>
  <si>
    <t>Tukwila After-school Programs</t>
  </si>
  <si>
    <t>Modernizing Mathematics Pathways</t>
  </si>
  <si>
    <t>Military Youth Acad. Stabilization</t>
  </si>
  <si>
    <t>Next Generation Science Standards</t>
  </si>
  <si>
    <t>Passenger Reimbursement</t>
  </si>
  <si>
    <t>Behavioral Health Program Pilot</t>
  </si>
  <si>
    <t>Chinese Amer. History Month</t>
  </si>
  <si>
    <t>School Climate Survey</t>
  </si>
  <si>
    <t>Student Support Staffing</t>
  </si>
  <si>
    <t>Institutional Ed Computer Science</t>
  </si>
  <si>
    <t>Intensive Tutoring Grants</t>
  </si>
  <si>
    <t>Intersate Military Compact Increase</t>
  </si>
  <si>
    <t>Remove Administrative Reduction</t>
  </si>
  <si>
    <t>Funding is provided for implementa on of Subs tute Senate Bill 5252 (school consulta on/tribes) which requires OSPI collaborate with mul ple en es to develop a tribal consulta on training and schedule.</t>
  </si>
  <si>
    <t>Funding is provided for implementa on of Senate Bill 5539 (ed. service district funding). Funding provided is for the employer cost of school employees' benefits for employees of educa onal service districts that are covered by collective bargaining</t>
  </si>
  <si>
    <t>Funding is provided for the Financial Public-Private Partnership to establish a grant program and take on addi onal du es as required by Second Subs tute Senate Bill 5720 (student financial literacy).</t>
  </si>
  <si>
    <t>Funding is provided to implement the provisions of Engrossed Second Subs tute Bill 5764 (appren ceships and higher ed).</t>
  </si>
  <si>
    <t>Funding is provided for a er-exit running start grants to school districts that iden fy running start students that have exceeded maximum enrollment under running start formulas and high school graduates who have 15 or fewer college credits to earn before meeting associate degree requirements.</t>
  </si>
  <si>
    <t>Funding is provided for an engagement coordinator focused on the State Board of Educa on's (SBE) engagement of students, families, and communi es statewide in the development of policies and prac ces.</t>
  </si>
  <si>
    <t>Funding is provided to increase the base opera ons budget for the Office of Superintendent of Public Instruc on (OSPI).</t>
  </si>
  <si>
    <t>Funding is provided for the Professional Educator Standards Board (PESB) to administer grants to reimburse districts for professional development activities for educational interpreters.</t>
  </si>
  <si>
    <t>Funding is provided for OSPI to contract with the Associa on of Washington School Principals to provide support, mentoring, media on, and professional learning services to school principals and assistant principals in the greater Seattle area.</t>
  </si>
  <si>
    <t>Funding is provided for reimbursements to school districts for schools and groups of schools required to par cipate in the federal Community Eligibility Provision under Subs tute House Bill 1878 (schools/comm. eligibility) but not eligible for the full federal reimbursement rate.</t>
  </si>
  <si>
    <t>Funding is provided for OSPI to convene a work group to iden fy crisis response protocols, trainings, and approved curricula, to address the con nuum of challenging student behaviors and expand technical assistance in schools and districts to reduce instances of removal from the classroom, restraint, and isola on</t>
  </si>
  <si>
    <t>Funding is provided for OSPI to administer grants for nursing programs to purchase or upgrade simula on laboratory equipment.</t>
  </si>
  <si>
    <t>Funding is provided for OSPI to administer a pilot program to subsidize eligible dual or concurrent enrollment course costs for students who qualify for free or reduced-price meals and are par cipa ng in dual enrollment courses offered by one of three community colleges designated by OSPI and the State Board of Community and Technical Colleges.</t>
  </si>
  <si>
    <t>Funding is provided to support instruc on in cohorts of students grouped by similar age and academic levels.</t>
  </si>
  <si>
    <t>Enrollment stabiliza on funding is provided to school districts, as required in Subs tute House Bill 1590 (enrollment stabiliza on).</t>
  </si>
  <si>
    <t>Funding is provided for OSPI to contract with a nonprofit organiza on to develop and provide a La no youth-on youth gang violence prevention program for students.</t>
  </si>
  <si>
    <t>Addi onal funding is provided for teachers and aides at Sea le Children's Hospital.</t>
  </si>
  <si>
    <t>Infla on is increased to 5.5 percent in the 2022-23 school year, to align with actual Implicit Price Deflator inflation since the 2017-18 school year.</t>
  </si>
  <si>
    <t>Funding is provided for OSPI to contract with a nonprofit organiza on to provide suppor ve services for youth who are experiencing mental and behavioral health crises due to the pandemic.</t>
  </si>
  <si>
    <t>Funding is provided for OSPI to implement Engrossed Second Subs tute House Bill 1153 (language access in schools) which, among other provisions, requires OSPI to staff the Language Access Advisory Commi ee and provided training and technical assistance to support the implementa on of language access programs in school districts.</t>
  </si>
  <si>
    <t>One- me funding is provided for the Tacoma school district to iden fy specific career relevant coursework and facili es needed for the development of a comprehensive mari me focused career and technical educa on program for the South Puget Sound area in collabora on with the mari me industry in and around the Port of Tacoma, OSPI, the State Board of Education, and the Workforce Training Board.</t>
  </si>
  <si>
    <t>One- me funding is provided for OSPI to contract for regional Mul-Tiered Systems of Support (MTSS) implementation specialists during the 2022-23 school year.</t>
  </si>
  <si>
    <t>Addi onal funding is provided to con nue the grant program for K-12 public schools to discon nue the use of Na ve American names, images, and symbols as mascots by January 1, 2022, as required in Chapter 128, Laws of 2021 (SHB 1356).</t>
  </si>
  <si>
    <t>Funding is provided for OSPI to contract with a nonprofit organiza on to establish a workforce pilot program with the Vancouver School District that provides targeted training to expand the school district's candidate pool for school bus drivers and paraeducators.</t>
  </si>
  <si>
    <t>Funding is provided for OSPI to administer grants to school districts for a plant-based school meals pilot program.</t>
  </si>
  <si>
    <t>Funding is provided to for OSPI to implement Second Subs tute House Bill 2078 (outdoor learning grant prg.). Funding includes OSPI implementa on and funding for the grant programs created within the bill.</t>
  </si>
  <si>
    <t>Funding is provided for OSPI to research best prac ces for responding to sexual assault survivors in schools, conduct listening sessions across the state, update model protocols, develop a plan for training for school administrators and counselors, and review current legal repor ng requirements concerning suspected sexual assault. OSPI must submit a preliminary report to the Governor and the Legislature by December 1, 2022.</t>
  </si>
  <si>
    <t>Funding is provided to support an integrated pathway for students between high schools, skills centers, community colleges, and employers at the Northwest Career and Technical Academy.</t>
  </si>
  <si>
    <t>Funding is provided to support small districts, charter schools, and state-tribal compact schools that meet certain criteria. For schools with less than 750 students enrolled in urban and suburban areas, if budgeted 2021-22 general fund expenditures are less than $18,000 per pupil, then the district or school receives the lesser of $1,692 per pupil or the amount needed to bring the district or school to $18,000 per pupil.</t>
  </si>
  <si>
    <t>Funding is provided for OSPI to contract with an organiza on to expand the senior support ini a ve that helps high school seniors in the Tacoma School District navigate their postsecondary pathway op ons</t>
  </si>
  <si>
    <t>Funding is provided for OSPI to provide centralized support and coordina on for social workers hired by or contracting with school districts.</t>
  </si>
  <si>
    <t>Funding is provided for before and a er school programming to low-income elementary school students in the Tukwila School District.</t>
  </si>
  <si>
    <t>Addi onal funding is provided for implementa on of Chapter 301, Laws of 2021 (E2SHB 1365)</t>
  </si>
  <si>
    <t>Funding is provided for OSPI to establish a media literacy and digital ci zenship ambassador program to promote the integration of media literacy and digital citizenship instruction.</t>
  </si>
  <si>
    <t>Funding is provided to pilot a revised and expanded Algebra II course that would modernize the mathema cs pathway. Funding includes the pilot course, a work group, a curriculum development contract, and 1.0 FTE at OSPI.</t>
  </si>
  <si>
    <t>Enrollment stabiliza on funding is provided for the Washington youth academy na onal guard youth challenge program.</t>
  </si>
  <si>
    <t>Funding is increased to con nue professional development in the Next Genera on Science Standards and to support community-based climate science organiza ons in partnering with educa onal service districts and school districts.</t>
  </si>
  <si>
    <t>Special passenger excess cost reimbursement is provided for school districts with a demonstrated need for funding beyond the amounts provided through the STARS alloca on for special passengers.</t>
  </si>
  <si>
    <t>One- me funding is provided for OSPI to collaborate with a non-profit en ty for a pilot program to provide behavioral health support for youth and provide trauma-informed, culturally responsive training to staf</t>
  </si>
  <si>
    <t>One- me funding is provided for OSPI to create and distribute promo onal and educa onal materials to school districts for Americans of Chinese descent history month.</t>
  </si>
  <si>
    <t>Addi onal funding is provided to the State Board of Educa on to purchase and deploy or to develop a school climate survey tool as recommended in the school climate survey study.</t>
  </si>
  <si>
    <t>Funding is phased in to increase school staffing ra os and alloca ons for nurses, social workers, psychologists, and counselors to support the physical and social emo onal needs of students as required in Second Subs tute House Bill 1664 (schools/support funding).</t>
  </si>
  <si>
    <t>Funding is provided for grants to school districts and educa onal service districts opera ng ins tu onal educa on programs for youth in state long-term juvenile ins tu ons to provide access to computer science elective courses created in Senate Bill 5657 (computer science instruction).</t>
  </si>
  <si>
    <t>Funding is provided for a grant program for school districts, charter schools, and state-tribal educa on compact schools to establish intensive tutoring programs.</t>
  </si>
  <si>
    <t>Funding is increased for pre-appren ceship opportuni es in south King County during the summer months of 2022 and 2023.</t>
  </si>
  <si>
    <t>Addi onal funding is provided for the Military Interstate Compact. The Compact facilitates the transfer of students of military personnel between schools/states to alleviate barriers to students.</t>
  </si>
  <si>
    <t>Previously an administra ve reduc on was taken from the base budget of the educa onal service districts. The reduction in funding has been removed.</t>
  </si>
  <si>
    <t>Funding is provided for new paraeducators to receive four days of training in the Paraeducator Cer ficate program during their first year.</t>
  </si>
  <si>
    <t>Apportionment Feasibility Study</t>
  </si>
  <si>
    <t>Funding is provided to expand the scope of the feasibility study to assess the modernization of the school apportionment system</t>
  </si>
  <si>
    <t>K-3 Class Size Compliance</t>
  </si>
  <si>
    <t>Funding is reduced to reflect estimated K-3 class sizes of 17.27 in the 2022-23 school year due to a decrease in school districts meeting class sizes of 17 students to 1 teacher.</t>
  </si>
  <si>
    <t>Local Effort Assistance</t>
  </si>
  <si>
    <t>LEA Adjustment for AV Increase</t>
  </si>
  <si>
    <t>Updates are made for final levy election results and assessed property values.</t>
  </si>
  <si>
    <t>Additional Local Effort Assistance (LEA) payments are provided for districts due to estimated declines in 2023 enrichment revenues from previous projections due to increases in property values.</t>
  </si>
  <si>
    <t>Graduation Pathway Options</t>
  </si>
  <si>
    <t>Purple Star Award</t>
  </si>
  <si>
    <t>Highly Capable Students</t>
  </si>
  <si>
    <t>High School and Beyond Plan</t>
  </si>
  <si>
    <t>Elementary School Recess</t>
  </si>
  <si>
    <t>Special Education/nonpublic</t>
  </si>
  <si>
    <t>School Depreciation Subfunds</t>
  </si>
  <si>
    <t>Student Data Transfer</t>
  </si>
  <si>
    <t>Career &amp; Tech. Ed. Courses</t>
  </si>
  <si>
    <t>IT Academy</t>
  </si>
  <si>
    <t>Incremental Regionalization Rebase</t>
  </si>
  <si>
    <t>Bilingual Educator Initiative</t>
  </si>
  <si>
    <t>K-12 Salary Inflation</t>
  </si>
  <si>
    <t>Education Commission of the States</t>
  </si>
  <si>
    <t>African Community Housing and Dev.</t>
  </si>
  <si>
    <t>Bilingual Ed. Endorsement Standards</t>
  </si>
  <si>
    <t>Behavioral Health Regional Services</t>
  </si>
  <si>
    <t>Behavioral and Mental Health Svcs</t>
  </si>
  <si>
    <t>Prof. Dev. for Behavioral Supports</t>
  </si>
  <si>
    <t>Childcare Development Materials</t>
  </si>
  <si>
    <t>Civic Engagement Grant Program</t>
  </si>
  <si>
    <t>Child Nutrition Staffing Analysis</t>
  </si>
  <si>
    <t>Core Plus Expansion</t>
  </si>
  <si>
    <t>Vancouver Skill Center Support</t>
  </si>
  <si>
    <t>Dual Credit Enrollment</t>
  </si>
  <si>
    <t>Deliberative Democ. Climate Change</t>
  </si>
  <si>
    <t>Open Doors Summer Pilots</t>
  </si>
  <si>
    <t>Educational Staff Associates Cert.</t>
  </si>
  <si>
    <t>Homeless Student Stability</t>
  </si>
  <si>
    <t>Free School Meals</t>
  </si>
  <si>
    <t>Holocaust and Genocide Education</t>
  </si>
  <si>
    <t>Institutional Education Programs</t>
  </si>
  <si>
    <t>Institutional Student Records</t>
  </si>
  <si>
    <t>Dual Language K-12 Grants</t>
  </si>
  <si>
    <t>Maritime Academy Feasibility Study</t>
  </si>
  <si>
    <t>Office of Native Education</t>
  </si>
  <si>
    <t>Project Education Impact</t>
  </si>
  <si>
    <t>Seal of Biliteracy</t>
  </si>
  <si>
    <t>Snohomish Arts and Culture Programs</t>
  </si>
  <si>
    <t>Sound Scholars Music Program</t>
  </si>
  <si>
    <t>Social Workers in Schools</t>
  </si>
  <si>
    <t>Science on Wheels</t>
  </si>
  <si>
    <t>Teacher Residency Program</t>
  </si>
  <si>
    <t>Yakima Valley Safe</t>
  </si>
  <si>
    <t>Institutional Education Oversight</t>
  </si>
  <si>
    <t>Inclusionary Practices Project</t>
  </si>
  <si>
    <t>Continue MBL Demonstration Projects</t>
  </si>
  <si>
    <t>Expand MBL Demonstration Projects</t>
  </si>
  <si>
    <t>MBL Evaluation Research</t>
  </si>
  <si>
    <t>MBL Resource Suite</t>
  </si>
  <si>
    <t>Peer Mentoring</t>
  </si>
  <si>
    <t>Regional Apprenticeship Programs</t>
  </si>
  <si>
    <t>BEST Program</t>
  </si>
  <si>
    <t>Controls Programmer Apprenticeship</t>
  </si>
  <si>
    <t>Special Education Cap</t>
  </si>
  <si>
    <t>Special Education Multiplier</t>
  </si>
  <si>
    <t>FIRST Robotics Increase</t>
  </si>
  <si>
    <t>Hands-on Science</t>
  </si>
  <si>
    <t>Math Nation</t>
  </si>
  <si>
    <t>Lower Safety Net Threshold</t>
  </si>
  <si>
    <t>Rural Mental Health Access</t>
  </si>
  <si>
    <t>Substitute Teacher Application</t>
  </si>
  <si>
    <t>West Sound STEM</t>
  </si>
  <si>
    <t>Treehouse Graduation Success</t>
  </si>
  <si>
    <t>Transitional Kindergarten</t>
  </si>
  <si>
    <t>Funding is provided for the implementation of Second Substitute House Bill 1009 (Military spouse employment), which establishes requirements for certain state agencies and licensing authorities related to the professional licensing and employment of military spouses.</t>
  </si>
  <si>
    <t>Funding is provided for the implementation of House Bill 1308 (Graduation pathway options), which establishes an additional graduation pathway option that enables students to meet pathway requirements by completing a performance-based learning experience.</t>
  </si>
  <si>
    <t>Funding is provided for the implementation of Substitute House Bill 1346 (Purple star award), which establishes the Purple Star Award to recognize school districts and schools that demonstrate educational and social emotional supports to students of military service members.</t>
  </si>
  <si>
    <t>Funding is provided for implementation of Substitute Senate Bill 5072 (Highly capable students), which modifies Highly Capable Program data collection and reporting requirements for the Offices of the Superintendent of Public Instruction (OSPI).</t>
  </si>
  <si>
    <t>Funding is provided for OSPI to conduct a cost analysis and feasibility study on the development of an online High School and Beyond Plan platform, due by September 1, 2024.</t>
  </si>
  <si>
    <t>Funding is provided for implementation of Substitute Senate Bill 5257 (Elementary school recess), which requires the Washington State School Directors' Association with OSPI's assistance to revise a model policy and procedure on nutrition, health, and physical education.</t>
  </si>
  <si>
    <t>Funding is provided for implementation of Engrossed Second Substitute Senate Bill 5315 (Special education/nonpublic).</t>
  </si>
  <si>
    <t>Funding is provided for implementation of Senate Bill 5403 (School depreciation subfunds), which requires the establishment of a depreciation sub-fund for school districts to reserve funds for future facility and equipment needs</t>
  </si>
  <si>
    <t>Funding is provided for the implementation of a career and technical education grant program in health sciences, as provided in Engrossed Second Substitute Senate Bill 5582 (Nurse supply).</t>
  </si>
  <si>
    <t>Funding is provided for implementation of Second Substitute Senate Bill 5593 (Student data transfer), which requires data sharing agreements between public institutions of higher education and OSPI.</t>
  </si>
  <si>
    <t>Funding is provided for implementation of Substitute Senate Bill 5617 (Career &amp; tech. ed. courses). Sufficient funding is provided for the technical work group established in the bill.</t>
  </si>
  <si>
    <t>Funding is provided to continue the Microsoft Information Technology (IT) Academy program in FY 2024.</t>
  </si>
  <si>
    <t>School districts with lower regionalization factors for state salary allocations due to the 2023 rebase required in RCW 28A.150.412 are lowered over two school years.</t>
  </si>
  <si>
    <t>Funding is provided for additional teacher academy cohorts, programmatic support, and professional development related to the Bilingual Educator Initiative</t>
  </si>
  <si>
    <t>The inflationary adjustment applied to educator salaries is adjusted as required in Chapter 50, laws of 2023 (ESB 5650).</t>
  </si>
  <si>
    <t>Funding is provided to support the state's ongoing membership in the Education Commission of the States</t>
  </si>
  <si>
    <t>One-time funding is provided for an organization located in SeaTac to provide wraparound social services and expand and maintain education and family engagement programs that serve students and families in the Federal Way and Highline school districts. The organization must focus on housing and social services, education, and economic development for African immigrant and refugee communities.</t>
  </si>
  <si>
    <t>Additional funding is provided one-time for the Academic Innovation and Mentoring (AIM) Program.</t>
  </si>
  <si>
    <t>Funding is provided for PESB to collaborate with the Office of the Superintendent of Public Instruction (OSPI) to report on a plan to align bilingual education and English language learner endorsement standards and to determine language assessment requirements for multilingual teachers and paraeducators. The report is due to the Legislature by September 1, 2023.</t>
  </si>
  <si>
    <t>One-time funding is provided to continue the behavioral health regional services grants funded with ESSER dollars to support school districts with the least access to behavioral health services.</t>
  </si>
  <si>
    <t>Funding is provided to the Educational Service Districts (ESDs) for student behavioral health and mental health services.</t>
  </si>
  <si>
    <t>Funding is provided for statewide professional development and technical assistance to school districts and to provide a limited number of grants for demonstration projects to build school- and district-level systems that eliminate student isolation, track and reduce restraint use, and build school-wide systems to support students.</t>
  </si>
  <si>
    <t>Funding is provided for 1 or 2 high schools to develop materials to be used by school districts to provide courses and hands on work experience in early childhood development and child care services.</t>
  </si>
  <si>
    <t>One-time funding is provided for the Puget Sound educational service district 121 to administer a Washington state capitol civic engagement grant program for the Auburn, Federal Way, Highline, Kent, Renton, and Tukwila public school districts.</t>
  </si>
  <si>
    <t>Funding is provided to reimburse additional school districts required to participate in the federal Community Eligibility Provision (CEP) pursuant to Chapter 7, Laws of 2022 (SHB 1878). The funding will support schools not eligible for the full federal reimbursement rate.</t>
  </si>
  <si>
    <t>Additional funding is provided one-time for career-integrated mentoring services.</t>
  </si>
  <si>
    <t>Funding is provided for OSPI to conduct an analysis of child nutrition staffing.</t>
  </si>
  <si>
    <t>Increased funding is provided for the Core Plus program.</t>
  </si>
  <si>
    <t>One-time funding is provided for a skill center located in Vancouver, Washington to support the center's criminal justice and fire science programs.</t>
  </si>
  <si>
    <t>The enrollment limit for Running Start students is increased from 1.2 FTE to 1.4 FTE as required under Second Substitute House Bill 1316 (Dual credit program access).</t>
  </si>
  <si>
    <t>Funding is provided for the high school Deliberative Democracy Climate Change education program</t>
  </si>
  <si>
    <t>Funding is provided to create summer Open Doors pilots with 12 dropout reengagement programs.</t>
  </si>
  <si>
    <t>Funding is provided for the Professional Educator Standards Board (PESB) to review national certification opportunities for educational staff associates through the relevant national associations for their profession and through the National Board for Professional Teaching Standards.</t>
  </si>
  <si>
    <t>Additional funding is provided one-time for the Homeless Student Stability Program</t>
  </si>
  <si>
    <t>Funding is provided to reimburse schools serving any grade from kindergarten to grade 4 required to offer free meals under Engrossed Second Substitute House Bill 1238 (Free school meals) for meals not reimbursed at the free federal meal rate.</t>
  </si>
  <si>
    <t>One-time funding is provided for OSPI to contract with a nonprofit organization that supports Washington teachers in implementing lessons of the Holocaust for the expansion of comprehensive Holocaust and genocide education.</t>
  </si>
  <si>
    <t>Funding is provided to implement Substitute House Bill 1701 (Institutional ed. programs), which, among other provisions, directs OSPI to develop a timeline and plan for assuming the delineated basic education responsibilities.</t>
  </si>
  <si>
    <t>Funding is removed for a records coordinator at Naselle Youth Academy due to its closure.</t>
  </si>
  <si>
    <t>Additional ongoing funding is provided for dual language and tribal language grants.</t>
  </si>
  <si>
    <t>Funding is provided for training, technical assistance, and district grants to support the implementation of language access programs in school districts, pursuant to Chapter 107, Laws of 2022 (E2SHB 1153).</t>
  </si>
  <si>
    <t>Funding is provided for OSPI to conduct or contract to conduct a feasibility study for a maritime academy located on the Olympic Peninsula.</t>
  </si>
  <si>
    <t>Funding is provided to the Office of Native Education to convene a work group to develop the supports necessary to serve American Indian and Alaska Native students identified as needing additional literacy supports. The work group will conduct tribal consultations, develop best practices, engage in professional learning, and develop curricula and resources to be provided to school districts and state-tribal education compact schools.</t>
  </si>
  <si>
    <t>One-time funding is provided for grants to school districts to support schools that incur costs transitioning from Native American school mascots, logos, or team names under Chapter 301, Laws of 2021.</t>
  </si>
  <si>
    <t>Funding is provided for OSPI to contract with a nongovernmental agency to coordinate and serve as a fiscal agent and to cover direct costs of the Project Education Impact Workgroup to achieve educational parity for students experiencing foster care and/or homelessness.</t>
  </si>
  <si>
    <t>One-time funding is provided for OSPI to administer grants to school districts for a plant-based school meals pilot program.</t>
  </si>
  <si>
    <t>Funding is provided for OSPI to establish criteria for school districts to award the Seal of Biliteracy to graduating students, as well as to provide students with access to methods for students to demonstrate proficiency in less commonly taught or assessed languages</t>
  </si>
  <si>
    <t>One-time funding is provided for arts and culture programs in Snohomish County for children from diverse backgrounds.</t>
  </si>
  <si>
    <t>Funding is reduced and made one-time in the 2023-25 biennium for the skill center integrated pathway</t>
  </si>
  <si>
    <t>Funding is provided to support small districts, charter schools, and state-tribal compact schools in urban and suburban areas that meet certain criteria.</t>
  </si>
  <si>
    <t>One-time funding is provided for the Shelton School District to contract with an organization that provides free early childhood music education.</t>
  </si>
  <si>
    <t>Funding is provided for coordination of social worker associates that agree to work in schools and supervisors working with local mental health agencies and schools.</t>
  </si>
  <si>
    <t>Funding is provided for a grant to the pacific science center to increase hands-on learning opportunities for Title I K-5 students statewide by increasing access to science on wheels and virtual field trips</t>
  </si>
  <si>
    <t>Additional funding is provided for learning device grants.</t>
  </si>
  <si>
    <t>Funding is provided for PESB to develop a teacher residency program focused on special education instruction.</t>
  </si>
  <si>
    <t>One-time funding is provided for OSPI to contract with a nonprofit organization to develop and provide a Latino youth resource and support program for students.</t>
  </si>
  <si>
    <t>Funding is provided for staff to support state-level institutional education collaboration, oversight, and data collection to implement Chapter 164, Laws of 2021 (E2SHB 1295).</t>
  </si>
  <si>
    <t>Funding is provided to continue professional development focused on inclusionary practices.</t>
  </si>
  <si>
    <t>Funding is provided to continue the mastery-based learning (MBL) demonstration projects originally funded in the 2021-23 biennial budget. Funding includes grants to schools, contracts with professional learning providers, travel costs, and staffing</t>
  </si>
  <si>
    <t>Funding is provided to expand the MBL demonstration projects originally funded in the 2021-23 biennial budget, which provide professional learning to schools. Funding includes grants to schools, contracts with professional learning providers, event and travel costs, and staffing.</t>
  </si>
  <si>
    <t>Funding is provided for MBL evaluation research, including a contract with an external evaluator.</t>
  </si>
  <si>
    <t>Funding is provided for a MBL resource suite, including development, curation, and maintenance of resources, along with support functions provided by State Board of Education staff.</t>
  </si>
  <si>
    <t>Funding is provided for the Math Improvement Pilot Program.</t>
  </si>
  <si>
    <t>Funding is provided for a grant program for up to 6 school districts to develop peer-to-peer support programs.</t>
  </si>
  <si>
    <t>Special passenger excess cost reimbursement is provided for school districts with a demonstrated need for funding beyond the amounts provided through the Student Transportation Allocation Reporting System for special passengers.</t>
  </si>
  <si>
    <t>Funding is provided for the implementation of Second Substitute House Bill 1013 (Regional apprenticeship prgs), which creates 5 regional apprenticeship programs across the state.</t>
  </si>
  <si>
    <t>Funding is provided to expand the Beginning Educator Support Team (BEST) program to increase the number of beginning teachers who receive mentoring.</t>
  </si>
  <si>
    <t>Funding is provided to continue behavioral health program services to provide behavioral health support and trauma-informed staff training</t>
  </si>
  <si>
    <t>Funding is provided for OSPI to contract with a nongovernmental entity for a controls programmer apprenticeship program.</t>
  </si>
  <si>
    <t>Funding is provided to increase the enrollment cap used to calculate the excess cost allocation for state special education programs.</t>
  </si>
  <si>
    <t>Funding is provided to increase the excess cost multiplier for 3-5 year old students not yet enrolled in Kindergarten and students in grades K-12 eligible for and receiving special education services.</t>
  </si>
  <si>
    <t>Increased funding is provided for the FIRST Robotics program.</t>
  </si>
  <si>
    <t>Funding is provided for a gravitational wave observatory located in southeastern Washington that is supported through the National Science Foundation to purchase hands-on, interactive exhibits to expand the number of developmentally appropriate activities available for K-12 students attending the observatory.</t>
  </si>
  <si>
    <t>Funding is provided for OSPI to contract with a nongovernmental entity whose goals are to reduce disparities in student performance and improve algebraic achievement to create a statewide interactive math tutoring tool for middle and high school students that is accessible on a 24 hour basis to students, teachers, and parents across the state.</t>
  </si>
  <si>
    <t>One-time funding is provided for OSPI to contract with a nonprofit organization serving Opportunity Youth in Pierce, King, and Snohomish counties. The organization must assist traditionally underrepresented students on nontraditional educational pathways by providing mentorship and technical assistance in navigating higher education and financial aid.</t>
  </si>
  <si>
    <t>Funding is provided for anticipated increases to the special education safety net awards pursuant to Engrossed Substitute House Bill 1436 (Special education funding)</t>
  </si>
  <si>
    <t>Funding is provided for educational service districts to provide students attending school in rural areas with access to a mental health professional using telemedicine</t>
  </si>
  <si>
    <t>Funding is provided for OSPI to plan for the development and implementation of a common substitute teacher application platform.</t>
  </si>
  <si>
    <t>Funding is provided for the West Sound STEM network to increase science, technology, engineering and math (STEM) activities for students in school and after school and develop industry education pathways in high demand sectors.</t>
  </si>
  <si>
    <t>Funding is provided to expand the Treehouse Graduation Success Program to up to 50 percent of middle school students experiencing foster care statewide by June 2025.</t>
  </si>
  <si>
    <t>Funding is transferred from various programs to the new Transition to Kindergarten (TTK) program for TTK enrollment based on the February 2023 caseload forecast for school districts, district-authorized charter schools, and tribal-compact schools.</t>
  </si>
  <si>
    <t>Dual &amp; Tribal Language Education</t>
  </si>
  <si>
    <t>Educator Ethics &amp; Complaints</t>
  </si>
  <si>
    <t>Tribes/K-12 Instruction</t>
  </si>
  <si>
    <t>Continuing Education/K-12</t>
  </si>
  <si>
    <t>Student Advisory Groups</t>
  </si>
  <si>
    <t>Substance Use Prevention Education</t>
  </si>
  <si>
    <t>Allied Health Core Plus Programs</t>
  </si>
  <si>
    <t>Public Schools Grant Assistance</t>
  </si>
  <si>
    <t>Americans of Chinese Descent</t>
  </si>
  <si>
    <t>Inclusive Learning Standards</t>
  </si>
  <si>
    <t>School Safety/Temp Employees</t>
  </si>
  <si>
    <t>Special Ed Safety Net</t>
  </si>
  <si>
    <t>Prototypical School Staffing</t>
  </si>
  <si>
    <t>Education Data Sharing</t>
  </si>
  <si>
    <t>Special Ed Recruitment</t>
  </si>
  <si>
    <t>Emergency Substitute Pipeline</t>
  </si>
  <si>
    <t>Workforce Vacancy Tool Study</t>
  </si>
  <si>
    <t>College Success Foundation</t>
  </si>
  <si>
    <t>Community Eligibility Provision</t>
  </si>
  <si>
    <t>OSPI Customer Support Staff</t>
  </si>
  <si>
    <t>Free and Reduced Alt. Metric Study</t>
  </si>
  <si>
    <t>Update Opioid Prevention Standards</t>
  </si>
  <si>
    <t>Behavioral Health Supports</t>
  </si>
  <si>
    <t>Apprenticeship Preparation Programs</t>
  </si>
  <si>
    <t>Behavioral Health Specialists</t>
  </si>
  <si>
    <t>Civics Education Books</t>
  </si>
  <si>
    <t>Charter Enrichment</t>
  </si>
  <si>
    <t>ESD 112 Teacher Residency Program</t>
  </si>
  <si>
    <t>Food Insecurity Support</t>
  </si>
  <si>
    <t>Statewide IEP Feasibility Study</t>
  </si>
  <si>
    <t>Incremental Experience Rebase</t>
  </si>
  <si>
    <t>Healthcare Industry Credential Fees</t>
  </si>
  <si>
    <t>MSOC Adjustment</t>
  </si>
  <si>
    <t>Parent Coaching Program</t>
  </si>
  <si>
    <t>Principal and Supt. Internships</t>
  </si>
  <si>
    <t>Seasonal Farmworkers Children Study</t>
  </si>
  <si>
    <t>Therapeutic Educational Program</t>
  </si>
  <si>
    <t>Tribal School Support</t>
  </si>
  <si>
    <t>Water Safety Pilot Program</t>
  </si>
  <si>
    <t>School District Compliance Review</t>
  </si>
  <si>
    <t>Initiative 2081 Technical Assist.</t>
  </si>
  <si>
    <t>Muslim and Arab Community Org.</t>
  </si>
  <si>
    <t>Mental Health Inst. Coordinator</t>
  </si>
  <si>
    <t>Tribal Liaison</t>
  </si>
  <si>
    <t>Paraeducator Training Underspend</t>
  </si>
  <si>
    <t>AED Grant</t>
  </si>
  <si>
    <t>Contract Bus Driver Benefits</t>
  </si>
  <si>
    <t>District Access to Skills Centers</t>
  </si>
  <si>
    <t>Evergreen High School ASB</t>
  </si>
  <si>
    <t>Empowering Youth</t>
  </si>
  <si>
    <t>Inclusionary Professional Dev</t>
  </si>
  <si>
    <t>Life Skills Training</t>
  </si>
  <si>
    <t>Ninth Grade Success</t>
  </si>
  <si>
    <t>Special Education Funding Review</t>
  </si>
  <si>
    <t>Seattle Public School Enrollmen</t>
  </si>
  <si>
    <t>Transportation Correction</t>
  </si>
  <si>
    <t>Youth Development Capacity Building</t>
  </si>
  <si>
    <t>Teacher Prep Program Analyses</t>
  </si>
  <si>
    <t>Funding is provided for implementation of 3SHB 1228 (Dual &amp; tribal language edu.) which, among other provisions, requires reporting from the Office of the Superintendent of Public Instruction (OSPI) on dual and tribal language programs.</t>
  </si>
  <si>
    <t>Funding is provided for implementation of E4SHB 1239 (Educator ethics &amp; complaints) which, among other provisions, directs the creation of a simple and uniform access point for the receipt of complaints involving the elementary and secondary education system.</t>
  </si>
  <si>
    <t>Funding is provided for grants to school districts and federally recognized tribes to support the incorporation of tribal curriculum into social studies curricula</t>
  </si>
  <si>
    <t>Funding is provided for implementation of 2ESHB 1377 (Continuing education/K-12) which, among other provisions, requires audits of providers of certain programs on equity-based school practices</t>
  </si>
  <si>
    <t>Funding is provided for OSPI to contract with a statewide nonprofit organization representing school principals to expand a student program for all ages with proven programs, custom curriculum, and experiential opportunities that promote school-wide social and emotional growth.</t>
  </si>
  <si>
    <t>Funding is provided for implementation of E2SHB 1956 (Substance use prevention ed.), which, among other provisions, requires OSPI to develop, periodically update, and make available school and classroom substance use prevention and awareness materials.</t>
  </si>
  <si>
    <t>Funding is provided for implementation of E2SHB 2236 (Tech. ed. core plus programs), which directs the Office of the Superintendent of Public Instruction (OSPI), in collaboration with specified entities, to develop an Allied Health Professions Career and Technical Education Core Plus Program.</t>
  </si>
  <si>
    <t>Funding is provided for OSPI to hire 1 FTE to support smaller school districts with applying for state, local, or other public or private grant sources.</t>
  </si>
  <si>
    <t>Additional funding is provided to develop and distribute age-appropriate materials for schools to utilize and to help students understand Chinese culture and history and to avoid bias and discrimination.</t>
  </si>
  <si>
    <t>Additional funding is provided for E2SSB 5243 (High school and beyond plan) which, among other provisions, directs OSPI to facilitate the transition to a universal online platform for the High School and Beyond Plan.</t>
  </si>
  <si>
    <t>Additional funding is provided for implementation of Chapter 436, Laws of 2023 (E2SSB 5315) which, among other provisions, gives OSPI the duty and authority to establish standards for authorizing, monitoring, and investigating authorized entities that contract with school districts to provide special education programs for students with disabilities.</t>
  </si>
  <si>
    <t>Funding is provided to implement ESB 5462 (Inclusive learning standards), which updates learning standards to include the histories, contributions, and perspectives of LGBTQ people and recreates an open educational resource database for developing inclusive criteria.</t>
  </si>
  <si>
    <t>Funding is provided to implement SB 5647 (School safety/temp employees), which requires safe school plans to include how substitute teachers and other temporary employees receive necessary information, including school safety policies and procedures.</t>
  </si>
  <si>
    <t>Funding is provided to implement SB 5852 (Special education safety net), which requires safety net awards to only be adjusted for errors in applications or individualized education programs that materially affect the demonstration of need.</t>
  </si>
  <si>
    <t>Funding is provided to modify the prototypical school staffing model and to implement 2SSB 5882 (Prototypical school staffing), which increases staff allocations for paraeducators, office supports and noninstructional aides.</t>
  </si>
  <si>
    <t>Funding is provided to implement SSB 6053 (Education data sharing), which requires the Washington Student Achievement Council (WSAC) to enter into data-sharing agreements with the OSPI to facilitate the transfer of high school students of postsecondary financial aid and educational opportunities available in the state.</t>
  </si>
  <si>
    <t>Funding is provided for cohorts of special education teacher residents who will complete a year-long program that combines professional training and coursework with in-the-classroom co-teaching experience alongside a mentor teacher.</t>
  </si>
  <si>
    <t>Funding is provided for supports to substitute teachers working in schools. Supports include relational conversations, online and in-person professional development, SubCommunities, career coaching, and the SubPosium</t>
  </si>
  <si>
    <t>Funding is provided to conduct a feasibility study into the costs and timeline for developing a database and tool to identify real-time and future educator workforce shortages</t>
  </si>
  <si>
    <t>Funding is provided for the Rally for College initiative, which serves high school students by providing extra support to students that face barriers to postsecondary education.</t>
  </si>
  <si>
    <t>Funding is provided for additional reimbursements to school districts participating in the federal Community Eligibility Provision for meals not reimbursed at the federal free meal rate</t>
  </si>
  <si>
    <t>Funding is provided for OSPI to hire one additional FTE focused on fiscal analysis.</t>
  </si>
  <si>
    <t>Funding is provided for the statewide information technology program.</t>
  </si>
  <si>
    <t>Funding is provided for a study to examine how free and reduced-price school meal data is used as a funding driver for programs and to provide recommendations for an alternative metric or metrics to the legislature.</t>
  </si>
  <si>
    <t>Funding is provided to the Office of the Superintendent of Public Instruction (OSPI) to work with educational service districts, the Health Care Authority, and the Department of Health to review and update materials for information sessions provided to students in grades 8–12. These sessions are designed to prevent the use of opioids, including fentanyl, specifically outlining the risks of death related to uneven dosages and pills that look like prescription drugs.</t>
  </si>
  <si>
    <t>Funding is provided to expand the existing Student Assistance Professionals (SAP) Program through the ESDs. The SAP Program places intervention specialists in local schools to serve students at risk of, or who have initiated, substance abuse.</t>
  </si>
  <si>
    <t>Additional funding is provided for wraparound social services and to expand and maintain existing education and family engagement programs that serve students and their families in the Federal Way and Highline school districts.</t>
  </si>
  <si>
    <t>Funding is provided for the Federal Way school district to contract with an organization to offer state-recognized apprenticeship preparation program opportunities for high school students in south King County in the summer.</t>
  </si>
  <si>
    <t>Funding is provided for the Nooksack Tribe to fund behavioral health specialists to work with tribal and non-tribal children in the Mount Baker School District.</t>
  </si>
  <si>
    <t>Funding is provided for OSPI to contract with a nonprofit organization to print civics education books, as well as hard copy teachers' guides, in Spanish for elementary students and teachers.</t>
  </si>
  <si>
    <t>Funding is provided for payment to Charter Schools. The schools will receive $1,500 per enrollment for enrichment.</t>
  </si>
  <si>
    <t>Funding is provided for a teacher residency program located at Educational Service District (ESD) 112, which will fund tuition and faculty costs for new certified teachers during the 2024-25 school year.</t>
  </si>
  <si>
    <t>Funding is provided for OSPI to contract with an organization that provides bags of food for students in Thurston County schools who are impacted by food insecurity and do not have adequate access to food in the evenings, on weekends, during holiday breaks, and during the summer months.</t>
  </si>
  <si>
    <t>Funding is provided to conduct a feasibility study for an online, statewide Individualized Education Program (IEP) system</t>
  </si>
  <si>
    <t>Funidng is provided for school districts that dropped 2 percent due to losing the experience factor in the 2023-24 school year (SY). Districts will receive a 1 percent factor in the 2024-25 SY.</t>
  </si>
  <si>
    <t>Funding is provided for the Office of the Superintendent of Public Instruction (OSPI) to subsidize the cost of health-care-based industry-recognized credentials required for employment for students enrolled in health care courses in skill centers and comprehensive high school programs.</t>
  </si>
  <si>
    <t>Funding is increased for Maintenance, Supplies, and Operating Costs (MSOC) as required under EHB 2494 (School operating costs).</t>
  </si>
  <si>
    <t>Funding is provided for OSPI to contract with a nonprofit organization for a parent coaching program that provides educational and communication tools for parents that have children ages 10 through 18 who are involved in youth violence.</t>
  </si>
  <si>
    <t>Additional funding is provided for the Leadership Internship Program for superintendents, principals, and program administrators.</t>
  </si>
  <si>
    <t>Funding is provided for OSPI to study the factors that impact education outcomes for children of seasonal farm workers in comparison to migrant students.</t>
  </si>
  <si>
    <t>Funding is provided for ESD 112 to implement a therapeutic educational program for students in Clark, Cowlitz, and Skamania counties.</t>
  </si>
  <si>
    <t>Funding is provided for small tribal schools in urban and suburban areas.</t>
  </si>
  <si>
    <t>Funding is provided for OSPI to contract with a nonprofit organization to administer a pilot program to develop and implement a water safety curriculum in public schools.</t>
  </si>
  <si>
    <t>Funding is provided for OSPI to conduct a one-time compliance review of every school district in Washington between July 2024 and July 2025 related to compliance with state nondiscrimination laws, Chapters 28A.640 RCW and 28A.642 RCW, and federal nondiscrimination laws</t>
  </si>
  <si>
    <t>Funding is provided for OSPI to develop guidance and provide technical assistance to school districts on the implementation of Initiative 2081 (Parental rights/schools).</t>
  </si>
  <si>
    <t>Funding is provided for ESD 121 to contract with a Washington-based Muslim and Arab community organization to support Washington teachers in implementing and incorporating lessons on Islamophobia in accordance with RCW 28A.150.210.</t>
  </si>
  <si>
    <t>Funding is provided solely for a mental health instruction implementation coordinator to facilitate the addition of mental health education curriculum in schools.</t>
  </si>
  <si>
    <t>Funding is provided for SBE and PESB to hire 1 FTE to serve as a tribal liaison for the two boards.</t>
  </si>
  <si>
    <t>One-time savings are achieved by reducing the General Fund-State appropriation for paraeducator training to align with the program's underspend in FY 2024.</t>
  </si>
  <si>
    <t>Funding is provided for grants to schools to install at least one semi-automatic external defibrilator. OSPI shall establish a grant program to assist schools to offset the costs of purchasing an Automatic External Defibrilator (AED) or to maintain or replace an AED.</t>
  </si>
  <si>
    <t>Funding is provided to allow contract bus drivers and related staff to opt into health and retirement benefits as proposed in ESHB 1248 (Pupil transportation).</t>
  </si>
  <si>
    <t>Funding is provided for grants to small school districts (less than 750 students) with students who attend regional skills centers for career and technical education</t>
  </si>
  <si>
    <t>Funding is provided to increase the 15 percent enrollment limit on state special education funding to 16 percent. Chapter 417, Laws of 2023 (ESHB 1436) increased the cap from 13.5 percent to 15 percent.</t>
  </si>
  <si>
    <t>Funding is provided for a grant to Evergreen High School in White Center to support its Associated Student Body.</t>
  </si>
  <si>
    <t>Funding is provided for a pilot project to provide opportunities for youth to see themselves in high-demand STEM careers.</t>
  </si>
  <si>
    <t>Additional funding is provided for the FieldSTEM program, which helps classroom teachers, schools and school districts implement equitable and culturally relevant environmental and sustainability education.</t>
  </si>
  <si>
    <t>Funding is provided for OSPI to support professional development in inclusionary practices for classroom teachers in an effort to reduce student isolation and restraint.</t>
  </si>
  <si>
    <t>Funding is provided for life skills training to children and youth that was previously funded through grants from the Health Care Authority.</t>
  </si>
  <si>
    <t>Funding is provided for grants to school districts for Ninth Grade Success.</t>
  </si>
  <si>
    <t>Funding is provided for a report on the utilization of special education funding</t>
  </si>
  <si>
    <t>Funding is provided for Seattle Public Schools to conduct an enrollment analysis to help learn why families have left the district and how they can be attracted back.</t>
  </si>
  <si>
    <t>Funding is provided to account for the Office of the Superintendent of Public Instruction's increased allocation of transportation funding to school districts.</t>
  </si>
  <si>
    <t>Funding is provided for the OSPI to develop and implement capacity building supports for community-based youth development programs service youth between the ages of 11 and 19.</t>
  </si>
  <si>
    <t>Provides funding for the professional educator standards board to convene two work groups to review implementation of new and existing standards in teacher preparation programs and to perform preparation program gap analyses.</t>
  </si>
  <si>
    <t>employee benefits, updated SEBB rate</t>
  </si>
  <si>
    <t>transfers from deaf and hard of hearing youth and from admin office of the courts</t>
  </si>
  <si>
    <t>CBAs, updated PEBB/SEBB rate, PERS/TRS 1 benefit, employee benefits</t>
  </si>
  <si>
    <t>CBAs, updated PEBB/SEBB rate, PERS/TRS1 benefit, plan 1 UAAL rates, booster incentive</t>
  </si>
  <si>
    <t>from ESD</t>
  </si>
  <si>
    <t>updated PEBB/SEBB rate, PERS/TRS 1 benefit</t>
  </si>
  <si>
    <t>Alternative Learning Environment</t>
  </si>
  <si>
    <t>Summer EBT State Match</t>
  </si>
  <si>
    <t>Board Bonus Accounting Change</t>
  </si>
  <si>
    <t>Bilingual Exit Caseload</t>
  </si>
  <si>
    <t>Bilingual Caseload</t>
  </si>
  <si>
    <t>CTE Adjustment</t>
  </si>
  <si>
    <t>Additional Attorney General Costs</t>
  </si>
  <si>
    <t>Eliminate School Food for Book 1</t>
  </si>
  <si>
    <t>K-12 Caseload</t>
  </si>
  <si>
    <t>Eliminate Education Reform Book1</t>
  </si>
  <si>
    <t>Eliminate ESD Funds for Book 1</t>
  </si>
  <si>
    <t>Eliminate TTK for Book 1</t>
  </si>
  <si>
    <t>Poverty Data Update</t>
  </si>
  <si>
    <t>Health, Life, and Other Rate Change</t>
  </si>
  <si>
    <t>Institutional Education Adjustment</t>
  </si>
  <si>
    <t>K-12 Inflation Adjustment</t>
  </si>
  <si>
    <t>Institutional Caseload</t>
  </si>
  <si>
    <t>July and August Payments</t>
  </si>
  <si>
    <t>Local and Deductible Revenues</t>
  </si>
  <si>
    <t>Military Youth Academy Caseload</t>
  </si>
  <si>
    <t>National Board Bonus Adjustment</t>
  </si>
  <si>
    <t>Pupil Transportation Adjustment</t>
  </si>
  <si>
    <t>Running Start Vocational</t>
  </si>
  <si>
    <t>Special Education Safety Net</t>
  </si>
  <si>
    <t>Skill Center Caseload</t>
  </si>
  <si>
    <t>School Food Service Adjustment</t>
  </si>
  <si>
    <t>Small Schools Adjustment</t>
  </si>
  <si>
    <t>Special Education Caseload</t>
  </si>
  <si>
    <t>Transitional Kindergarten Caseload</t>
  </si>
  <si>
    <t>WA Kids Adjustment</t>
  </si>
  <si>
    <t>Adjustments are made for the for the 2025-27 biennium.</t>
  </si>
  <si>
    <t>Adjustments are made for anticipated enrollment changes for Alternative Learning Environment students in the 2025-26 and 2026-27 school years.</t>
  </si>
  <si>
    <t>Summer EBT, also known as SUN Bucks, is a federal program that provides money to families to support children who lose access to free and reduced-price school meals during the summer months. In Washington, the program is administered by the Department of Social and Health Services and the OSPI. In summer 2024, SUN Bucks will have fought against food insecurity for the families of nearly 600,000 students in Washington, bringing in $72 million in federal funding. For summer 2025, it is estimated that this will grow to 620,000 students. Along with funding the benefits for families, the federal government provides administrative funding to state agencies but requires a 50% match from state funding. This proposal funds the 50% match needed to access the administrative funding and the millions in federal benefits to students across the state.</t>
  </si>
  <si>
    <t>At the advice of the Office of Financial Management, teacher bonus advances, which had historically coded to private/local appropriations, will be shifted to the General Fund-State appropriation.</t>
  </si>
  <si>
    <t>Adjustments are made for anticipated changes in the bilingual exit enrollment caseload for the 2025-26 and 2026-27 school years.</t>
  </si>
  <si>
    <t>Adjustments are made for anticipated changes in the bilingual enrollment caseload for the 2025-26 and 2026-27 school years.</t>
  </si>
  <si>
    <t>Funding is provided for anticipated enrollment changes for Career and Technical Education in the 2025-26 and 2026-27 school years.</t>
  </si>
  <si>
    <t>Funding is provided for anticipated enrollment changes for Open Doors Students in the 2025-26 and 2026-27 school years.</t>
  </si>
  <si>
    <t>Funding is provided for the defense of two lawsuits and necessary legal advice relating to an increase in complex issues related to the Public Records Act (PRA). This item includes funding for Office of Superintendent of Public Instruction's (OSPI) audit resolution case that seeks to recoup over $4 million that Summit Public Schools are alleged to have improperly received, to defend a PRA lawsuit, and to provide advice on complex PRA-related issues.</t>
  </si>
  <si>
    <t>Funding is provided for anticipated changes in public school enrollment the 2025-26 and 2026-27 school years.</t>
  </si>
  <si>
    <t>Adjustments are made to reflect poverty level changes related to those eligible for free and reduced-price lunch</t>
  </si>
  <si>
    <t>Adjustments are made for the newly implemented rates for the 2025-27 biennium.</t>
  </si>
  <si>
    <t>Adjustments are made for anticipated changes in the Institutional Education enrollment caseload for the 2025-26 and 2026-27 school years.</t>
  </si>
  <si>
    <t>Adjustments are made for anticipated changes to the inflation rate for the 2025-26 and 2026-27 school years.</t>
  </si>
  <si>
    <t>Adjustments are made for year-to-year changes in July and August payments made by the OSPI to Districts</t>
  </si>
  <si>
    <t>Funding is provided for anticipated enrollment changes for the Learning Assistance Program in the 2025-26 and 2026-27 school years.</t>
  </si>
  <si>
    <t>Adjustments are made to local deductible revenues for the 2025-27 biennium.</t>
  </si>
  <si>
    <t>Funding is provided for anticipated enrollment changes for Military Youth Academy enrollment in the 2025-26 and 2026-27 school years.</t>
  </si>
  <si>
    <t>Adjustments are made for the total amount of and the eligibility for National Board Bonuses.</t>
  </si>
  <si>
    <t>Adjustments are made for anticipated changes in the pupil transportation forecast for the 2025-26 and 2026-27 school years.</t>
  </si>
  <si>
    <t>Funding is provided for anticipated enrollment changes for Running Start Vocational Students in the 2025-26 and 2026-27 school years.</t>
  </si>
  <si>
    <t>Adjustments are made for anticipated changes in the Special Education Safety Net forecast for the 2025-26 and 2026-27 school years.</t>
  </si>
  <si>
    <t>Funding is provided for anticipated enrollment changes for Skills Centers in the 2025-26 and 2026-27 school years.</t>
  </si>
  <si>
    <t>During the current 2024-25 school year, nearly 70% of students in Washington state attend a school that provides free meals to every child enrolled. Known as the Community Eligibility Provision (CEP), school-wide, no-cost meals programs are primarily funded by the federal government on a reimbursement model; however, state dollars supplement federal funding to ensure that these programs are financially viable for districts. Recent changes in the federal reimbursement rates, more schools operating under CEP, and increased meal participation has increased state costs, requiring additional funding to continue these programs.</t>
  </si>
  <si>
    <t>Funding is provided for anticipated enrollment changes for Small Schools in the 2025-26 and 2026-27 school years.</t>
  </si>
  <si>
    <t>Adjustments are made for anticipated changes in the Special Education enrollment caseload for the 2025-26 and 2026-27 school years.</t>
  </si>
  <si>
    <t>The state budget provides funding for Transition to Kindergarten (TK) - a program children in need of additional preparation for a successful kindergarten experience the following school year. Funding is provided to school districts based on the distribution formula using the actual number of children enrolled in the program.</t>
  </si>
  <si>
    <t>Maintenance level adjustment is made for Washington Kindergarten Inventory of Developing Skills (WaKIDS) kindergarten readiness program.</t>
  </si>
  <si>
    <t>College Bound Scholarship Outreach</t>
  </si>
  <si>
    <t>Computer Science Training</t>
  </si>
  <si>
    <t>Outdoor/FieldSTEM</t>
  </si>
  <si>
    <t>Pause National Board Bonus</t>
  </si>
  <si>
    <t>Eliminate All Grants For Book 1</t>
  </si>
  <si>
    <t>Federal Way Apprenticships</t>
  </si>
  <si>
    <t>Health Insurance Rate Adjustment</t>
  </si>
  <si>
    <t>Math and Science Equivalency</t>
  </si>
  <si>
    <t>Reduce Para Grants To Actuals</t>
  </si>
  <si>
    <t>DRS Rate Impact</t>
  </si>
  <si>
    <t>Remove grant for fiscal savings.</t>
  </si>
  <si>
    <t>Pause bonus for budgetary savings.</t>
  </si>
  <si>
    <t>Health Insurance Rate Adjustment ($1,324 per member per month FY2026; $1,374 per member per month FY2027)</t>
  </si>
  <si>
    <t>Reduce paraeducator training grants to align with actual spending need</t>
  </si>
  <si>
    <t>K12 Formula impact from policy level DRS TRS and SERS rate changes.</t>
  </si>
  <si>
    <t>Opportunity Scholarship State Match</t>
  </si>
  <si>
    <t>Mastery-Based Learning</t>
  </si>
  <si>
    <t>Career Connected Learning - Marketi</t>
  </si>
  <si>
    <t>Barriers to Dual Credit Study</t>
  </si>
  <si>
    <t>FAFSA Completion Support</t>
  </si>
  <si>
    <t>Students Experiencing Homelessness</t>
  </si>
  <si>
    <t>Passport to Careers - Caseload</t>
  </si>
  <si>
    <t>Postsecondary Educ. and Internet</t>
  </si>
  <si>
    <t>Rural Jobs State Match</t>
  </si>
  <si>
    <t>WA Award for Vocational Excellence</t>
  </si>
  <si>
    <t>One-time funding is provided for the Washington State Opportunity Scholarship state match in FY 2022. This is additional funding to the state match provided at maintenance level.</t>
  </si>
  <si>
    <t>One-time funding is provided for the implementation of Substitute Senate Bill 5249 (mastery-based learning).</t>
  </si>
  <si>
    <t>Funding is provided for increasing loan repayment awards within the Behavioral Health Loan Repayment Program.</t>
  </si>
  <si>
    <t>One-time funding is provided to develop and implement a Career Connected Learning marketing and communications plan to students, pursuant to Chapter 406, Laws of 2019 (E2SHB 2158).</t>
  </si>
  <si>
    <t>One-time funding is provided for WSAC to convene and coordinate a task force to propose strategies to eliminate financial and non-financial aid barriers to low-income students participating in certain dual enrollment programs. The task force must coordinate with the State Board of Community and Technical Colleges to report Running Start data. A report is due by December 1, 2021.</t>
  </si>
  <si>
    <t>Funding is provided to continue support for 2.0 FTE staff, digital tools, and media placements to inform and assist families and students with completing the Free Application for Federal Student Aid (FAFSA).</t>
  </si>
  <si>
    <t>Funding is provided to implement Substitute House Bill 1166 (college students pilot).</t>
  </si>
  <si>
    <t>Funding is provided for the expansion of the Passport to Careers financial aid program for students in foster care or who have experienced homelessness, pursuant to Chapter 232, Laws of 2018 (2SSB 6274), which increased program caseloads by approximately 500 students beginning in FY 2020.</t>
  </si>
  <si>
    <t>Funding is provided for Second Substitute House Bill 1044 (prison to postsecondary education) that implements postsecondary education certificate and degree programs at state correctional institutions.</t>
  </si>
  <si>
    <t>One-time funding is provided for the rural job program state match in FY 2022.</t>
  </si>
  <si>
    <t>Funding is provided to continue the Washington Award for Vocational Excellence program</t>
  </si>
  <si>
    <t>Public Employee PLSF</t>
  </si>
  <si>
    <t>FAFSA Advertising Campaign/Admin</t>
  </si>
  <si>
    <t>WCG Apprenticeship Support</t>
  </si>
  <si>
    <t>WCG MFI Expansion and Bridge Grants</t>
  </si>
  <si>
    <t>Coordinated Cyber/Nursing Report</t>
  </si>
  <si>
    <t>Career Launch Grants</t>
  </si>
  <si>
    <t>College Services Support</t>
  </si>
  <si>
    <t>DOC Educ/Training Programs</t>
  </si>
  <si>
    <t>Military/Veteran Student Residency</t>
  </si>
  <si>
    <t>Nurse Educator Loan Repayment</t>
  </si>
  <si>
    <t>Student Health Care Access</t>
  </si>
  <si>
    <t>HS Senior Support Program</t>
  </si>
  <si>
    <t>WAVE Program Support</t>
  </si>
  <si>
    <t>Funding is provided to implement the provisions of Engrossed Second Subs tute Senate Bill 5764 (apprenticeships and higher ed).</t>
  </si>
  <si>
    <t>Funding is provided to implement Second Subs tute House Bill 1835 (postsecondary enrollment)</t>
  </si>
  <si>
    <t>Funding is provided for administra ve support services for recipients of the Washington College Grant in unaffiliated state registered apprenticeship programs.</t>
  </si>
  <si>
    <t>One- me funding is provided for increasing loan repayment awards within the Behavioral Health Loan Repayment Program.</t>
  </si>
  <si>
    <t>Funding is provided for a Bridge Grant of $500 to all maximum Washington College Grant (WCG)-only awardees and increases the maximum WCG award for students between 0-60 percent of the median family income (MFI). A student is eligible for a grant if the student receives a maximum college grant award and does not receive the college bound scholarship program.</t>
  </si>
  <si>
    <t>One- me funding is provided for the Washington Student Achievement Council (WSAC) to coordinate with the four-year ins tu ons and the State Board for Community and Technical Colleges on a progress report on new or expanded cybersecurity and nursing academic programs funded in the 2022 supplemental opera ng budget. A report is due to the Legislature by June 30, 2023, and a final report is expected by December 1, 2024.</t>
  </si>
  <si>
    <t>Funding is provided for the Student Achievement Council to administer a grant pool to support new and exis ng career launch programs at public four-year universi es.</t>
  </si>
  <si>
    <t>One- me funding is provided for a King County-based nonprofit organiza on to expand college services to support underserved students impacted by the pandemic and improve college reten on and comple on rates.</t>
  </si>
  <si>
    <t>One- me funding is provided for WSAC to convene and coordinate the development of educa on and training programs for employees of the Department of Correc ons, including correc onal officers and medical staff, through a contract with The Evergreen State College.</t>
  </si>
  <si>
    <t>One- me funding is provided for grants for nursing programs to purchase or upgrade simula on laboratory equipment in FY 2023. Ongoing funding is provided in the outlook for costs associated with the grants awarded in FY 2023.</t>
  </si>
  <si>
    <t>Funding is provided to expand the homeless student assistance pilot program by two addi onal public four-year ins tu ons in FY 2023 and FY 2024. The ins tu ons par cipa ng in the pilot program are subject to the same requirements as in RCW 28B.50.916</t>
  </si>
  <si>
    <t>One- me funding is provided for WSAC to convene a workgroup to develop recommenda ons regarding residency statutes, to ensure consistent applica on, clarify pathways to becoming a Washington resident student, and ensure equity in accessing student residency. A report is due to the Legislature by December 1, 2022.</t>
  </si>
  <si>
    <t>Funding is provided to implement House Bill 2007 (nurse educator loans).</t>
  </si>
  <si>
    <t>One- me funding is provided to match private contribu ons to the Rural Jobs Program. A public-private partnership, this program was created to meet the workforce needs of business and industry in rural coun es by assis ng students in earning cer ficates, associate degrees, or other industry-recognized creden als necessary for employment in high employer demand fields.</t>
  </si>
  <si>
    <t>Funding is provided for a pilot program to help students, including those in state registered appren ceship programs, connect with health care coverage. WSAC, in coopera on with the Council of Presidents, must provide resources for up to two four-year colleges or universi es, one on the east side and one on the west side of the Cascade mountains. A report to the Legislature is expected in the 2023-25 biennium.</t>
  </si>
  <si>
    <t>One- me funding is provided for a Pierce County school district to expand a current program assis ng high school seniors in postsecondary choices.</t>
  </si>
  <si>
    <t>Funding is provided for administra ve support for the Washington Award for Voca onal Excellence (WAVE) program.</t>
  </si>
  <si>
    <t>WA Student Loan Program</t>
  </si>
  <si>
    <t>Wrestling Grant Program</t>
  </si>
  <si>
    <t>BH Apprenticeship Stipends</t>
  </si>
  <si>
    <t>College Bound Eligibility</t>
  </si>
  <si>
    <t>Cloud Infrastructure</t>
  </si>
  <si>
    <t>Conditional Scholarship</t>
  </si>
  <si>
    <t>Education Commission of State Dues</t>
  </si>
  <si>
    <t>Law Clinic - Crime Victim Support</t>
  </si>
  <si>
    <t>National Guard Grants</t>
  </si>
  <si>
    <t>Passport to Careers</t>
  </si>
  <si>
    <t>Postsecondary Student Needs</t>
  </si>
  <si>
    <t>Universal FAFSA Completion Study</t>
  </si>
  <si>
    <t>Contraception Vending Machines</t>
  </si>
  <si>
    <t>WCG 56-60 MFI Max Award</t>
  </si>
  <si>
    <t>WCG MFI Adjustments</t>
  </si>
  <si>
    <t>WEIA Board Administration</t>
  </si>
  <si>
    <t>Funding is provided for the implementation of Engrossed House Bill 1823 (WA student loan program)</t>
  </si>
  <si>
    <t>Funding is provided for the Wrestling Grant Program, as provided in Substitute Senate Bill 5687 (Wrestling grant program).</t>
  </si>
  <si>
    <t>One-time funding is provided for a behavioral health (BH) apprenticeship pilot program to make $3,000 stipends available to students</t>
  </si>
  <si>
    <t>Funding is provided to implement House Bill 1232 (College bound scholarship).</t>
  </si>
  <si>
    <t>Funding is provided for the Washington Student Achievement Council (WSAC) to coordinate with the four-year institutions and the State Board for Community and Technical Colleges on a progress report on new or expanded cybersecurity and nursing academic programs funded in the 2022 supplemental and 2023-25 biennial operating budgets. A final report is due to the Legislature by December 1, 2024.</t>
  </si>
  <si>
    <t>Funding is provided for maintenance and operations of new cloud computing resources.</t>
  </si>
  <si>
    <t>One-time funding is provided for conditional scholarships focusing on dual language educators.</t>
  </si>
  <si>
    <t>Funding is provided for WSAC to contract with a King County-based nonprofit organization to continue college services to support underserved students.</t>
  </si>
  <si>
    <t>Funding is provided for half of the annual dues to the Education Commission of the State. The other half is to be paid by the Office of the Superintendent of Public Instruction.</t>
  </si>
  <si>
    <t>Funding is provided for all 6 public 4-year institutions to participate in the students experiencing homelessness program, as provided in Engrossed Substitute Senate Bill 5702 (Student homelessness pilot)</t>
  </si>
  <si>
    <t>One-time funding is provided to award grants to law schools offering a law clinic focused on crime victim support</t>
  </si>
  <si>
    <t>Funding is provided for eligible students of the National Guard Grant.</t>
  </si>
  <si>
    <t>One-time funding is provided for a review of current practices and to recommend short and long-term goals to increase effectiveness and the population served. A report is due to the Legislature by June 30, 2024.</t>
  </si>
  <si>
    <t>Funding is provided to implement Second Substitute House Bill 1559 (Postsecondary student needs) for a food pilot at 2 public 4-year institutions and resource hub development</t>
  </si>
  <si>
    <t>Funding is provided for WSAC to contract with a nonprofit organization located in Tacoma that focuses on coordinated systems of support for postsecondary success to conduct a study on universal free application for federal financial aid (FAFSA) completion. A report is due by November 30, 2023.</t>
  </si>
  <si>
    <t>One-time funding is provided to offer a $10,000 grant to institutions on a first-come, first-served basis to provide contraception vending machines for students and staff stocked with emergency contraception, including condoms</t>
  </si>
  <si>
    <t>Funding is adjusted for the Washington College Grant (WCG) maximum award to be expanded to students at 56 60 percent of the median family income (MFI).</t>
  </si>
  <si>
    <t>Funding is provided for the maximum award for the WCG to be awarded to students with a MFI up to 65 percent starting in FY 2024.</t>
  </si>
  <si>
    <t>Funding is provided for WSAC to staff the Workforce Education Investment Accountability and Oversight (WEIAO) Board, as provided in Engrossed Senate Bill 5534 (Workforce investment board). The Workforce Training and Education Coordinating Board staffed the WEIAO Board since it was established in 2019</t>
  </si>
  <si>
    <t>Financial Aid Terms</t>
  </si>
  <si>
    <t>Incarcerated Student Grants</t>
  </si>
  <si>
    <t>BH Conditional Scholarships</t>
  </si>
  <si>
    <t>College Bound MFI Adj</t>
  </si>
  <si>
    <t>Contracting Support</t>
  </si>
  <si>
    <t>GET Scholarship Study</t>
  </si>
  <si>
    <t>College in the High School-Private</t>
  </si>
  <si>
    <t>LaunchNW</t>
  </si>
  <si>
    <t>Naloxone and Testing Strips</t>
  </si>
  <si>
    <t>Native American Apprentices</t>
  </si>
  <si>
    <t>WA College Grant Eligibility-SNAP</t>
  </si>
  <si>
    <t>State Work Study</t>
  </si>
  <si>
    <t>Financial Aid Texting Pgm</t>
  </si>
  <si>
    <t>WAVE Scholarship</t>
  </si>
  <si>
    <t>Funding is provided to implement SB 5904 (Financial aid terms), which extends student eligibility for the Washington College Grant (WCG), College Bound Scholarship, and Passport to Careers financial aid programs</t>
  </si>
  <si>
    <t>Funding is provided to implement SSB 5953 (Incarcerated student grants), which allows incarcerated individuals to apply for and use federal and state financial aid grants for postsecondary education programs at the Department of Corrections.</t>
  </si>
  <si>
    <t>Funding is provided for implementation of HB 1946 (Behav. health scholarship) which expands uses for the Behavioral Health (BH) Scholarship Program within the Washington Health Corps.</t>
  </si>
  <si>
    <t>Funding is assumed in the outlook for College Bound Scholarship adjustments based on the 56-65 percent median family income (MFI) award levels amended in Chapter 475, Laws of 2023, Partial Veto (ESSB 5187).</t>
  </si>
  <si>
    <t>Funding is provided for a 1.0 FTE position to support the increased workload in contracting activities at the Student Achievement Council.</t>
  </si>
  <si>
    <t>Funding is provided for a study on establishment and implementation of a scholarship fund from the Washington Guaranteed Education Tuition (GET) Advanced College Tuition Payment Program Account. A report is due by June 30, 2025.</t>
  </si>
  <si>
    <t>Funding is provided for implementation of ESHB 2441 (College in the HS fees), which provides that one private not-for-profit institution may offer College in the High School courses for free to public high school students.</t>
  </si>
  <si>
    <t>Funding is provided for development and implementation of a mentoring scholarship. An award that includes state funds must be matched on an equal dollar basis with private funds.</t>
  </si>
  <si>
    <t>Funding is provided for institutions to stock vending machines with naloxone and fentanyl test strips, in partnership with the Department of Health. A report is due by June 30, 2025</t>
  </si>
  <si>
    <t>Funding is provided for implementation of ESHB 2019 (Native American apprentices); $1.0 million of the amount must go towards grants to students.</t>
  </si>
  <si>
    <t>Funding is provided to increase the award amounts for the National Guard Postsecondary Education Grant financial aid program.</t>
  </si>
  <si>
    <t>Funding is provided to support eligible students in the Passport to Careers financial aid program. The Passport to Careers program is for students in foster care or who have experienced homelessness, pursuant to Chapter 232, Laws of 2018 (2SSB 6274).</t>
  </si>
  <si>
    <t>Funding is provided for implementation of 2SHB 2214 (College grant/public assist.), to inform students of their eligibility for the WCG through the Supplemental Nutrition Assistance Program (SNAP).</t>
  </si>
  <si>
    <t>Funding is provided for implementation of SHB 2025 (State work-study program) which modifies the reimbursement rates for employers participating in the State Work Study program.</t>
  </si>
  <si>
    <t>Funding is provided for Otterbot, a financial aid texting program.</t>
  </si>
  <si>
    <t>Funding is provided to support eligible students in the Washington Award for Vocational Excellence (WAVE) scholarship program.</t>
  </si>
  <si>
    <t>Funding is assumed in the outlook for WCG adjustments based on the 56-65 percent MFI award levels amended in Chapter 475, Laws of 2023, Partial Veto (ESSB 5187).</t>
  </si>
  <si>
    <t>College Bound Caseload Adjustment</t>
  </si>
  <si>
    <t>Facility Transition</t>
  </si>
  <si>
    <t>College Grant Caseload Adjustment</t>
  </si>
  <si>
    <t>College Bound Scholarship funding levels are adjusted to reflect changes in the November 2024 caseload from the Caseload Forecast Council.  This program provides full tuition and fees and $500 for books or supplies to income-eligible students enrolled in state colleges or universities who completed the College Bound pledge requirements.</t>
  </si>
  <si>
    <t>Funding will address costs related to WSAC's relocation to a new facility as part of OFM's facility consolidation effort</t>
  </si>
  <si>
    <t>Washington College Grant funding levels are adjusted to reflect changes in the November 2024 caseload from the Caseload Forecast Council.  This program provides full or partial tuition and fees for income-eligible students enrolled in Washington State colleges or universities.</t>
  </si>
  <si>
    <t>College Bound Scholarship funding levels are adjusted based on the 56-65 percent median family income (MFI) award levels</t>
  </si>
  <si>
    <t>Bridge Grants Reduction</t>
  </si>
  <si>
    <t>Dual Enrollment Scholarship</t>
  </si>
  <si>
    <t>Goods and Services</t>
  </si>
  <si>
    <t>Govt. Efficiency - Management</t>
  </si>
  <si>
    <t>The Bridge Grant Program is reduced by 10%. In addition, any incoming students will receive an award amount of $400 instead of $500. Students who are currently receiving the $500 award will continue at that level.</t>
  </si>
  <si>
    <t>Funding reflects the elimination of the Dual Enrollment Scholarship Program.</t>
  </si>
  <si>
    <t>Funding is reduced to reflect a reduction in goods and services</t>
  </si>
  <si>
    <t>This represents a reduction in management and administrative positions.</t>
  </si>
  <si>
    <t>This item reflects a reduction in the award amount for the Wave Scholarship.</t>
  </si>
  <si>
    <t>Audio-Only Telemedicine</t>
  </si>
  <si>
    <t>Equity &amp; Access in Higher Education</t>
  </si>
  <si>
    <t>Diversity, etc./Higher Education</t>
  </si>
  <si>
    <t>Alcohol and Drug Abuse Institute Ba</t>
  </si>
  <si>
    <t>Applied Child and Adolescent Psych</t>
  </si>
  <si>
    <t>Air Quality Study</t>
  </si>
  <si>
    <t>Boater Safety Analysis</t>
  </si>
  <si>
    <t>Burke Museum Ed. Accessibility</t>
  </si>
  <si>
    <t>Cannabis Study Frameworks</t>
  </si>
  <si>
    <t>Community Care Coordinator</t>
  </si>
  <si>
    <t>Environmental Forensic Science Ctr</t>
  </si>
  <si>
    <t>Center for Human Rights</t>
  </si>
  <si>
    <t>Community Immersion Law Enforcement</t>
  </si>
  <si>
    <t>Climate Risk Assessment</t>
  </si>
  <si>
    <t>Climate Science Education</t>
  </si>
  <si>
    <t>Online Courses for SD staff</t>
  </si>
  <si>
    <t>Computer Science and Engineering</t>
  </si>
  <si>
    <t>Review Recorded Covenants</t>
  </si>
  <si>
    <t>State Forensic Anthropologist</t>
  </si>
  <si>
    <t>HBV Telehealth Training</t>
  </si>
  <si>
    <t>Latino Center for Health</t>
  </si>
  <si>
    <t>Math Improvement Pilot</t>
  </si>
  <si>
    <t>WA MESA</t>
  </si>
  <si>
    <t>Public Service Oriented Programs</t>
  </si>
  <si>
    <t>Kelp Conservation &amp; Recovery</t>
  </si>
  <si>
    <t>Adult Psychiatry Residencies</t>
  </si>
  <si>
    <t>Child Psychiatry Residencies</t>
  </si>
  <si>
    <t>Paramedic Training Program</t>
  </si>
  <si>
    <t>Restorative Justice Research</t>
  </si>
  <si>
    <t>School of Medicine-Spokane Building</t>
  </si>
  <si>
    <t>Menstrual Products</t>
  </si>
  <si>
    <t>UW Hospital Support</t>
  </si>
  <si>
    <t>School of Dentistry</t>
  </si>
  <si>
    <t>Veterans Mental Health Counselor</t>
  </si>
  <si>
    <t>Funding is provided for the implementation of Engrossed Substitute House Bill 1196 (audio-only telemedicine).</t>
  </si>
  <si>
    <t>Funding is provided for the implementation of Engrossed Second Substitute Senate Bill 5141 (env. justice task force recs).</t>
  </si>
  <si>
    <t>Funding is provided for the implementation of Engrossed Second Substitute Senate Bill 5194 (equity and access in higher education).</t>
  </si>
  <si>
    <t>Funding is provided for diversity, equity, inclusion (DEI) and anti-racism professional development for faculty and staff, DEI and anti-racism student training, and DEI campus climate assessments at the public institutions of higher education, pursuant to Engrossed Second Substitute Senate Bill 5227 (diversity, etc./higher education).</t>
  </si>
  <si>
    <t>One-time funding is provided to implement Chapter 6, Laws of 2021 (ESSB 5272) (Liquor &amp; Cannabis Board Fees). The funding is for the operational costs of the Alcohol and Drug Abuse Research Program.</t>
  </si>
  <si>
    <t>Funding is provided for maintenance and operations (M&amp;O) of new facilities that will be partially or fully completed during the 2021-23 biennium. M&amp;O funding covers utilities, custodial, and routine maintenance.</t>
  </si>
  <si>
    <t>Funding is provided for scholarships to students in the applied child and adolescent psychology masters program, priority shall be given to traditionally underrepresented students and those students who are bilingual.</t>
  </si>
  <si>
    <t>One-time funding is provided for an air quality study focusing on indoor and outdoor ultrafine particle air quality at sites with vulnerable populations, such as schools or locations underneath flight paths within ten miles of Sea Tac airport and addressing filtration systems. A report is due by December 15, 2021.</t>
  </si>
  <si>
    <t>One-time funding is provided for the Evans School of Public Policy and Governance to conduct a boater safety analysis. A report is due to the Legislature by December 31, 2022.</t>
  </si>
  <si>
    <t>Funding is provided for the Burke Museum to make education programs, offered by the museum, accessible to more students across the state, especially students in underserved schools and locations.</t>
  </si>
  <si>
    <t>One-time funding is provided for the Center for Cannabis Research to collaborate with the Washington State University Collaboration on Cannabis Policy, Research and Outreach to create frameworks for future cannabis studies. The frameworks are due by December 1, 2021.</t>
  </si>
  <si>
    <t>Funding is provided for a community care coordinator for transitional-age youth for the Doorway Project in partnership with the Seattle campus.</t>
  </si>
  <si>
    <t>Funding is provided for the creation of the Center for Environmental Forensic Science at the University of Washington.</t>
  </si>
  <si>
    <t>Funding is provided to the Center for Human Rights. This funding must not supplant the Center's other current funding sources.</t>
  </si>
  <si>
    <t>Funding is provided for the Community Immersion Law Enforcement Project at the Tacoma campus</t>
  </si>
  <si>
    <t>Funding is provided for the implementation of Substitute Senate Bill 5126 (climate commitment act).</t>
  </si>
  <si>
    <t>One-time funding is provided for the Climate Impact Group in the College of Environment to update the Washington Climate Change Impacts Assessment to inform future updates to the statewide climate resilience strategy. The final report is due by December 15, 2022</t>
  </si>
  <si>
    <t>Funds are provided for the Institute for Science and Math Education to collaborate with teacher preparation programs and the Office of the Superintendent of Public Instruction to develop an open access climate science educational curriculum for use in teacher preparation programs.</t>
  </si>
  <si>
    <t>Funding is provided for an expansion of online courses related to behavioral health and student well-being for school district staff</t>
  </si>
  <si>
    <t>Funding is provided to increase enrollments by 100 focusing on traditionally underrepresented students. A report is due June 30, 2022, and June 30, 2023.</t>
  </si>
  <si>
    <t>Funding is provided to implement Engrossed Second Substitute House Bill 1335 (racial restrictions/review).</t>
  </si>
  <si>
    <t>Funding is provided to the University of Washington to create the position of state forensic anthropologist.</t>
  </si>
  <si>
    <t>One-time funding is provided to expand hepatitis B virus telehealth training for primary care providers.</t>
  </si>
  <si>
    <t>Funding is provided to implement Engrossed Second Substitute House Bill 1272 (health system transparency)</t>
  </si>
  <si>
    <t>Funding is provided to the Latino Center for Health for operating costs.</t>
  </si>
  <si>
    <t>One-time funding is provided for the College of Education to continue partnering with school districts on a pilot program to improve the math scores of K-12 students.</t>
  </si>
  <si>
    <t>Funding is provided for Washington Mathematics, Engineering, Science Achievement to implement program opportunities in science, technology, engineering, and mathematics.</t>
  </si>
  <si>
    <t>One-time funding is provided for financial assistance to students in public service oriented graduate and professional degree programs. Prioritization for traditionally underrepresented students expressing interest in physician assistant, community oriented public health, or social work programs.</t>
  </si>
  <si>
    <t>One-time funding is provided to the University of Washington to perform coordination, monitoring, and research related to Puget Sound kelp conservation and recovery.</t>
  </si>
  <si>
    <t>Funding is provided for the psychiatry residency program at the University of Washington to offer additional adult residency positions. The funding supports four second-year residency positions and four third-year residency positions. Additional funding for four fourth-year residency positions are assumed in the budget outlook.</t>
  </si>
  <si>
    <t>Funding is provided to offer two 24-month child and adolescent psychiatry fellowship positions that are approved by the Accreditation Council for Graduate Medical Education, pursuant to Chapter 360, Laws of 2019 (2SSB 5903). The funding supports one additional first year and one second-year fellowship positions. Funding for an additional second-year fellowship position is assumed in the Budget Outlook.</t>
  </si>
  <si>
    <t>One-time funding is provided to the University of Washington Medical Center for the development of a simulator training device at the Harborview Medical Center's Paramedic Training Program.</t>
  </si>
  <si>
    <t>Funding is provided to research the use and effectiveness of restorative justice, consulting with hate crime victims and offenders. A report is due to the legislature by December 1, 2021 as to whether or not to begin a restorative justice pilot program.</t>
  </si>
  <si>
    <t>Funding is provided for the University of Washington School of Medicine to expand and relocate from the Gonzaga campus to new classrooms and anatomy laboratories in Spokane.</t>
  </si>
  <si>
    <t>Funding is provided to implement Engrossed Substitute House Bill 1273 (menstrual products/schools)</t>
  </si>
  <si>
    <t>One-time funding is provided to support the operations and the teaching mission of the Harborview Medical Center (HMC) and the University of Washington Medical Center (UWMC). By December 1, 2022, the University of Washington must report to the Legislature the impact of the state funding on the fiscal position of HMC and UWMC in the 2021-23 biennium.</t>
  </si>
  <si>
    <t>Funding is provided to the University of Washington School of Dentistry for continued support of its services to individuals covered by Medicaid and the uninsured.</t>
  </si>
  <si>
    <t>Funding is provided for a licensed mental health counselor who has experience and training related to working with active members of the military or military veterans.</t>
  </si>
  <si>
    <t>Oral Health Workforce</t>
  </si>
  <si>
    <t>Behavioral Health Co-Response</t>
  </si>
  <si>
    <t>Military Student Residency</t>
  </si>
  <si>
    <t>Arboretum Park Inventory</t>
  </si>
  <si>
    <t>Business Certificate - Bothell</t>
  </si>
  <si>
    <t>Compensation Support</t>
  </si>
  <si>
    <t>Clean Energy Battery Testbeds</t>
  </si>
  <si>
    <t>Clean Energy Community Engagement</t>
  </si>
  <si>
    <t>Finnish Collaboration</t>
  </si>
  <si>
    <t>Culturally Responsive Mental Health</t>
  </si>
  <si>
    <t>Death with Dignity Act Study</t>
  </si>
  <si>
    <t>Environmental Forensic Science</t>
  </si>
  <si>
    <t>Hazing Prevention</t>
  </si>
  <si>
    <t>Memory and Brain Wellness Center</t>
  </si>
  <si>
    <t>Nursing Education</t>
  </si>
  <si>
    <t>Pharmacy BH Residency</t>
  </si>
  <si>
    <t>Training for Nurse Examiners</t>
  </si>
  <si>
    <t>Startup Program</t>
  </si>
  <si>
    <t>Voting Rights</t>
  </si>
  <si>
    <t>One- me funding is provided for the Center for Health Workforce Studies to develop a program to track dental workforce trends, needs, and enhancements to be er serve the increasing popula on and demand for access to adequate oral health care.</t>
  </si>
  <si>
    <t>Funding is provided to implement the provisions of Subs tute Senate Bill 5644 (behavioral health co-response).</t>
  </si>
  <si>
    <t>Funding is provided to implement the provisions of Engrossed Subs tute Senate Bill 5874 (military student residency).</t>
  </si>
  <si>
    <t>Funding is provided for opera ons and maintenance of new facili es that will be par ally or fully completed during the 2021-23 biennium. This funding provides for the cost of u li es, custodial services, and rou ne maintenance.</t>
  </si>
  <si>
    <t>One- me funding is provided for a non-profit organiza on to report on the community inventory to help align the Washington Park Arboretum planning with the diverse needs and priori es of the community.</t>
  </si>
  <si>
    <t>One- me funding is provided for s pends to students during the business cer ficate program at the Bothell campus.</t>
  </si>
  <si>
    <t>Funding is provided for the Burke Museum to make educa on programs, including remote offerings, offered by the museum accessible to more students across the state, especially students in underserved schools and locations.</t>
  </si>
  <si>
    <t>Funding is provided for ins tu on compensa on costs in recogni on that these costs exceed esmated increases in undergraduate opera ng fee revenue.</t>
  </si>
  <si>
    <t>Funding is provided for the staffing and opera onal costs related to Clean Energy ba ery fabrica on testbeds.</t>
  </si>
  <si>
    <t>Funding is provided for community engagement to facilitate clean energy transi ons by partnering with communities, utilities, and project developers.</t>
  </si>
  <si>
    <t>Funding is provided for the Center for Human Rights.</t>
  </si>
  <si>
    <t>One- me funding is provided for the UW Center for an Informed Public to iden fy new technologies and strategies to resist strategic misinforma on in collabora on with Finnish higher educa on ins tu ons and organizations. A report is due to the Legislature by June 30, 2023.</t>
  </si>
  <si>
    <t>Funding is provided to increase enrollments at the Paul G. Allen School of Computer Science and Engineering by 50 students per year, beginning in FY 2023.</t>
  </si>
  <si>
    <t>One- me funding is provided for the CoLab for Community and Behavioral Health Policy to work in collabora on with the La no Center for Health and allies to convene a community coali on and design team to develop recommenda ons for the expansion of culturally responsible community mental health services focused on children and adolescents in Washington.</t>
  </si>
  <si>
    <t>One- me funding is provided for a study regarding the barriers to fully access the Washington Death with Dignity Act. The report is due to the Governor and the Legislature by June 30, 2023.</t>
  </si>
  <si>
    <t>One- me funding is provided for the Center for Environmental Forensic Science to procure an AccuTOF DART mass spectrometry system to perform rapid forensic wood iden fica on to combat illegal logging and associated trade.</t>
  </si>
  <si>
    <t>Funding is provided to implement Second Subs tute House Bill 1751 (hazing preven on).</t>
  </si>
  <si>
    <t>Funding is provided for the Memory and Brain Wellness Center to support the statewide expansion of the Dementia Friends Program.</t>
  </si>
  <si>
    <t>Funding is provided for addi onal nursing slots and graduates in the exis ng accelerated Bachelor of Science in Nursing program at the Sea le campus. Of the amount provided, $273,000 in FY 2023 is for the School of Nursing and Healthcare Leadership at the Tacoma campus. A coordinated progress report with the Student Achievement Council is due to the Legislature by June 1, 2023, and a final report is expected by December 1, 2024.</t>
  </si>
  <si>
    <t>Funding is provided for the UW School of Pharmacy/UW Medicine Pharmacy Services to create a pharmacy behavioral health residency program, including two new resident posi ons and one behavioral health faculty position.</t>
  </si>
  <si>
    <t>One- me funding is provided for financial assistance to students in public service-oriented graduate and professional degree programs. Priori za on for tradi onally underrepresented students expressing interest in physician assistant, community-oriented public health, or social work programs, changes the threshold for eligible programs from over $35,000 to over $18,000.</t>
  </si>
  <si>
    <t>Funding is provided for additional sexual assault nurse examiner training.</t>
  </si>
  <si>
    <t>One- me funding is provided for the Paul G. Allen School of Computer Science and Engineering Startup Program.</t>
  </si>
  <si>
    <t>Funding is provided for Engrossed Second Subs tute House Bill 1181 (veterans &amp; military suicide), which extends and modifies the Suicide-Safer Homes Task Force; provides for various outreach and services related to preven ng suicide among veterans and military service members; and establishes a new special vehicle license plate emblem.</t>
  </si>
  <si>
    <t>Funding is provided to establish a data repository at the University of Washington to assist jurisdic ons and researchers in election best practices.</t>
  </si>
  <si>
    <t>College in High School Fees</t>
  </si>
  <si>
    <t>Cap Project Operating Costs - BHTF</t>
  </si>
  <si>
    <t>Addiction, Drug &amp; Alcohol Institute</t>
  </si>
  <si>
    <t>BHTF Support</t>
  </si>
  <si>
    <t>Burke Museum</t>
  </si>
  <si>
    <t>Center for Excellence - DV Research</t>
  </si>
  <si>
    <t>Center for Indigenous Health</t>
  </si>
  <si>
    <t>Harry Bridges Center/Labor Studies</t>
  </si>
  <si>
    <t>Diversity, Equity, Inclusion</t>
  </si>
  <si>
    <t>Family Medicine Residency Program</t>
  </si>
  <si>
    <t>Fund Split Support</t>
  </si>
  <si>
    <t>Inequities Research Framework</t>
  </si>
  <si>
    <t>International Trade/Forest Products</t>
  </si>
  <si>
    <t>Labor Archives of WA</t>
  </si>
  <si>
    <t>Long-Term Care Nursing</t>
  </si>
  <si>
    <t>Washington MESA</t>
  </si>
  <si>
    <t>Nanocellulose Pilot Facility</t>
  </si>
  <si>
    <t>Computer Science/Engineering Enroll</t>
  </si>
  <si>
    <t>Computing/Engineering - Tacoma</t>
  </si>
  <si>
    <t>BHTF Physician &amp; Facility Support</t>
  </si>
  <si>
    <t>Research for Plastic Replacement</t>
  </si>
  <si>
    <t>Planning Program Stipends</t>
  </si>
  <si>
    <t>Post-Prison Pathways</t>
  </si>
  <si>
    <t>Student Support</t>
  </si>
  <si>
    <t>Telehealth Collaborative</t>
  </si>
  <si>
    <t>STARS Program</t>
  </si>
  <si>
    <t>UW Trueblood</t>
  </si>
  <si>
    <t>WA Population Data Repository</t>
  </si>
  <si>
    <t>One-time funding is provided for the Center for Health Workforce Studies to continue a program to track dental workforce trends, needs, and enhancements to better serve increasing demand for access to adequate oral health care.</t>
  </si>
  <si>
    <t>Funding is provided for College in High School courses as provided in Second Substitute Senate Bill 5048 (College in high school fees).</t>
  </si>
  <si>
    <t>Funding is provided for operations and maintenance of new facilities that will be partially or fully completed during the 2023-25 biennium. This funding provides for the cost of utilities, custodial services, and routine maintenance.</t>
  </si>
  <si>
    <t>Funding is provided for operations and maintenance of the Behavioral Health Teaching Facility (BHTF) slated to open in 2024.</t>
  </si>
  <si>
    <t>One-time funding is provided for program support and student scholarships for the expansion of the Master of Arts in Applied Child and Adolescent Psychology.</t>
  </si>
  <si>
    <t>One-time funding is provided for the Addictions, Drug, and Alcohol Institute to continue cannabis and public health impact research.</t>
  </si>
  <si>
    <t>Funding is provided for the implementation of Substitute Senate Bill 5189 (Behavioral health support) which establishes behavioral health support specialists.</t>
  </si>
  <si>
    <t>One-time funding is provided for support of staff, training, and other costs necessary to facilitate the opening of the Behavioral Health Teaching Facility.</t>
  </si>
  <si>
    <t>Funding is provided for the Burke Museum to engage in tribal relations work, including tribal consultation, expanding Native programming, and digitization of Native collections.</t>
  </si>
  <si>
    <t>One-time funding is provided for implementation of Engrossed Second Substitute House Bill 1715 (Domestic violence), which creates the Center for Excellence in Research, Policy, and Practice to Reduce Domestic Violence (DV).</t>
  </si>
  <si>
    <t>Funding is provided for the Center for Indigenous Health to increase the number of American Indian and Alaska Native physicians practicing in the state.</t>
  </si>
  <si>
    <t>Funding is provided to support the Harry Bridges Center for Labor Studies.</t>
  </si>
  <si>
    <t>Funding is provided to adopt policies regarding diversity in clinical trials; and update forms and processes, recruitment processes, and translation and interpretation services as provided in Second Substitute House Bill 1745 (Diversity in clinical trials).</t>
  </si>
  <si>
    <t>One-time funding is provided for the CoLab for Community and Behavioral Health Policy to collaborate with the Latino Center for Health and allies to convene a community coalition and design team to develop recommendations for the expansion of culturally responsible community mental health services focused on children and adolescents in the state. A report is due to the Legislature by June 30, 2025.</t>
  </si>
  <si>
    <t>One-time funding is provided to continue the implementation of Chapter 256, Laws of 2021 (E2SHB 1335).</t>
  </si>
  <si>
    <t>One-time funding is provided to organize and facilitate a difficult to discharge task force to oversee a pilot program and make recommendations about how to address challenges faced with discharging patients from acute care settings and post-acute care capacity.</t>
  </si>
  <si>
    <t>Funding is provided to continue diversity, equity, inclusion (DEI) and anti-racism professional development for faculty and staff, DEI and anti-racism student training, and DEI campus climate assessments at the public institutions of higher education, pursuant to Chapter 275, Laws of 2021 (E2SSB 5227).</t>
  </si>
  <si>
    <t>Funding is provided to expand the Family Medicine Residency Program.</t>
  </si>
  <si>
    <t>Funding is provided to institutions of higher education for employee compensation costs in recognition that the costs exceed estimated increases in undergraduate operating fee revenue.</t>
  </si>
  <si>
    <t>One-time funding is provided to develop a framework for research to help determine inequities in poverty, access to service, language barriers, and access to justice for individuals of Middle Eastern descent.</t>
  </si>
  <si>
    <t>Funding is provided for the University of Washington (UW) Center for International Trade in Forest Products.</t>
  </si>
  <si>
    <t>Funding is provided to support the Labor Archives of Washington.</t>
  </si>
  <si>
    <t>Funding is provided to support the Latino Center for Health.</t>
  </si>
  <si>
    <t>One-time funding is provided for a web-based long-term care nurse residency program and a social media campaign promoting long-term care nursing.</t>
  </si>
  <si>
    <t>Funding is provided for the College of Education to partner with the Chehalis and Spokane school districts to continue the math improvement pilot program.</t>
  </si>
  <si>
    <t>Funding is provided for the Washington Mathematics, Engineering, Science Achievement (MESA) Program. Of this amount, $200,000 is for additional program support and $500,000 is for MESA and Washington State University Everett to plan and implement expansion of MESA activities at the Everett campus.</t>
  </si>
  <si>
    <t>Funding is provided for the operation of a pilot plant to produce nanocellulose-based materials for evaluation by potential users.</t>
  </si>
  <si>
    <t>Funding is provided for continued support for additional nursing slots in the existing accelerated Bachelor of Science in Nursing program at the Seattle campus and the School of Nursing and Healthcare Leadership at the Tacoma campus. A coordinated progress report with the Student Achievement Council is due to the Legislature by June 1, 2023, and a final report is due by December 1, 2024.</t>
  </si>
  <si>
    <t>Funding is provided to increase enrollments at the Paul G. Allen School to award an additional 100 degrees per year focusing on traditionally underrepresented students. A report is due June 30, 2024, and June 30, 2025.</t>
  </si>
  <si>
    <t>Funding is provided to increase enrollments in computing and engineering at the Tacoma campus to award an additional 55 degrees per year.</t>
  </si>
  <si>
    <t>Funding is provided to support the faculty costs for delivering behavioral health care to patients in long-term civil commitment beds and to teach future mental health professionals at the Behavioral Health Teaching Facility (BHTF) slated to open in 2024.</t>
  </si>
  <si>
    <t>One-time funding is provided for nanocellulose based research to produce a replacement for cellophane and clear plastic products with one made with plant materials that is biodegradable</t>
  </si>
  <si>
    <t>One-time funding is provided for planning program student studios to assist cities and counties with planning projects.</t>
  </si>
  <si>
    <t>Funding is provided for the development and implementation of a program to support pathways from prison to UW's Tacoma campus</t>
  </si>
  <si>
    <t>One-time funding is provided for financial assistance to students in public service-oriented graduate and professional degree programs. Prioritization for traditionally underrepresented students expressing interest in physician assistant, community-oriented public health, or social work programs.</t>
  </si>
  <si>
    <t>Funding is provided to implement Second Substitute House Bill 1559 (Postsecondary student needs), and hire 0.75 FTE benefits navigator per campus.</t>
  </si>
  <si>
    <t>Funding is provided for the implementation of Second Substitute Senate Bill 5263 (Psilocybin).</t>
  </si>
  <si>
    <t>Funding is provided to UW to perform coordination, monitoring, and research related to Puget Sound kelp conservation and recovery.</t>
  </si>
  <si>
    <t>Funding is provided for the psychiatry residency program at UW to offer additional adult residency positions. The funding supports 4 fourth-year residency positions.</t>
  </si>
  <si>
    <t>Funding is provided to offer 2 24-month child and adolescent psychiatry fellowship positions that are approved by the Accreditation Council for Graduate Medical Education, pursuant to Chapter 360, Laws of 2019 (2SSB 5903). The funding supports an additional second-year fellowship position.</t>
  </si>
  <si>
    <t>One-time funding is provided for student support at the UW Tacoma campus.</t>
  </si>
  <si>
    <t>One-time funding is provided for the Paul G. Allen School of Computer Science and Engineering Startup Program</t>
  </si>
  <si>
    <t>One-time funding is provided for the continuation of the Collaborative for the Advancement of Telemedicine, hosted by UW's Telehealth Services through June 30, 2025.</t>
  </si>
  <si>
    <t>Funding is provided for continued support of operations and teaching activities at the University of Washington (UW) Medical Center and Harborview Medical Center in FY 2024.</t>
  </si>
  <si>
    <t>Funding is provided to establish the Washington State Academic Redshirt Program (STARS) at the Bothell campus. STARS supports engineering and computer science students from low-income, first-generation, and underserved backgrounds in college-level engineering courses. A preliminary report on the STARS Program at the Seattle and Bothell campuses is due to the Legislature by December 1, 2023 and a final report is due by December 1, 2024.</t>
  </si>
  <si>
    <t>Funding is provided for a pilot program for short-term transition and stabilization support for individuals incompetent to stand trial due to intellectual or developmental disability as provided in Engrossed Second Substitute Senate Bill 5440 (Competency evaluations).</t>
  </si>
  <si>
    <t>Funding is provided for Chapter 191, Laws of 2022 (E2SHB 1181), which extends and modifies the Suicide-Safer Homes Task Force; provides for various outreach and services related to preventing suicide among veterans and military service members; and establishes a new special vehicle license plate emblem.</t>
  </si>
  <si>
    <t>Funding is provided to establish WashPop, a statewide integrated data repository for population and policy research.</t>
  </si>
  <si>
    <t>State Elections Database</t>
  </si>
  <si>
    <t>Ballot Rejection</t>
  </si>
  <si>
    <t>Nurse Anesthetist Workforce</t>
  </si>
  <si>
    <t>UW Barnard Center</t>
  </si>
  <si>
    <t>Co-Response Services</t>
  </si>
  <si>
    <t>College in the High School</t>
  </si>
  <si>
    <t>European Green Crab Research</t>
  </si>
  <si>
    <t>Conditional Scholarship Report</t>
  </si>
  <si>
    <t>Entrepreneur In Residence Program</t>
  </si>
  <si>
    <t>Soccer Field Renovation</t>
  </si>
  <si>
    <t>Higher Ed Opioid Prevention</t>
  </si>
  <si>
    <t>Junior Summer Institute</t>
  </si>
  <si>
    <t>Alternative Jet Fuels</t>
  </si>
  <si>
    <t>Nordic Nations Pilot Program</t>
  </si>
  <si>
    <t>Allen School Scholars</t>
  </si>
  <si>
    <t>Dentistry - RIDE Program</t>
  </si>
  <si>
    <t>Reproductive Health Access</t>
  </si>
  <si>
    <t>SMART Center</t>
  </si>
  <si>
    <t>BHTF Legal Services</t>
  </si>
  <si>
    <t>Funding is provided for a Washington Elections Database.</t>
  </si>
  <si>
    <t>Funding is provided to implement ESSB 5890 (Ballot rejection), which establishes a work group to approve a uniform ballot envelope design to be used by all counties starting with the 2026 primary election.</t>
  </si>
  <si>
    <t>Funding is provided for the Addictions, Drug, and Alcohol Institute to create a patient shared decision-making tool to assist behavioral health and medical providers when discussing medication treatment options for patients with alcohol use disorder, as provided in 2SSB 6228 (Substance use treatment).</t>
  </si>
  <si>
    <t>Funding is provided to implement ESSB 6286 (Nurse anesthetist workforce), which directs the University of Washington (UW) to study workforce shortages in anesthesia care.</t>
  </si>
  <si>
    <t>Funding is provided for the University of Washington Barnard Center for Infant and Early Childhood Mental Health to identify existing infant and early childhood mental health workforce initiatives and activities. A report is due by June 30, 2025.</t>
  </si>
  <si>
    <t>Funding is provided for co-response curriculum development and certification and credential opportunities</t>
  </si>
  <si>
    <t>Funding is provided to support implementation of Chapter 462, Laws of 2023 (E2SHB 1715), which creates the Center for Excellence in Research, Policy, and Practice to Reduce Domestic Violence (DV).</t>
  </si>
  <si>
    <t>Funding is provided to support the operation of the Environmental Forensic Science Center.</t>
  </si>
  <si>
    <t>Funding is provided to support College in the High School program expansion resulting from the passage of Chapter 314, Laws of 2023 (2SSB 5048).</t>
  </si>
  <si>
    <t>Funding is provided for genome sequencing and other research that may improve control and eradication of the European green crab.</t>
  </si>
  <si>
    <t>Funding is provided for a report on usage of conditional scholarships for students who committed to working in the public behavioral health system. A report is due June 30, 2025.</t>
  </si>
  <si>
    <t>Funding is provided to sponsor graduate and post-graduate international students for a pilot Entrepreneur-in Residence program.</t>
  </si>
  <si>
    <t>Funding is provided for soccer field renovations and associated lighting upgrades</t>
  </si>
  <si>
    <t>Funding is provided for implementation of 2SHB 2112 (Higher ed. opioid prevention) which includes additional opioid and fentanyl prevention education and awareness, including for staff working in residence halls on the use of naloxone.</t>
  </si>
  <si>
    <t>Funding is provided for the Junior Summer Institute Program to pilot a regionally focused expansion that provides a pathway for historically underrepresented students into public policy and public service.</t>
  </si>
  <si>
    <t>Funding is provided for the Department of Environmental and Occupational Health Sciences to conduct a study and submit an annual report on alternative jet fuels as required by Chapter 232, Laws of 2023 (ESSB 5447).</t>
  </si>
  <si>
    <t>Funding is provided for the Memory and Brain Wellness Center to support the statewide expansion of the Dementia Friends program.</t>
  </si>
  <si>
    <t>Funding is provided to establish a pilot program to support activities related to cooperation with academic institutions, governmental and public agencies of the Republic of Finland, the Kingdom of Sweden, and the Kingdom of Norway.</t>
  </si>
  <si>
    <t>Funding is provided for continued support of operations and teaching activities at the University of Washington (UW) Medical Center and Harborview Medical Center.</t>
  </si>
  <si>
    <t>Funding is provided to support the Allen School Scholars Program.</t>
  </si>
  <si>
    <t>Funding is provided to support the Behavioral Health Teaching Facility (BHTF) which will operate 75 long-term beds.</t>
  </si>
  <si>
    <t>Funding is provided for the Regional Initiatives in Dental Education (RIDE) program at the School of Dentistry to expand the number of students served</t>
  </si>
  <si>
    <t>Funding is provided to increase the 0.75 FTE benefit navigator per campus to 1.0 FTE to implement Chapter 421, Laws of 2023 (2SHB 1559).</t>
  </si>
  <si>
    <t>Funding is provided to develop and implement the Washington Reproductive Access Alliance.</t>
  </si>
  <si>
    <t>Funding is provided for the School Mental Health Assessment Research and Training (SMART) Center to research and report on collection and use of data in public schools within the multi-tiered system of supports and Integrated Student Supports framework. A preliminary report is due December 1, 2024, and a final report is due June 30, 2025.</t>
  </si>
  <si>
    <t>Funding is provided for legal costs associated with the UW Behavioral Health Teaching Facility (BHTF).</t>
  </si>
  <si>
    <t>Total Book 2+ Ferguson 2/27</t>
  </si>
  <si>
    <t>Book 2 savings + Ferguson savings (from ML)</t>
  </si>
  <si>
    <t>Ferguson 2/27 (from ML)</t>
  </si>
  <si>
    <t>Funding is transferred from the Health Care Authority (HCA). This step transfers funding previously at HCA budgeted to maintain the economic viability of Harborview Medical Center.</t>
  </si>
  <si>
    <t>Funding was transferred from Health Care Authority (HCA) in the 2019-2021 biennial budget. This step reverses the transfer and retains funding budgeted at HCA to maintain the economic viability of Harborview Medical Center.</t>
  </si>
  <si>
    <t>CBAs, updated PEBB rate, PERS/TRS1 benefit, plan 1 UAAL rates</t>
  </si>
  <si>
    <t>CAP Tuition Backfill</t>
  </si>
  <si>
    <t>Ramp-Up Funding</t>
  </si>
  <si>
    <t>Funding Fix: Senate Bill 6286</t>
  </si>
  <si>
    <t>The 2015 Legislature created the College Affordability Plan (CAP) in Chapter 36, Laws of 2015, 3rd sp. s., (2ESSB 5954).  It required the Legislature to backfill the loss of revenue from tuition operating fee reductions.  The tuition backfill is adjusted for inflation as specified in statute.</t>
  </si>
  <si>
    <t>Funding is adjusted for College in High School (CHS) courses as provided in Chapter 314, Laws of 2023 (2SSB 5048).  Beginning September 1, 2023, institutions of higher education must provide enrollment and registration in CHS courses at no cost for students in the 9th, 10th, 11th, and 12th grade at public high schools.</t>
  </si>
  <si>
    <t>Funding is provided for UW to continue to comply with the goals of the legislature in areas such as Reproductive Health Access, Allen Scholars, and Cannabis Research.</t>
  </si>
  <si>
    <t>Funding is provided for the institution to be able to complete the study as directed in Senate Bill 6286</t>
  </si>
  <si>
    <t>Target Reduction</t>
  </si>
  <si>
    <t>This item decreases the university's Near General Fund appropriation to reflect reductions.</t>
  </si>
  <si>
    <t>Alcohol and Drug Abuse Research Bac</t>
  </si>
  <si>
    <t>K-12 Education Governance Wkgrp</t>
  </si>
  <si>
    <t>Aviation Biofuels Work Group</t>
  </si>
  <si>
    <t>Medical School Completion Funding</t>
  </si>
  <si>
    <t>Criminal Sentencing Task Force</t>
  </si>
  <si>
    <t>Solar Siting Pilot Project</t>
  </si>
  <si>
    <t>Funding is provided for the implementation of Substitute Senate Bill 5253 (pollinator health).</t>
  </si>
  <si>
    <t>One-time funding is provided for the Ruckelshaus Center to coordinate and facilitate a K-12 education governance work group to develop options and recommendations to improve integration of leadership, align roles and responsibilities, and to increase efficiency and responsiveness in a state K-12 education governance structure. A preliminary report is due by February 1, 2022 and a final report is due by March 31, 2022.</t>
  </si>
  <si>
    <t>Funding is provided for a sustainable aviation biofuels workgroup to further the development of sustainable aviation fuel as a productive industry in Washington.</t>
  </si>
  <si>
    <t>One-time funding is provided for analysis of where major clean energy projects might take place with the least environmental and land use impacts, pursuant to Engrossed Third Substitute House Bill 1091 (transportation fuel/carbon).</t>
  </si>
  <si>
    <t>Funding is provided for 20 medical students to complete their third and fourth years of medical school. This completes funding for four classes of 80 students each at the Elson S. Floyd College of Medicine.</t>
  </si>
  <si>
    <t>One-time funding is provided for the William D. Ruckelshaus Center to provide continued support to the Washington State Criminal Sentencing Task Force</t>
  </si>
  <si>
    <t>One-time funding is provided for the WSU Energy Program to launch a least-conflict solar siting pilot project in the Columbia Basin.</t>
  </si>
  <si>
    <t>Funding is provided to implement Engrossed Substitute House Bill 1273 (menstrual products/schools).</t>
  </si>
  <si>
    <t>Organophosphate Pesticides</t>
  </si>
  <si>
    <t>Agricultural Symbiosis Initiative</t>
  </si>
  <si>
    <t>Community Solar Projects</t>
  </si>
  <si>
    <t>Cybersecurity Operations Program</t>
  </si>
  <si>
    <t>Energy Program</t>
  </si>
  <si>
    <t>Stormwater Research</t>
  </si>
  <si>
    <t>WA State Academy of Sciences</t>
  </si>
  <si>
    <t>One- me funding is provided for the Washington State Commission on Pes cide Registra on for research to develop alternatives for growers currently using organophosphate pesticides.</t>
  </si>
  <si>
    <t>One- me funding is provided for Washington State University to partner with a nonprofit en ty, based in Olympia, that focuses on sustainable infrastructure solu ons to develop recommenda ons for increasing the economic value and sustainability of Washington's agricultural sector through the use of industrial symbiosis principles. A report is due to the Legislature by June 30, 2023.</t>
  </si>
  <si>
    <t>Funding is provided to implement Subs tute House Bill 1814 (community solar projects).</t>
  </si>
  <si>
    <t>Funding is provided to establish a new bachelor's degree in cybersecurity opera ons. A coordinated progress report with the Student Achievement Council is due to the Legislature by June 1, 2023, and a final report is expected by December 1, 2024</t>
  </si>
  <si>
    <t>One- me funding is provided for residen al energy code educa on and support, including training, hotline support to the building industry, and informa onal material and web resources.</t>
  </si>
  <si>
    <t>Funding is provided for the College of Pharmacy and Pharmaceu cal Sciences to create a pharmacy behavioral health residency program, including two new resident posi ons and one behavioral health faculty posi on.</t>
  </si>
  <si>
    <t>One- me funding is provided for the William D. Ruckelshaus Center to provide con nued support to the Washington state Criminal Sentencing Task Force.</t>
  </si>
  <si>
    <t>Funding is provided to implement House Bill 1622 (sex. assault nurse education).</t>
  </si>
  <si>
    <t>Funding is provided for stormwater research for a four-year study of the long-term efficacy of green stormwater infrastructure that incorporates compost to remove pollutants.</t>
  </si>
  <si>
    <t>Funding is provided for the Washington State Academy of Sciences to support core opera ons and its mission of providing science in service of Washington State.</t>
  </si>
  <si>
    <t>Wind Turbine Blade Recycling Study</t>
  </si>
  <si>
    <t>Diversity in Clinical Trials</t>
  </si>
  <si>
    <t>Alternative Jet Fuel</t>
  </si>
  <si>
    <t>District Energy Systems</t>
  </si>
  <si>
    <t>Jail Modernization Task Force</t>
  </si>
  <si>
    <t>Native American Scholarship</t>
  </si>
  <si>
    <t>Nursing Educator Salaries</t>
  </si>
  <si>
    <t>Nursing Prgm Equipment</t>
  </si>
  <si>
    <t>Infectious Disease-Pullman</t>
  </si>
  <si>
    <t>Behavioral Health-Spokane</t>
  </si>
  <si>
    <t>Behavioral Health-Vancouver</t>
  </si>
  <si>
    <t>Professional Journalism Fellowship</t>
  </si>
  <si>
    <t>Ruckelshaus Center Support</t>
  </si>
  <si>
    <t>Social Work</t>
  </si>
  <si>
    <t>Wolf Livestock Review</t>
  </si>
  <si>
    <t>Funding is provided for the Washington State University (WSU) Energy Program to conduct a study on the feasibility of recycling wind turbine blades installed at facilities in the state that generate electricity for distribution to customers, as provided in Senate Bill 5287 (Wind turbine blades). A report is due to the Legislature by December 1, 2023.</t>
  </si>
  <si>
    <t>Funding is provided to implement Engrossed Substitute Senate Bill 5447 (Alternative jet fuel).</t>
  </si>
  <si>
    <t>One-time funding is provided for operating costs to implement Second Substitute House Bill 1390 (District energy systems), which requires owners of state campus district energy systems to develop a decarbonization plan by June 2024.</t>
  </si>
  <si>
    <t>One-time funding is provided to the Energy Program for residential energy code education and support, including training, hotline support to the building industry, and information material and web resources.</t>
  </si>
  <si>
    <t>Funding is provided for the William D. Ruckelshaus Center to provide support to the Washington State Jail Modernization Task Force.</t>
  </si>
  <si>
    <t>One-time funding is provided to establish a Native American Scholarship for the 2023-25 biennium for Washington students. A report is due to the Legislature by June 30, 2025</t>
  </si>
  <si>
    <t>Funding is provided to increase nurse educator salaries to support the College of Nursing's reaccreditation effort.</t>
  </si>
  <si>
    <t>Funding is provided for additional nursing program equipment.</t>
  </si>
  <si>
    <t>Funding is provided to establish a Bachelor of Science in Public Health with an infectious disease focus at the Pullman campus.</t>
  </si>
  <si>
    <t>Funding is provided to establish a Bachelor of Science in Public Health with a behavioral health focus at the Spokane campus.</t>
  </si>
  <si>
    <t>Funding is provided to establish a Bachelor of Science in Public Health with a behavioral health focus at the Vancouver campus.</t>
  </si>
  <si>
    <t>Funding is provided for a professional journalism fellowship focused on civic affairs</t>
  </si>
  <si>
    <t>Funding is provided to implement Second Substitute House Bill 1559 (Postsecondary student needs), and hire 0.75 FTE benefits navigator per campus</t>
  </si>
  <si>
    <t>Funding is provided to support the Ruckelshaus Center's operating budget</t>
  </si>
  <si>
    <t>Funding is provided to establish a bachelor's and master's degrees in social work at the WSU Tri-Cities campus to address mental and behavioral health workforce shortage needs across the state.</t>
  </si>
  <si>
    <t>Funding is provided for the WSU Extension Service to hire a qualified contractor to assess program performance of the northeast Washington Wolf-Livestock Management Grant Program as provided in RCW 16.76.020 and recipients of pass-through grants from the Northeast Washington Wolf-Livestock Management Non-appropriated Account. The assessment is due by June 30, 2024.</t>
  </si>
  <si>
    <t>CCA - Carbon Emission Allowances</t>
  </si>
  <si>
    <t>Complex Social Interaction Lab</t>
  </si>
  <si>
    <t>Broadband Coordinator</t>
  </si>
  <si>
    <t>Municipal Water Conservation Report</t>
  </si>
  <si>
    <t>Tourism Dependent Municipalities</t>
  </si>
  <si>
    <t>Funding is provided for the purchase of Climate Commitment Act (CCA) obligated carbon emission allowances as required in Chapter 316, Laws of 2021, Partial Veto (E2SSB 5126).</t>
  </si>
  <si>
    <t>Funding is provided for the Complex Social Interactions Lab.</t>
  </si>
  <si>
    <t>Funding is provided to continue the broadband coordinator position in the Washington State University (WSU) Extension program.</t>
  </si>
  <si>
    <t>Funding is provided for implementation of 2SHB 2112 (Higher ed. opioid prevention) which includes additional opioid and fentanyl prevention education and awareness, including for staff working in residence halls on the use of naloxone</t>
  </si>
  <si>
    <t>Funding is provided for an evaluation and recommendations on the effectiveness of the state's municipal water conservation program. A report is due by June 30, 2025.</t>
  </si>
  <si>
    <t>Funding is provided for the Native American Scholarship program. WSU must determine award priorities based on tribal consultation and awards must be distributed to students no later than May of each fiscal year. A report is due by June 30, 2025.</t>
  </si>
  <si>
    <t>Funding is provided for a study to investigate housing market conditions in tourism-dependent municipalities. A report is due by June 30, 2025.</t>
  </si>
  <si>
    <t>updated PEBB rate, PERS/TRS 1 benefit, comp support</t>
  </si>
  <si>
    <t>Funding is provided for operations and maintenance of new facilities that will be partially or fully completed during the 2025-27 biennium.  This funding provides for the cost of utilities, custodial services, and routine maintenance.</t>
  </si>
  <si>
    <t>Funding is reduced for the Native American Scholarship Program</t>
  </si>
  <si>
    <t>Center for Inclusive Excellence</t>
  </si>
  <si>
    <t>Dual Credit Options</t>
  </si>
  <si>
    <t>Summer Bridge Program</t>
  </si>
  <si>
    <t>Funding is provided to establish a new Center for Inclusive Excellence for faculty and staff preparedness, education and development, and inclusive pedagogy to support first generation and diverse students.</t>
  </si>
  <si>
    <t>Funding is provided to implement Engrossed Second Substitute House Bill 1335 (racial restrictions/review)</t>
  </si>
  <si>
    <t>Funding is provided to expand dual credit options to address gaps in access and support for rural, low-income, and traditionally undeserved high school students.</t>
  </si>
  <si>
    <t>Funding is provided for a new Summer Bridge Program for students who need additional support before the first year of college</t>
  </si>
  <si>
    <t>Funding is provided for a licensed mental health counselor who has experience and training related to working with active members of the military or military veterans</t>
  </si>
  <si>
    <t>Eagle Care</t>
  </si>
  <si>
    <t>Bachelor in Cybersecurity</t>
  </si>
  <si>
    <t>Bachelor of Science in Nursing</t>
  </si>
  <si>
    <t>Masters in Cyber Operation</t>
  </si>
  <si>
    <t>Funding is provided for Eagle Care, a coordinated, wrap-around student support network to address the social, financial, and health obstacles to degree comple on. Funding must be used to supplement, not supplant, other funding sources for the program.</t>
  </si>
  <si>
    <t>Funding is provided to establish a Bachelor of Science in Cybersecurity degree. A coordinated progress report with the Student Achievement Council is due to the Legislature by June 1, 2023, and a final report is expected by December 1, 2024.</t>
  </si>
  <si>
    <t>Funding is provided to establish a Bachelor of Science in Nursing program. A coordinated progress report with the Student Achievement Council is due to the Legislature by June 1, 2023 and a final report is expected by December 1, 2024.</t>
  </si>
  <si>
    <t>Funding is provided to establish a Professional Science Masters in Cyber Opera ons degree. A coordinated progress report with the Student Achievement Council is due to the Legislature by June 1, 2023, and a final report is expected by December 1, 2024.</t>
  </si>
  <si>
    <t>Academic Employee Bargaining</t>
  </si>
  <si>
    <t>MESA Program</t>
  </si>
  <si>
    <t>Northwest Autism Center</t>
  </si>
  <si>
    <t>Funding is provided for implementation of Substitute Senate Bill 5238 (Academic employee bargaining), which expands collective bargaining rights to certain student employees.</t>
  </si>
  <si>
    <t>Funding is provided to fully launch the Bachelor of Science in Nursing program to serve 80 students, beginning in academic year 2023-24.</t>
  </si>
  <si>
    <t>Funding is provided to implement Second Substitute House Bill 1028 (Crime victims &amp; witnesses) that: (1) reestablishes the Sexual Assault Forensic Examination Best Practices Advisory Group; (2) extends the statute of limitations for the prosecution of sex offenses; (3) modifies training programs offered by the Criminal Justice Training Commission; and (4) establishes a statewide resource prosecutor for sexual assault cases.</t>
  </si>
  <si>
    <t>One-time funding is provided to create a university Math Engineering Science Achievement (MESA) program. Washington MESA currently supports underrepresented and minority students in the K-12 system and community colleges, however there is no formal support structure for students at the university level.</t>
  </si>
  <si>
    <t>One-time funding is provided for the Northwest Autism Center.</t>
  </si>
  <si>
    <t>Dental Therapy</t>
  </si>
  <si>
    <t>MESA University Center</t>
  </si>
  <si>
    <t>Funding is provided to develop the Post-Baccalaureate Dental Therapy Certificate.</t>
  </si>
  <si>
    <t>Funding is provided for operating support of the Math Engineering Science Achievement (MESA) University Center.</t>
  </si>
  <si>
    <t>Funding is provided to support College in the High School program expansion resulting from the passage of Chapter 314, Laws of 2023 (2SSB 5048)</t>
  </si>
  <si>
    <t>Funding is provided for additional personnel for emergency management services</t>
  </si>
  <si>
    <t>Comp &amp; Central Services Support</t>
  </si>
  <si>
    <t>Goods &amp; Services</t>
  </si>
  <si>
    <t>Eliminating WEIA Provisos</t>
  </si>
  <si>
    <t>This reflects a reduction in the annual appropriation for Compensation &amp; Central Services Support</t>
  </si>
  <si>
    <t>Funding is reduced for goods and services.</t>
  </si>
  <si>
    <t>Funding reflects a reduction in funding for proviso items in the Workforce Education Investment Account (WEIA).</t>
  </si>
  <si>
    <t>Student Counseling Services</t>
  </si>
  <si>
    <t>Bachelor in Computer Science</t>
  </si>
  <si>
    <t>Student Teacher Facilitation</t>
  </si>
  <si>
    <t>Funding is provided for two psychologists to increase access to mental health counseling for traditionally underrepresented students.</t>
  </si>
  <si>
    <t>Funding is provided to establish a Bachelor of Science in Computer Science at Central Washington University's Des Moines Center.</t>
  </si>
  <si>
    <t>One-time funding is provided for the purchase of audiovisual technology and equipment, pursuant to Chapter 295, Laws of 2019 (E2SHB 1139) which directs Central Washington University to remotely supervise student teachers.</t>
  </si>
  <si>
    <t>Wildcat Academic Mentoring Program</t>
  </si>
  <si>
    <t>Cybersecurity Courses</t>
  </si>
  <si>
    <t>Jump Start Program</t>
  </si>
  <si>
    <t>Roslyn Cemetery</t>
  </si>
  <si>
    <t>Funding is provided for the peer mentoring program for trauma-informed care to address the social and emo onal well-being of students. Funding must be used to supplement, not supplant, other funding sources for the program.</t>
  </si>
  <si>
    <t>Funding is provided to expand cybersecurity course capacity in the Computer Science program. A coordinated progress report with the Student Achievement Council is due to the Legislature by June 1, 2023, and a final report is expected by December 1, 2024.</t>
  </si>
  <si>
    <t>Funding is provided to create the Jump Start Program, an extended seven-day orienta on for 50 first-year underserved students. Funding must be used to supplement, not supplant, other funding sources for the program.</t>
  </si>
  <si>
    <t>Funding is provided to document and preserve the Roslyn cemetery.</t>
  </si>
  <si>
    <t>Dual Language</t>
  </si>
  <si>
    <t>Lynnwood Police Academy</t>
  </si>
  <si>
    <t>Residency Program</t>
  </si>
  <si>
    <t>Peer Assisted Learning</t>
  </si>
  <si>
    <t>Academic Success Coaching</t>
  </si>
  <si>
    <t>Discipline Specific Tutoring</t>
  </si>
  <si>
    <t>Funding is provided for dual language expansion programs in Yakima and Des Moines</t>
  </si>
  <si>
    <t>Funding is provided for institutional support in recognition that these costs exceed estimated increases in undergraduate operating fee revenue.</t>
  </si>
  <si>
    <t>Funding is provided for the costs of the Criminal Justice Training Center to use classroom and office space at Central Washington University's Lynnwood campus.</t>
  </si>
  <si>
    <t>Funding is provided for grow your own teacher residency programs in Yakima, Wenatchee, and Moses Lake. The programs will lead to teacher certification with an elementary education endorsement paired with bilingual education, English language learners, or special education.</t>
  </si>
  <si>
    <t>Funding is provided to expand the Peer Assisted Learning program</t>
  </si>
  <si>
    <t>Funding is provided for graduate and undergraduate success coaches to provide one-on-one coaching for students.</t>
  </si>
  <si>
    <t>Funding is provided to establish a discipline specific tutoring program, to be offered in-person and online.</t>
  </si>
  <si>
    <t>Financial Aid Support</t>
  </si>
  <si>
    <t>Food Pantry Support</t>
  </si>
  <si>
    <t>Student Violence/Support &amp; Advocacy</t>
  </si>
  <si>
    <t>Funding is provided to continue 2.0 FTE financial aid coaching specialists that provide student support for submitting a Free Application for Federal Student Aid (FAFSA) and developing financial aid skills.</t>
  </si>
  <si>
    <t>Funding is provided to continue a 1.0 FTE food pantry coordinator position and for five student interns to support the Wildcat Pantry.</t>
  </si>
  <si>
    <t>Funding is provided for 2.0 FTE positions to support students experiencing sexual violence, including funding to continue one PATH (Prevention, Advocacy, Training, Healing) trained advocate and for a new assistant director for PATH.</t>
  </si>
  <si>
    <t>Enterprise Risk Management</t>
  </si>
  <si>
    <t>Funding is provided for 3 FTEs for the Civil Rights Compliance and Risk Mitigation</t>
  </si>
  <si>
    <t>Native Amer/Indigenous Prog Support</t>
  </si>
  <si>
    <t>Native Pathways Program Support</t>
  </si>
  <si>
    <t>WSIPP American Steel Requirement</t>
  </si>
  <si>
    <t>Victim Sting Operations</t>
  </si>
  <si>
    <t>Juvenile Jurisdiction Until 25</t>
  </si>
  <si>
    <t>Juvenile Rehab Confinement</t>
  </si>
  <si>
    <t>Drug Offender Sentencing</t>
  </si>
  <si>
    <t>Domestic Violence Work Group</t>
  </si>
  <si>
    <t>WSIPP Legal/Financial Obligations</t>
  </si>
  <si>
    <t>MH/Substance Abuse and Nutrition</t>
  </si>
  <si>
    <t>WSIPP Operating Support</t>
  </si>
  <si>
    <t>Wilderness Therapy Research Review</t>
  </si>
  <si>
    <t>Funding is provided for the Washington State Institute for Public Policy (WSIPP), in consultation with the Workforce Education Investment Accountability and Oversight Board, to evaluate the community and technical colleges Guided Pathways model, pursuant to Engrossed Second Substitute Senate Bill 5194 (equity and access in higher education). A preliminary report is due by December 15, 2023 and a final report by December 15, 2029.</t>
  </si>
  <si>
    <t>Funding is provided for WSIPP to update its evaluation of the Reentry Community Services Program and broaden its cost-benefit analysis to include impacts on the use of public services and other factors, pursuant to Engrossed Second Substitute Senate Bill 5304 (reentry services). A preliminary report is due by July 1, 2022 and a final report by November 1, 2023.</t>
  </si>
  <si>
    <t>Funding is provided for 2.0 FTE faculty positions to support Native American and Indigenous programs.</t>
  </si>
  <si>
    <t>Funding is provided for an assistant director position to support the Native Pathways Program.</t>
  </si>
  <si>
    <t>Funding is provided to establish a new tribal liaison position.</t>
  </si>
  <si>
    <t>One-time funding is provided for WSIPP to conduct a cost-benefit analysis for an exclusive or partial American steel requirement for future contracts and subcontracts authorized in the capital budget. A report is due to the Legislature by December 1, 2021.</t>
  </si>
  <si>
    <t>One-time funding is provided for WSIPP to provide support to the Washington State Criminal Sentencing Task Force.</t>
  </si>
  <si>
    <t>Funding is provided for WSIPP to study net nanny and fictitious victim sting operations</t>
  </si>
  <si>
    <t>Funding is provided for WSIPP to assess the impact of Chapter 162, Laws of 2018 (E2SSB 6160) on community safety, racial disproportionality, recidivism, state expenditures, and youth rehabilitation. A preliminary report is due by December 1, 2023, and a final report by December 1, 2031.</t>
  </si>
  <si>
    <t>Funding is adjusted for WSIPP to assess the impact of Chapter 322, Laws of 2019 (E2SHB 1646) on community safety, racial disproportionality, and youth rehabilitation. A preliminary report is due by December 1, 2023, and a final report by December 1, 2031.</t>
  </si>
  <si>
    <t>Funding is provided for WSIPP to analyze the effectiveness of the drug offender sentencing alternative in reducing recidivism among various offender populations, as required by the provisions of Chapter 252, Laws of 2020 (2SSB 6211). A report is due to the Legislature by November 1, 2022. An additional report is due by November 1, 2028, and every five years thereafter.</t>
  </si>
  <si>
    <t>One-time funding is provided for WSIPP to provide support to the Washington Domestic Violence Risk Assessment Work Group.</t>
  </si>
  <si>
    <t>Funding is provided for WSIPP to study legal financial obligations. An interim report is due December 1, 2021 and a final report is due December 1, 2022</t>
  </si>
  <si>
    <t>One-time funding is provided for the WSIPP to conduct a literature review to investigate any relationship between early substance abuse and mental health disorders in young adults and any relationship between nutrition and mental health disorders.</t>
  </si>
  <si>
    <t>Funding is provided to backfill existing staff to support WSIPP activities.</t>
  </si>
  <si>
    <t>Funding is provided for WSIPP to conduct a wilderness therapy research review. Reports are due by December 31, 2021 and June 30, 2022</t>
  </si>
  <si>
    <t>Student Wellness/Mental Health</t>
  </si>
  <si>
    <t>Lab and Studio Support</t>
  </si>
  <si>
    <t>Environmental Health Disparities</t>
  </si>
  <si>
    <t>Farm worker assessment</t>
  </si>
  <si>
    <t>Housing Voucher Program</t>
  </si>
  <si>
    <t>Underground Economy</t>
  </si>
  <si>
    <t>Funding is provided to address student mental health and wellness. Funding must be used to supplement, not supplant, other funding sources for student wellness and mental health.</t>
  </si>
  <si>
    <t>One- me funding is provided for supplemental in-person laboratory, art, and media lab experiences.</t>
  </si>
  <si>
    <t>One- me funding is provided to implement Chapter 329, Laws of 2021 (SHB 1223) that requires law enforcement to electronically record custodial interrogations.</t>
  </si>
  <si>
    <t>One- me funding is provided for WSIPP to provide support to the Washington State Criminal Sentencing Task Force.</t>
  </si>
  <si>
    <t>Funding is provided to develop and expand current correc ons educa on programs offered in Department of Corrections' facilities.</t>
  </si>
  <si>
    <t>Funding is provided to implement Second Subs tute House Bill 1751 (hazing preven on)</t>
  </si>
  <si>
    <t>Funding is provided for Chapter 314, Laws of 2021 (E2SSB 5141) for WSIPP to complete a technical review of the measures and methods used by the Department of Health for the environmental health dispari es map. A final report is due by November 1, 2022.</t>
  </si>
  <si>
    <t>Funding is provided for WSIPP to conduct a study to assess the specific needs of farm workers in the state. The Legislature expects a preliminary report by December 1, 2023, and a final report by June 30, 2025</t>
  </si>
  <si>
    <t>Funding is provided for WSIPP to evaluate student par cipa on in transi onal kindergarten programs across the state. A report is due December 31, 2023, the intent of the Legislature is to provide funding in the 2023-25 biennial budget to complete the report.</t>
  </si>
  <si>
    <t>Funding is provided to implement Second Subs tute House Bill 1818 (reentry and rehabilita on).</t>
  </si>
  <si>
    <t>One- me funding is provided for WSIPP to study the nature and scope of the underground economy and to recommend what policy changes, if any, are needed to address the underground economy in the construc on industry. A report is due by December 1, 2022.</t>
  </si>
  <si>
    <t>Foster Care and Adoption</t>
  </si>
  <si>
    <t>Funding is removed for the Washington State Institute for Public Policy (WSIPP) to complete an evaluation on the impact of short-term support services on the retention of foster homes and the number of placements a foster child receives while in out-of-home care, as well as the return on investment to the state, as required by the provisions of Chapter 20, Laws of 2017, 3rd sp.s, Partial Veto (2ESSB 5890). Senate Bill 5419 (Outcome evaluation) removes the WSIPP study from statute.</t>
  </si>
  <si>
    <t>Student Enrollment</t>
  </si>
  <si>
    <t>Adult and Youth Programming</t>
  </si>
  <si>
    <t>Re-Entry Student Support</t>
  </si>
  <si>
    <t>LTSS for TBI</t>
  </si>
  <si>
    <t>DOC - Assessment/Charges Study</t>
  </si>
  <si>
    <t>Conservation District Elections</t>
  </si>
  <si>
    <t>Correctional Industries</t>
  </si>
  <si>
    <t>Adult Corrections Inventory</t>
  </si>
  <si>
    <t>Jail/Juvenile Study</t>
  </si>
  <si>
    <t>Funding is provided for the Washington State Institute for Public Policy (WSIPP) to conduct a hospital staffing standards study as required in Engrossed Second Substitute Senate Bill 5236 (Hospital staffing standards). A report is due by June 30, 2024.</t>
  </si>
  <si>
    <t>Funding is provided for student enrollment and retention support, including new student advising, underserved student support, and Native Pathways Program support.</t>
  </si>
  <si>
    <t>Funding is provided to expand incarcerated adult educational programs offered at Department of Corrections facilities and the Gateways for Incarcerated Youth program.</t>
  </si>
  <si>
    <t>Funding is provided for re-entry student support staff to provide a direct link between The Evergreen State College's educational programs and transitioning of formerly incarcerated students.</t>
  </si>
  <si>
    <t>Funding is provided for implementation of Substitute Senate Bill 5238 (Academic employee bargaining), which expands collective bargaining rights to certain student employees</t>
  </si>
  <si>
    <t>Funding is provided for WSIPP to study the potential need for developing specialized long-term services and supports for adults with traumatic brain injuries. A report is due by June 30, 2025.</t>
  </si>
  <si>
    <t>Funding is provided to support WSIPP activities.</t>
  </si>
  <si>
    <t>Funding is provided for WSIPP to study costs to incarcerated individuals and their families, including commissary, education, and phone calls. A report is due June 30, 2025.</t>
  </si>
  <si>
    <t>One-time funding is provided for WSIPP to examine the costs associated with conservation district elections. A preliminary report is due December 1, 2023, and a final report is due June 30, 2024.</t>
  </si>
  <si>
    <t>One-time funding is provided for WSIPP to study the contracting practices goods and services, and manufactured products, made or offered by correctional industries to state agencies and various political subdivisions within the state. The report is due June 30, 2025.</t>
  </si>
  <si>
    <t>Funding is provided for WSIPP to update its Adult Corrections Inventory of evidence-based, research-based, and promising programs and expand the Inventory to include new programs that were not included in the last published WSIPP inventory in 2018. A preliminary report is due by December 31, 2023, and a final report is due by December 31, 2024.</t>
  </si>
  <si>
    <t>Funding is provided for WSIPP to study the state jail system and county juvenile facilities. The report is due December 1, 2024.</t>
  </si>
  <si>
    <t>Shelton Promise</t>
  </si>
  <si>
    <t>Breast Cancer Resources/Native Comm</t>
  </si>
  <si>
    <t>Funding is provided to establish the Shelton Promise pilot program to provide admission and free tuition for two cohorts of Shelton School District high school graduates to attend the College.</t>
  </si>
  <si>
    <t>Funding is provided for the Washington State Institute for Public Policy (WSIPP) to conduct an outcome evaluation and benefit-cost analysis of Washington's housing voucher program to account for expansion of the program, as provided in Chapter 29, Laws of 2022 (2SHB 1818). A report is due by November 1, 2025.</t>
  </si>
  <si>
    <t>Funding is adjusted for WSIPP to study the contracting practices, goods and services, and manufactured products, made or offered by correctional industries to state agencies and various political subdivisions within the state. A report is due by June 30, 2025.</t>
  </si>
  <si>
    <t>Funding is provided for WSIPP to examine programs in peer states related to breast cancer education and prevention prior to diagnosis and support and resources after diagnosis for Native communities. A report is due by June 30, 2025.</t>
  </si>
  <si>
    <t>Funding is provided for WSIPP to conduct a study on which other states fund emergency medical services exclusively by federal, state, or local governmental entities as a public health service and the current landscape of emergency medical services in Washington, as required in SSB 5986 (Out-of-network health costs). A report is due by June 1, 2026.</t>
  </si>
  <si>
    <t>LAP Funds</t>
  </si>
  <si>
    <t>IT Modernization - Maintenance</t>
  </si>
  <si>
    <t>Out of Network Health Costs</t>
  </si>
  <si>
    <t>One-time funding in FY26 is provided for WSIPP to complete the final year of the Housing Voucher Program study</t>
  </si>
  <si>
    <t>The Learning Assistance Programs funds are removed due to an RCW change</t>
  </si>
  <si>
    <t>Evergreen seeks funding to maintain the staff and software we deployed with our 2023-25 IT modernization project.</t>
  </si>
  <si>
    <t>One-time funding in FY26 is provided for WSIPP to continue conducting the Out of Network Health Costs study</t>
  </si>
  <si>
    <t>Ethnic Studies Program</t>
  </si>
  <si>
    <t>Graduate Assistant Stipends</t>
  </si>
  <si>
    <t>Student Support Services</t>
  </si>
  <si>
    <t>Bilingual Educator Programs</t>
  </si>
  <si>
    <t>Outdoor School Study</t>
  </si>
  <si>
    <t>Funding is provided for implementation of Engrossed Second Substitute Senate Bill 5259 (law enforcement data)</t>
  </si>
  <si>
    <t>Funding is provided for Western Washington University to create a new academic curriculum in Ethnic Studies</t>
  </si>
  <si>
    <t>Funding is provided to recruit and retain high quality and diverse graduate students.</t>
  </si>
  <si>
    <t>Funding is provided for critical support services needed to ensure underrepresented students receive the same opportunities for academic success as their peers.</t>
  </si>
  <si>
    <t>Funding is provided for bilingual educator programs in the South King County region, including a bilingual elementary education degree program and a secondary education degree program.</t>
  </si>
  <si>
    <t>Funding is provided for a study to assess the feasibility and benefits of expanding outdoor residential school programs to all 5th and 6th grade students statewide. The report is due to the Office of the Governor, Office of the Superintendent of Public Instruction, and the education committees in the Legislature no later than September 30, 2021.</t>
  </si>
  <si>
    <t>Accessory Dwelling Unit Review</t>
  </si>
  <si>
    <t>Cyber Range Poulsbo</t>
  </si>
  <si>
    <t>Masters in Nursing</t>
  </si>
  <si>
    <t>RN to Bachelors in Nursing</t>
  </si>
  <si>
    <t>Funding is provided for student support services, including outreach and financial aid support, reten on ini a ves, mental health support, and ini a ves to address learning disrup on due to the pandemic. Funding must be used to supplement, not supplant, other funding sources for student support.</t>
  </si>
  <si>
    <t>One- me funding is provided for a review of how exis ng homeowners' associa ons, condominium associa ons, associa ons of apartment owners, and common interest communi es address accessory dwelling units. A report must be submi ed to the Legislature by June 30, 2023, including an examina on of the governing documents of these associa ons and communi es to determine how accessory dwelling units are explicitly or implicitly restricted and what the overall impact is on the state's housing supply from such restric ons.</t>
  </si>
  <si>
    <t>Funding is provided for ins tu on compensa on costs in recogni on that these costs exceed esmated increases in undergraduate opera ng fee revenue</t>
  </si>
  <si>
    <t>Funding is provided to upgrade Cyber Range equipment and technical support. Cyber Range is a facility which provides students hands-on experiences with live cyber threats, real- me security against a acks, and cyberwarfare. A coordinated progress report with the Student Achievement Council is due to the Legislature by June 1, 2023, and a final report is expected by December 1, 2024.</t>
  </si>
  <si>
    <t>Funding is provided to establish a Master of Science in Nursing program. A coordinated progress report with the Student Achievement Council is due to the Legislature by June 1, 2023, and a final report is expected by December 1, 2024.</t>
  </si>
  <si>
    <t>Funding is provided for the Registered Nurse (RN) to Bachelor of Science in Nursing program. A coordinated progress report with the Student Achievement Council is due to the Legislature by June 1, 2023 and a final report is expected by December 1, 2024.</t>
  </si>
  <si>
    <t>IT Infrastructure Replacement</t>
  </si>
  <si>
    <t>First-Year Math</t>
  </si>
  <si>
    <t>Writing Instruction</t>
  </si>
  <si>
    <t>Disability Accommodation Counselors</t>
  </si>
  <si>
    <t>First-Year Academic Programs</t>
  </si>
  <si>
    <t>Mental Health First Aid Training</t>
  </si>
  <si>
    <t>SBDC Technical Assistance</t>
  </si>
  <si>
    <t>2+2 Degree Programs</t>
  </si>
  <si>
    <t>Master of Social Work</t>
  </si>
  <si>
    <t>Human Services Program</t>
  </si>
  <si>
    <t>Student Support/Outreach</t>
  </si>
  <si>
    <t>Student Civic Leaders Initiative</t>
  </si>
  <si>
    <t>Dual Language Educators</t>
  </si>
  <si>
    <t>Special Education Teacher Residency</t>
  </si>
  <si>
    <t>Funding is provided for the ongoing replacement of critical information technology (IT) infrastructure, including the campus wired and wireless network, campus data center servers and data storage equipment, emergency telephone equipment, and general university classroom audio/video technology.</t>
  </si>
  <si>
    <t>Funding is provided to reduce class sizes in remedial and introductory math courses to improve first-year student retention</t>
  </si>
  <si>
    <t>Funding is provided to expand remedial English 101 courses to improve first-year student retention.</t>
  </si>
  <si>
    <t>Funding is provided for 2 disability accommodation counselors at the Disability Access Center.</t>
  </si>
  <si>
    <t>Funding is provided to expand first-year seminars and early start programs to improve first-year student retention, including developing an orientation for students receiving the Washington College Grant, focusing on first-generation and traditionally underrepresented students. The program proposal is due to the Legislature by December 1, 2023.</t>
  </si>
  <si>
    <t>Funding is provided for mental health first aid training for faculty.</t>
  </si>
  <si>
    <t>Funding is provided for the Small Business Development Center (SBDC) to increase technical assistance to black, indigenous, and other people of color (BIPOC) small business owners in Whatcom County.</t>
  </si>
  <si>
    <t>Funding is provided to establish new 2+2 undergraduate degree programs in engineering, data science, and sociology at Western on the Peninsulas.</t>
  </si>
  <si>
    <t>Funding is provided to establish a Master of Social Work program at Western on the Peninsulas.</t>
  </si>
  <si>
    <t>Funding is provided to convert the Human Services program at Western on the Peninsulas from self-sustaining to state-supported to reduce tuition rates for students in the program</t>
  </si>
  <si>
    <t>Funding is provided for additional student support and outreach services at Western on the Peninsulas.</t>
  </si>
  <si>
    <t>One-time funding is provided to the Student Civic Leaders Initiative which provides opportunities for students to gain work experience focused on addressing critical issues facing communities and campuses.</t>
  </si>
  <si>
    <t>Funding is provided for the expansion of bilingual educators' education.</t>
  </si>
  <si>
    <t>Funding is provided to establish and administer a teacher residency program focused on special education instruction beginning in the 2024-25 school year.</t>
  </si>
  <si>
    <t>Academic Access Outreach</t>
  </si>
  <si>
    <t>Bachelor Electric/Comp Engineering</t>
  </si>
  <si>
    <t>Financial Education</t>
  </si>
  <si>
    <t>Ray Wolpow Institute - Curriculum</t>
  </si>
  <si>
    <t>Cyber Security Education</t>
  </si>
  <si>
    <t>Funding is provided to increase academic access and outreach programs.</t>
  </si>
  <si>
    <t>Funding is provided to expand the undergraduate Electrical and Computer Engineering program</t>
  </si>
  <si>
    <t>Funding is provided to contract with a nonprofit located in Whatcom County that provides economic and financial education to conduct foundational research on the efficacy of financial education course formats.</t>
  </si>
  <si>
    <t>Funding is provided to increase the 0.75 FTE benefit navigator per campus to 1.0 FTE to implement Chapter 421, Laws of 2023 (2SHB 1559)</t>
  </si>
  <si>
    <t>Funding is provided for the Ray Wolpow Institute for the Study of the Holocaust, Genocide, and Crimes Against Humanity to collaborate with the Office of the Superintendent of Public Instruction on curriculum development and teacher training.</t>
  </si>
  <si>
    <t>Funding is provided to contract with a nonprofit located in Kitsap County that provides cyber security curriculum to postsecondary institutions for cyber security education in partnership with the Cyber Range in Poulsbo.</t>
  </si>
  <si>
    <t>M&amp;O for New Facilities</t>
  </si>
  <si>
    <t>Curriculum Reviews</t>
  </si>
  <si>
    <t>Career Launch Enrollments</t>
  </si>
  <si>
    <t>Guided Pathways</t>
  </si>
  <si>
    <t>High Demand Enrollments</t>
  </si>
  <si>
    <t>Olympic College Reentry Navigator</t>
  </si>
  <si>
    <t>Running Start Data</t>
  </si>
  <si>
    <t>Emergency Assistance Grants</t>
  </si>
  <si>
    <t>Job Skills Program</t>
  </si>
  <si>
    <t>Funding is provided to the State Board of Community and Technical Colleges to develop diversity, equity, and inclusion (DEI) strategic plans for all community and technical college campuses, convert 200 part-time faculty positions to full-time, and establish a mental health counselor pilot grant program, pursuant to Engrossed Second Substitute Senate Bill 5194 (equity and access in higher education).</t>
  </si>
  <si>
    <t>Funding is provided for faculty stipends to conduct collaborative curricula review for English 101, and report back by June 30, 2023, on the process for centralized and individual campus review and update of English 101 curricula.</t>
  </si>
  <si>
    <t>Funding is provided for new enrollments in career launch programs provided under RCW 28C.30.020. These programs include registered apprenticeships and programs that provide supervised paid work experience and classroom learning.</t>
  </si>
  <si>
    <t>Funding is provided for additional statewide implementation of the Guided Pathways Initiative, pursuant to Chapter 406, Laws of 2019 (E2SHB 2158).</t>
  </si>
  <si>
    <t>Funding is provided for new enrollments in high-demand programs. These programs include allied health, computer and information science, manufacturing and other fields identified by the State Board for Community and Technical Colleges.</t>
  </si>
  <si>
    <t>Funding is provided for the implementation of Substitute House Bill 1166 (college students pilot).</t>
  </si>
  <si>
    <t>One-time funding is provided for a reentry navigator pilot position at Olympic College to assist formerly incarcerated people gain admittance into college. A report must be submitted to the Legislature by December 1, 2022 on admittance rates on formerly incarcerated individuals, effective methods of contact and engagement of formerly incarcerated individuals, and how Guided Pathways can be assisted with reentry navigator positions.</t>
  </si>
  <si>
    <t>One-time funding is provided for the State Board of Community and Technical Colleges to provide Running Start data for FY 2019, FY 2020, and FY 2021. The State Board must coordinate with the Washington Student Achievement Council task force on barriers to dual credit study to include the data in the task force report, which is due to the Legislature by December 1, 2021.</t>
  </si>
  <si>
    <t>Funding is provided for the Student Emergency Assistance Grant Program, which provides monetary assistance to students experiencing unforeseen emergencies or situations that effect the student's ability to attend classes.</t>
  </si>
  <si>
    <t>One-time funding is provided to implement Engrossed Substitute House Bill 1273 (menstrual products/schools)</t>
  </si>
  <si>
    <t>Funding is provided to expand incumbent worker training through the Job Skills Program. The Program also receives financial support from employers who need customized training due to growth, changes in technology, and skill shortages</t>
  </si>
  <si>
    <t>Outreach Specialists</t>
  </si>
  <si>
    <t>CDL Financial Assistance</t>
  </si>
  <si>
    <t>Climate Curriculum Reviews</t>
  </si>
  <si>
    <t>Community Organization Support</t>
  </si>
  <si>
    <t>Dental Education Study</t>
  </si>
  <si>
    <t>Health Workforce Grants</t>
  </si>
  <si>
    <t>Cybersecurity Enrollments</t>
  </si>
  <si>
    <t>Cybersecurity Center for Excellence</t>
  </si>
  <si>
    <t>Refugee Education</t>
  </si>
  <si>
    <t>Renton Technical College Pilot Prgm</t>
  </si>
  <si>
    <t>Careers in Retail</t>
  </si>
  <si>
    <t>Funding is provided to implement Second Subs tute House Bill 1835 (postsecondary enrollment).</t>
  </si>
  <si>
    <t>One- me funding is provided for grants to promote workforce development in trucking and trucking-related supply chain industries and the school bus driving industry.</t>
  </si>
  <si>
    <t>One- me funding is provided to develop a climate solu ons and climate jus ce curriculum at all 34 community and technical colleges.</t>
  </si>
  <si>
    <t>Funding is provided for grants for all 34 community and technical colleges to partner with community-based organizations to extend financial aid access and support into communities.</t>
  </si>
  <si>
    <t>One- me funding is provided for a report on strategies to support and transform the educa on and training of the dental hygiene and dental assistant professions. A report must be submi ed to the Legislature by December 1, 2022.</t>
  </si>
  <si>
    <t>One- me funding is provided for grants for nursing programs to purchase or upgrade simula on laboratory equipment in FY 2023. Ongoing funding is provided in the outlook for costs associated with the grants awarded in FY 2023</t>
  </si>
  <si>
    <t>Funding is provided to expand the homeless student assistance pilot program from eight colleges to all 34 colleges in the community and technical college system. The colleges par cipa ng in the pilot program are subject to the same requirements as in RCW 28B.50.916.</t>
  </si>
  <si>
    <t>Funding is provided to expand the Opportunity Grant program to provide health care workforce grants for students</t>
  </si>
  <si>
    <t>Funding is provided for an increase of at least 50 nursing slots for academic year 2022-23 and to build capacity for at least 200 new slots in the 2023-25 biennium, and to purchase two simula on vans. Of the amount provided, $300,000 must be used for community and technical colleges who enroll new cohorts of at least 25 nursing students in the spring 2023 academic quarter. A coordinated progress report with the Student Achievement Council is due to the Legislature by June 1, 2023 and a final report is expected by December 1, 2024.</t>
  </si>
  <si>
    <t>Funding is provided to expand cybersecurity enrollments by 500 FTE students. A coordinated progress report with the Student Achievement Council is due to the Legislature by June 1, 2023, and a final report is expected by December 1, 2024.</t>
  </si>
  <si>
    <t>Funding is provided to establish a Center for Excellence in Cybersecurity.</t>
  </si>
  <si>
    <t>Funding is provided for educa on for refugees and immigrants who have arrived in Washington state on or a er July 1, 2021, and are eligible for federal refugee rese lement services, including those from Afghanistan and Ukraine.</t>
  </si>
  <si>
    <t>Funding is provided for a pilot program at Renton Technical College to increase outreach and par cipa on in the running start and adult education programs.</t>
  </si>
  <si>
    <t>Funding is provided to implement Substitute House Bill 2019 (careers in retail).</t>
  </si>
  <si>
    <t>Funding is provided for a pilot program to help students, including those in state registered appren ceship programs, connect with health care coverage. The SBCTC must provide resources for up to two community or technical colleges, one on the east side and one on the west side of the Cascade mountains. A report to the Legislature is expected in the 2023-25 biennium.</t>
  </si>
  <si>
    <t>One-time funding is provided for adult education for refugees and immigrants who have arrived in the state on or after July 1, 2021, and are eligible for federal refugee resettlement services, including those from Afghanistan and Ukraine.</t>
  </si>
  <si>
    <t>Apprenticeships-Policy Development</t>
  </si>
  <si>
    <t>Centers for Excellence</t>
  </si>
  <si>
    <t>Civic Education and Leadership Prgm</t>
  </si>
  <si>
    <t>CTE Dual Credit Pilot</t>
  </si>
  <si>
    <t>Dental Therapy Education Program</t>
  </si>
  <si>
    <t>DEI - Student Trng/Climate</t>
  </si>
  <si>
    <t>Equity Plng/Faculty Conversions</t>
  </si>
  <si>
    <t>Northwest Maritime Apprenticeship</t>
  </si>
  <si>
    <t>Seattle Maritime Academy</t>
  </si>
  <si>
    <t>MESA Program Support</t>
  </si>
  <si>
    <t>DEI Investments</t>
  </si>
  <si>
    <t>Supply Chain Trucking Grants</t>
  </si>
  <si>
    <t>Law Enforcement Workforce Workgroup</t>
  </si>
  <si>
    <t>Funding is provided for the State Board for Community and Technical Colleges (SBCTC) to develop a plan to train more nurses and to design and implement an online curriculum and pathway to earn a licensed practical nursing credential, as provided in Engrossed Second Substitute Senate Bill 5582 (Nurse supply). A report on the plan is due to the Legislature by December 1, 2024.</t>
  </si>
  <si>
    <t>Funding is provided for SBCTC to continue to implement the provisions in Chapter 166, Laws of 2022 (E2SSB 5764).</t>
  </si>
  <si>
    <t>Funding is provided to support the Community and Technical College (CTC) System's 12 industry-specific Centers of Excellence.</t>
  </si>
  <si>
    <t>One-time funding is provided for the Everett Community College Parent Leadership Training Institute to recruit and train new course instructors to build capacity.</t>
  </si>
  <si>
    <t>One-time funding is provided for Olympic College to partner with regional high schools for college in the high school courses on-site at one or more regional high schools.</t>
  </si>
  <si>
    <t>One-time funding is provided to establish a pilot program to increase career and technical education (CTE) dual credit participation and credential attainment. A preliminary report is due to the Legislature by December 10, 2024 and a final report is due by December 10, 2025.</t>
  </si>
  <si>
    <t>Funding is provided for the Skagit Valley College dental therapy education program.</t>
  </si>
  <si>
    <t>Funding is provided for SBCTC to continue to implement diversity equity and inclusion (DEI) provisions in Chapter 275, Laws of 2021 (E2SSB 5227).</t>
  </si>
  <si>
    <t>Funding is provided for SBCTC to continue to implement the provisions in Chapter 272, Laws of 2021 (E2SSB 5194).</t>
  </si>
  <si>
    <t>Funding is provided for all 34 community and technical colleges to participate in the students experiencing homelessness program, as provided in Engrossed Substitute Senate Bill 5702 (Student homelessness pilot).</t>
  </si>
  <si>
    <t>Funding is provided for Bellingham Technical College for the Northwest Maritime Apprenticeship Program.</t>
  </si>
  <si>
    <t>Funding is provided for Seattle Central College for partnership with the Seattle Maritime Academy. The College must enter into a memorandum of agreement with Washington State Ferries. A joint training program, and recruitment and operational plans must be submitted to the Legislature by December 1, 2023.</t>
  </si>
  <si>
    <t>Funding is provided for an inflationary increase for the Math Engineering Science Achievement (MESA) Transfer Prep program in the community and technical colleges system.</t>
  </si>
  <si>
    <t>Funding is provided to increase the number of slots in nursing programs by 200 in the 2023-25 biennium. A coordinated progress report with the Student Achievement Council is due to the Legislature by June 1, 2023, and a final report is due by December 1, 2024.</t>
  </si>
  <si>
    <t>One-time funding is provided to support community and technical colleges ongoing DEI initiatives, including further implementing college strategic plans and closing equity gaps.</t>
  </si>
  <si>
    <t>Funding is provided for adult education for refugees and immigrants who have arrived in the state on or after July 1, 2021, and are eligible for federal refugee resettlement services, including those from Afghanistan and Ukraine.</t>
  </si>
  <si>
    <t>Funding is provided to implement Second Substitute House Bill 1559 (Postsecondary student needs), hire 0.75 FTE benefits navigator per campus, and for a food pilot at 4 college districts.</t>
  </si>
  <si>
    <t>One-time funding is provided to Renton Technical College for outreach and participation in Running Start and adult education programs. Funding is also provided for the college to award full tuition and fees to students who attend the college and graduated high school in Renton. A report on the number of students utilizing the funding must be submitted to the Legislature by January 15, 2024.</t>
  </si>
  <si>
    <t>Funding is provided to expand the Supply Chain Trucking Workforce Development Grant Program.</t>
  </si>
  <si>
    <t>Funding is provided to SBCTC for a law enforcement workforce work group to assess the recruitment and retention challenges of law enforcement and corrections agencies and develop recommendations to meet their workforce needs. A report is due to the Legislature and the Governor by October 1, 2024.</t>
  </si>
  <si>
    <t>Retail Industry Work Group</t>
  </si>
  <si>
    <t>Early Achievers Grant Program</t>
  </si>
  <si>
    <t>Edmonds College - veterans support</t>
  </si>
  <si>
    <t>Hospitality Center of Excellence</t>
  </si>
  <si>
    <t>Olympic College Healthcare Pathways</t>
  </si>
  <si>
    <t>Low-Income Housing Study</t>
  </si>
  <si>
    <t>Manufacturing Apprenticeship RSI</t>
  </si>
  <si>
    <t>State Board Moving Costs</t>
  </si>
  <si>
    <t>BS Computer Science</t>
  </si>
  <si>
    <t>Planning &amp; Permitting Workforce</t>
  </si>
  <si>
    <t>TCC Imaging Science</t>
  </si>
  <si>
    <t>Funding is provided to expand the Student Aid Outreach and Completion Initiative pilot program in RCW 28B.50.940 to participating community and technical colleges located in Capital Region Educational Service District 113.</t>
  </si>
  <si>
    <t>Funding is provided for the State Board to establish a retail work group to identify programs of value to the retail workforce and possible career pathways, as required in ESB 6296 (Retail industry work group). The work group must submit a report to the Legislature by October 1, 2025.</t>
  </si>
  <si>
    <t>Funding is provided to implement SHB 2084 (Construction training/DOC), which provides for the State Board's representation on the Oversight Committee.</t>
  </si>
  <si>
    <t>Funding is provided for navigators to support students in the Early Achievers Grant, a financial aid program to help employed child care providers and early learning educators to complete an early childhood credential. A report on grant participation data is due by September 30, 2024.</t>
  </si>
  <si>
    <t>Funding is provided for students who are military veterans, focusing on counseling services, financial assistance, and reentry services.</t>
  </si>
  <si>
    <t>Funding is provided to establish a Hospitality Center of Excellence at Columbia Basin College</t>
  </si>
  <si>
    <t>Funding is provided for Olympic College to hire program directors for the surgical technology and radiology technology healthcare academic pathways</t>
  </si>
  <si>
    <t>Funding is provided for a study on low-income student housing opportunities on community and technical college campuses. A report on the rental housing market, need for low-income student housing, and cost estimates for operating low-income student housing is due by June 30, 2025.</t>
  </si>
  <si>
    <t>Funding is provided for increasing access and capacity to manufacturing apprenticeship related supplemental instruction.</t>
  </si>
  <si>
    <t>Funding is provided for the State Board to move to the Jefferson Building in FY 2024.</t>
  </si>
  <si>
    <t>Funding is provided for adult education for refugees and immigrants, including those from Afghanistan and Ukraine, who have arrived in the state on or after July 1, 2021.</t>
  </si>
  <si>
    <t>Funding is provided to increase the number of community and technical colleges offering bachelor degree programs in computer science.</t>
  </si>
  <si>
    <t>Funding is provided for the State Board to collaborate with a nonprofit, professional association of state, county, city, and town officials engaged in development, enforcement, and administration of building construction codes and ordinances to design and implement training programs to accelerate the hiring of city and county permit technicians.</t>
  </si>
  <si>
    <t>Funding is provided to increase the number of students served in the Renton Promise pilot program.</t>
  </si>
  <si>
    <t>Funding is provided for expansion of the Tacoma Community College imaging science program</t>
  </si>
  <si>
    <t>College System Benefits Litigation</t>
  </si>
  <si>
    <t>Comp - I-732 COLA</t>
  </si>
  <si>
    <t>Funding has been shifted to the Department of Corrections to implement SSB 5953-Incarcerated Students Grants</t>
  </si>
  <si>
    <t>Funding is provided to continue the defense of three employee benefit class action lawsuits against the State Board for Community and Technical Colleges (SBCTC) and the State of Washington.  Two lawsuits, Wolf v. SBCTC and Rush v. State, allege denial of retirement benefits administered under the SBCTC Retirement Benefit Plan.  The third suit, Rush v. State, alleges denial of sick leave benefits as specified under RCW 28B.50.4893.</t>
  </si>
  <si>
    <t>Funding is provided for salary increases for community and technical college faculty and technical college classified staff as required by RCW 28B.50.465, 28B.50.468 and I­732. Under the provisions of I­732, eligible employees receive a cost-of-living adjustment based on the Seattle consumer price index (CPI). The estimated cost-of-living rate increases are 3.81 percent in fiscal year 2026 and 2.55 percent in fiscal year 2027.</t>
  </si>
  <si>
    <t>This item backs out amounts in carry-forward level that were provided for implementation of the I-732 COLA in FY26 and FY27 on the basis of projections from the 23-25 biennial budget.  A separate item will enter funding for these implementation costs based on updated projections.</t>
  </si>
  <si>
    <t>Ongoing funding is adjusted to correct for duplication in funding for implementation of the I-732 COLA in the 2023-25 biennial budget.</t>
  </si>
  <si>
    <t>This item decreases the Near General Fund appropriation to reflect reductions.</t>
  </si>
  <si>
    <t>Continue Hospitality COE Funding</t>
  </si>
  <si>
    <t>This item reduces funding for the Hospitality Center of Excellence at Columbia Basin College.</t>
  </si>
  <si>
    <t>Funding is provided to backfill posi ons that require coverage at all mes so staff can a end the statewide diversity, equity and inclusion (DEI) training from the Department of Enterprise Services. The mul-day training will be administered to 25 percent of staff each fiscal year un l 100 percent of staff have a ended the training by FY 2024.</t>
  </si>
  <si>
    <t>Funding is provided for the School to implement Engrossed Second Subs tute House Bill 1153 (language access in schools) which, among other provisions, directs the School to implement a language access program.</t>
  </si>
  <si>
    <t>Digital Accessibility Coordinator</t>
  </si>
  <si>
    <t>Equity and Inclusion Outreach</t>
  </si>
  <si>
    <t>Funding is provided to hire 1 information technology expert focused on digital accessibility and equity</t>
  </si>
  <si>
    <t>Funding is provided to support outreach services to provide services to all blind or low-vision children, school districts, and agencies across the state.</t>
  </si>
  <si>
    <t>CBAs, updated PEBB rate, PERS/TRS1 benefit, plan 1 UAAL rates, vaccine booster incentive</t>
  </si>
  <si>
    <t>Funding is provided for the Center to implement Engrossed Second Subs tute House Bill 1153 (language access in schools) which, among other provisions, directs the Center to implement a language access program</t>
  </si>
  <si>
    <t>Program Support Staff</t>
  </si>
  <si>
    <t>Statewide Outreach Program</t>
  </si>
  <si>
    <t>Campus Program</t>
  </si>
  <si>
    <t>Funding is provided to increase staffing in the business and human resources departments to manage increasing workloads and to staff and train employees</t>
  </si>
  <si>
    <t>Funding is provided to support the outreach team services and the continued expansion of services at the local, regional, and statewide levels.</t>
  </si>
  <si>
    <t>Funding is provided to support campus operations.</t>
  </si>
  <si>
    <t>Safety Training</t>
  </si>
  <si>
    <t>Funding is provided for student-based safety training, as well as diversity, equity and inclusion training for staff.</t>
  </si>
  <si>
    <t>Funding for the Interpreter Mentoring Program is transferred from the Office of the Superintendent of Public Instruction (OSPI) to the Washington Center for Deaf and Hard of Hearing Youth.</t>
  </si>
  <si>
    <t>Per RCW 72.40.230, all employees of the WA Center for Deaf and Hard of Hearing will receive sixteen hours of student based safety training annually and an additional eight hours training specific to diversity, equity and inclusion practices for students within the school setting. The agency requests increased funds to address additional training hours (salaries) and goods and services from professional training services.</t>
  </si>
  <si>
    <t>Behavioral Health Workforce TF</t>
  </si>
  <si>
    <t>Behavioral Health Advisory Committe</t>
  </si>
  <si>
    <t>Funding is provided for the Workforce Board to contract with a statewide nonprofit organization to provide a regional analysis of supply pipelines to current behavioral health care opportunities. The funding is to assist in the reports required of the Behavioral Health Advisory Committee.</t>
  </si>
  <si>
    <t>Funding is provided for a behavioral health workforce advisory committee. The committee must report and provide recommendations on December 1, 2021 and December 1, 2022. The reports will include the progress on recommendations from the Workforce Board's previous behavioral health workforce assessments work group.</t>
  </si>
  <si>
    <t>Innovation Challenge Program</t>
  </si>
  <si>
    <t>Integrated Data Sharing</t>
  </si>
  <si>
    <t>Health Workforce</t>
  </si>
  <si>
    <t>LTC Apprenticeship Grants</t>
  </si>
  <si>
    <t>Funding is provided for the implementa on of Second Subs tute Senate Bill 5789 (innova on challenge program).</t>
  </si>
  <si>
    <t>Funding is provided for the Workforce Training and Educa on Coordina ng Board to collaborate with other state workforce agencies to iden fy a governance structure that provides strategic direc on on cross-organiza onal informa on technology projects. A report is due to the Legislature and the Governor's Office by December 1, 2022</t>
  </si>
  <si>
    <t>Funding is provided to conduct health workforce surveys, in collabora on with the Nursing Care Quality Assurance Commission, and manage a stakeholder process to address reten on and career pathways in long term care facilities.</t>
  </si>
  <si>
    <t>Funding is provided for grants to implement long-term care (LTC) licensed prac cal nurse (LPN) registered appren ceships at three sites, in collabora on with the Nursing Care Quality Assurance Commission and the Department of Labor and Industries.</t>
  </si>
  <si>
    <t>Funding is provided for administra ve support of the Washington Award for Voca onal Excellence (WAVE) program. The Board will conduct outreach to schools and colleges, assist with recipient selec on, and provide ongoing support of scholarship recipients.</t>
  </si>
  <si>
    <t>Incumbent Healthcare Worker Grant</t>
  </si>
  <si>
    <t>Funding is provided for a marketing plan, as provided in Engrossed Second Substitute Senate Bill 5582 (Nurse supply). Funding for the Licensed Practical Nurse Apprenticeship Program was provided in the 2022 supplemental operating budget.</t>
  </si>
  <si>
    <t>One-time funding is provided to implement Second Substitute House Bill 1724 (Behavioral health workforce).</t>
  </si>
  <si>
    <t>Funding is provided for a full-time information technology position to collaborate with other state workforce agencies to establish and support a governance structure that provides strategic direction on cross-organizational information technology projects. A report is due by September 1, 2023, and September 1, 2024.</t>
  </si>
  <si>
    <t>Funding is provided for the Workforce Training and Education Coordinating Board (WTECB) to award incumbent healthcare worker training matching grants to labor-management partnerships for workers pursuing job advancement and enhancement through college readiness, apprenticeship, degree, certification, or professional development.</t>
  </si>
  <si>
    <t>Savings is achieved with moving the staffing of the Workforce Education Investment Accountability and Oversight (WEIAO) Board to the Washington Student Achievement Council, as provided in Engrossed Senate Bill 5534 (Workforce investment board). WTECB staffed the WEIAO Board since it was established in 2019.</t>
  </si>
  <si>
    <t>Digital Literacy Programs</t>
  </si>
  <si>
    <t>WAVE Application Portal</t>
  </si>
  <si>
    <t>Funding is provided for programs that will increase digital literacy among disadvantaged populations.</t>
  </si>
  <si>
    <t>Funding is provided for a new application portal for the Washington Award for Vocational Excellence (WAVE) scholarship program.</t>
  </si>
  <si>
    <t>Healthcare Labor</t>
  </si>
  <si>
    <t>Performance Accountability</t>
  </si>
  <si>
    <t>Private Vocational School Licensing</t>
  </si>
  <si>
    <t>Veterans Admin</t>
  </si>
  <si>
    <t>Reflects a 6% reduction in grants.</t>
  </si>
  <si>
    <t>Funding is removed for the agency to conduct performance accountability for the Workforce Education Investment Accountability Oversight Board.</t>
  </si>
  <si>
    <t>A reduction in the general fund appropriation is reflected in agency operations for private vocational school licensing activities. The agency is authorized to use the Tuition Recovery Trust Fund for agency operations related to private vocational school licensing. A proviso approving this use of funds is required for the agency to use this trust account for administration purposes</t>
  </si>
  <si>
    <t>A reduction in the general fund appropriation is reflected in agency operations for veteran program approval activities. The agency is authorized to use the Tuition Recovery Trust Fund for agency operations related to veteran programs. A proviso approving this use of funds is required for the agency to use this trust account for administration purposes.</t>
  </si>
  <si>
    <t>Certified Creative Districts</t>
  </si>
  <si>
    <t>Funding is provided for technical assistance, community grants, and a leadership and mentorship program in the Certified Creative Districts Program.</t>
  </si>
  <si>
    <t>Arts-Based Services for Veteran</t>
  </si>
  <si>
    <t>Goldendale Arts Revitalization</t>
  </si>
  <si>
    <t>Constituent Management System</t>
  </si>
  <si>
    <t>State Poet Laureate Program</t>
  </si>
  <si>
    <t>Maintain State-Owned Public Art</t>
  </si>
  <si>
    <t>Funding is provided for two staff to support programs that provide arts-based services to veterans and grants for individuals and organizations supporting veterans</t>
  </si>
  <si>
    <t>Funding is provided to con nue an arts-based revitaliza on and transforma on project in downtown Goldendale.</t>
  </si>
  <si>
    <t>Funding is provided to conduct a feasibility study and agency readiness assessment for implemen ng a Constituent Relations Management (CRM) system.</t>
  </si>
  <si>
    <t>Funding is provided to support the State Poet Laureate program and increase compensa on for each laureate.</t>
  </si>
  <si>
    <t>Funding is provided for addi onal staff to perform safety checks and maintenance for Washington State's public art collection.</t>
  </si>
  <si>
    <t>Billy Frank Jr Statue Costs</t>
  </si>
  <si>
    <t>One-time funding is provided for administrative support and professional services required by the Billy Frank Jr. National Statuary Hall Selection Committee during the statue procurement process.</t>
  </si>
  <si>
    <t>Youth Arts Leadership Program</t>
  </si>
  <si>
    <t>Tribal Cultural Affairs Program</t>
  </si>
  <si>
    <t>Therapeutic Arts</t>
  </si>
  <si>
    <t>Funding is provided for implementation of Second Substitute House Bill 1639 (Billy Frank Jr. statue), which modifies the tasks of the Billy Frank Jr. National Statuary Hall Selection Committee and permits the use of General Fund-State to supplement the statue replacement project.</t>
  </si>
  <si>
    <t>Funding is provided for the Washington Youth Arts Leadership (WAYAL) program and to hire a program specialist to administer the program. The WAYAL program selects a yearly cohort of youth and youth adults from across the state to participate in arts policy, provide input on legislation, and serve on grant panels.</t>
  </si>
  <si>
    <t>Funding is provided for a technician to perform safety checks and regular maintenance on the Washington State Arts Commission's collection of public art.</t>
  </si>
  <si>
    <t>Funding is provided to develop and implement the Tribal Cultural Affairs Program, including $1.0 million in grants to be distributed each biennium.</t>
  </si>
  <si>
    <t>Funding is provided for in-person and online arts engagement programming for underserved adults.</t>
  </si>
  <si>
    <t>Arts Education Research</t>
  </si>
  <si>
    <t>Governor's Arts &amp; Heritage Awards</t>
  </si>
  <si>
    <t>Schack Art Center Project</t>
  </si>
  <si>
    <t>Funding is provided to conduct a statewide study to determine community access to arts education and creative learning.</t>
  </si>
  <si>
    <t>Funds are provided to award grants to winners of the Governor's Arts and Heritage Awards ceremony.</t>
  </si>
  <si>
    <t>Funding is provided for a public art project in downtown Everett.</t>
  </si>
  <si>
    <t>BFJ Statue Project</t>
  </si>
  <si>
    <t>Salesforce CRM Maintenance</t>
  </si>
  <si>
    <t>The Washington State Arts Commission received $1.143M funding for the Billy Frank Jr. Statuary Hall Project in the 2023-2025 biennium. This funding is reappropriating $708k to address an updated project timeline for statue fabrication and installation.</t>
  </si>
  <si>
    <t>The agency is currently designing and implementing the Salesforce CRM a management database solution. The project is anticipated to go-live in January 11, 2025. Funding is provided for the ongoing operation and maintenance of the database.</t>
  </si>
  <si>
    <t>Reduce - ARTS Maint. and Ops. Costs</t>
  </si>
  <si>
    <t>The agency will reduce general maintenance and operating costs one time for the 2025–27 biennium.</t>
  </si>
  <si>
    <t>Govt. Efficiency - Communications</t>
  </si>
  <si>
    <t>Govt. Efficiency - Goods &amp; Services</t>
  </si>
  <si>
    <t>Govt. Efficiency - Program Red</t>
  </si>
  <si>
    <t>Govt. Efficiency - Travel</t>
  </si>
  <si>
    <t>Govt. Efficiency - Grants</t>
  </si>
  <si>
    <t>Unspecified ML reduction</t>
  </si>
  <si>
    <t>Funding is reduced for communications.</t>
  </si>
  <si>
    <t>This represents a reduction in goods and services</t>
  </si>
  <si>
    <t>Funding is reduced for various programs.</t>
  </si>
  <si>
    <t>This represents a reduction in in-state and out-of-state travel.</t>
  </si>
  <si>
    <t>Funding is reduced for grants</t>
  </si>
  <si>
    <t>Heritage Organizations - DEI Work</t>
  </si>
  <si>
    <t>Cloud Maintenance Costs</t>
  </si>
  <si>
    <t>Funding is provided for the agency to create an internship program to focus on improving diversity, equity and inclusion efforts at heritage organizations.</t>
  </si>
  <si>
    <t>This item funds the ongoing maintenance costs of the agency's cloud storage services, including backup services.</t>
  </si>
  <si>
    <t>Digital Educational Resources</t>
  </si>
  <si>
    <t>Statewide Heritage Org. Inventory</t>
  </si>
  <si>
    <t>Facili es Support Staff</t>
  </si>
  <si>
    <t>Jewish History Archive</t>
  </si>
  <si>
    <t>Funding is provided for a communica ons consultant to work with Washington State Historical Society staff to create digital educational resources.</t>
  </si>
  <si>
    <t>Funding is provided for an addi onal two FTE staff to support facili es and ground maintenance.</t>
  </si>
  <si>
    <t>One- me funding is provided for the Department to contract with an organiza on to conduct a statewide inventory of heritage organizations in Washington State.</t>
  </si>
  <si>
    <t>Funding is provided to establish an archive that captures the narra ves and primary source material of Jewish Washingtonians.</t>
  </si>
  <si>
    <t>Research Facility Security Staff</t>
  </si>
  <si>
    <t>Funding is provided for a security guard at the research facility to ensure the protection of staff and public property</t>
  </si>
  <si>
    <t>DEI Specialist to Full Time</t>
  </si>
  <si>
    <t>Grants &amp; Sponsorship Manager</t>
  </si>
  <si>
    <t>Assistant Curator</t>
  </si>
  <si>
    <t>Billy Frank Jr. Statue</t>
  </si>
  <si>
    <t>Museums Connect Initiative</t>
  </si>
  <si>
    <t>First Flight Centennial</t>
  </si>
  <si>
    <t>Funding is provided to increase the Washington State Historical Society's diversity, equity, and inclusion (DEI) specialist from part-time to full-time.</t>
  </si>
  <si>
    <t>Funding is provided for a grant and sponsorship manager position to secure and manage federal grant awards and philanthropic donations which support collections management, exhibitions, and other specific projects.</t>
  </si>
  <si>
    <t>Funding is provided for an exhibitions curator to research and develop exhibition content for original exhibitions, and to develop panel and traveling exhibitions.</t>
  </si>
  <si>
    <t>Funding is provided to support rural or volunteer-run museums and place-based heritage organizations via the Museums Connect Initiative.</t>
  </si>
  <si>
    <t>Funding is provided to organize a centennial celebration of the first round-the-world flight, in coordination with statewide organizations specializing in the preservation of Washington aviation history</t>
  </si>
  <si>
    <t>Funding is provided for a security guard at the research facility to ensure the protection of staff and public property.</t>
  </si>
  <si>
    <t>America250 Funding</t>
  </si>
  <si>
    <t>Collections Archivists</t>
  </si>
  <si>
    <t>Jewish Oral History Collection</t>
  </si>
  <si>
    <t>Funding is provided for a new project coordinator position to help administer the Semiquincentennial Committee and materials to inform the public about the 250th anniversary of the signing of the Declaration of Independence.</t>
  </si>
  <si>
    <t>Funding is provided for two temporary collections archivist positions to process, catalogue, and archive collections into the state's online database in preparation for the semiquincentennial commemoration.</t>
  </si>
  <si>
    <t>Funding is provided to expand the collection of oral histories from Jewish Washingtonians.</t>
  </si>
  <si>
    <t>Funding is provided to organize a centennial celebration of the first round-the-world flight, in coordination with statewide organizations specializing in the preservation of Washington aviation history.</t>
  </si>
  <si>
    <t>updated PEBB rate, PERS/TRS 1 benefit, salary adj</t>
  </si>
  <si>
    <t>Govt Efficiency - FTE Reductions</t>
  </si>
  <si>
    <t>This funding reflects FTE reductions</t>
  </si>
  <si>
    <t>Employee Salaries and Benefits</t>
  </si>
  <si>
    <t>Funding is provided to pay the salaries and benefits for six staff at the Eastern Washington State Historical Society (EWSHS).</t>
  </si>
  <si>
    <t>Part-Time Administrative Assistant</t>
  </si>
  <si>
    <t>Shift Employees to State Funding</t>
  </si>
  <si>
    <t>Funds are provided for a half- me administra ve assistant to help manage and coordinate the agency's human resource needs with Small Agency Financial Services at the Department of Enterprise Services.</t>
  </si>
  <si>
    <t>Funding is provided to pay the salaries and benefits for the remaining six staff currently paid through locally generated funds.</t>
  </si>
  <si>
    <t>Director of Support Services</t>
  </si>
  <si>
    <t>IT Support Personnel</t>
  </si>
  <si>
    <t>Land Acknowledgement Design</t>
  </si>
  <si>
    <t>American Indian Canoe Carving</t>
  </si>
  <si>
    <t>Funding is provided for a director of support services to oversee facilities, security, and visitor service staff, as well as capital budget issues</t>
  </si>
  <si>
    <t>Funding is provided for an on-site IT position to supplant existing funding for an IT contractor.</t>
  </si>
  <si>
    <t>Funding is provided for contracted services to design a permanent land acknowledgement installation on the museum campus in collaboration with the Spokane Tribe of Indians. The design phase includes work with a landscape architecture/design firm to ensure that the design meets the goals of the tribe and represents the tribal art, history, and culture.</t>
  </si>
  <si>
    <t>Funding is provided to fabricate and install a modular, reusable shed structure on the Northwest Museum of Arts and Culture's front plaza to continue the canoe carving program in collaboration with the Upper Columbia United Tribes.</t>
  </si>
  <si>
    <t>Acquiring Collections</t>
  </si>
  <si>
    <t>Collections Management System M&amp;O</t>
  </si>
  <si>
    <t>Funding is provided to purchase, transport, and process two collections that have become available from a local artist and Tribal artifacts.</t>
  </si>
  <si>
    <t>Funding is provided for the on-going Maintenance and Operations costs of its newly acquired museum Collections Management Software.</t>
  </si>
  <si>
    <t>Govt. Efficiency - Vacancy Savings</t>
  </si>
  <si>
    <t>Funding is reduced for vacancy savings.</t>
  </si>
  <si>
    <t>Debt Service on New Projects</t>
  </si>
  <si>
    <t>Funding is provided for debt service on new bonds.</t>
  </si>
  <si>
    <t>Debt Service Within Debt Limit</t>
  </si>
  <si>
    <t>Funding is provided for regular debt service within the debt limit.</t>
  </si>
  <si>
    <t>2025-27 Biennial Budget Requests</t>
  </si>
  <si>
    <t>The adjustments for maintenance level expenditures include debt service on existing bonds as of the November 2024 revenue forecast, projected debt service on bonds to be issued under existing bond bill authorization and other debt related expenditures.</t>
  </si>
  <si>
    <t>Foundational Public Health</t>
  </si>
  <si>
    <t>Health Care Affordability Account</t>
  </si>
  <si>
    <t>Business and Professions Account</t>
  </si>
  <si>
    <t>County Assistance</t>
  </si>
  <si>
    <t>Cancer Research Endowment</t>
  </si>
  <si>
    <t>City Assistance</t>
  </si>
  <si>
    <t>Dev Disabilities Comm Trust Acct</t>
  </si>
  <si>
    <t>Econ Dev Strategic Reserve Acct</t>
  </si>
  <si>
    <t>Gambling Revolving Fund</t>
  </si>
  <si>
    <t>Governor's Emergency Assistance</t>
  </si>
  <si>
    <t>Home Visiting Services Account</t>
  </si>
  <si>
    <t>Horse Racing Commission Account</t>
  </si>
  <si>
    <t>Indian Health Improvement Account</t>
  </si>
  <si>
    <t>Gated IT Pool</t>
  </si>
  <si>
    <t>Long-Term Services and Supports</t>
  </si>
  <si>
    <t>Medicaid Fraud Penalty Account</t>
  </si>
  <si>
    <t>Wolf-Livestock Management Account</t>
  </si>
  <si>
    <t>Affordable Housing for All/PSH</t>
  </si>
  <si>
    <t>Teacher Retirement System Plan</t>
  </si>
  <si>
    <t>Universal Communications Services</t>
  </si>
  <si>
    <t>Funds are appropriated to increase Foundational Public Health Services funding that is distributed by the Office of Financial Management pursuant to RCW 43.70.515 to local public health jurisdictions.</t>
  </si>
  <si>
    <t>Funds are appropriated for expenditure into the State Health Care Affordability Account created in Engrossed Second Substitute Senate Bill No. 5377 (standardized health plans).</t>
  </si>
  <si>
    <t>The Department of Licensing projects a negative fund balance in the Business and Professions Account beginning in FY 2021. One-time funds are appropriated for expenditure into the Business and Professions Account.</t>
  </si>
  <si>
    <t>One-time funding is provided for distribution to counties, based on population, for one-time costs resulting from law enforcement-related legislation enacted between January 1, 2020, and June 30, 2021.</t>
  </si>
  <si>
    <t>The Andy Hill Cancer Research Endowment Fund Match Account (Account) is funded with a combination of General Fund-State (GF-S) transfers and vaping tax revenues that are deposited into the Account. Forecasted vaping tax revenues have increased. As a result, GF-S transfers are reduced to the amount required under RCW 54.348.080, which requires GF-S transfers into the Account to match the amount of penalties collected from enforcement of state taxes on cigarettes and other tobacco products. The net result of these changes is an increase in revenue to the Account.</t>
  </si>
  <si>
    <t>One-time funding is provided for distribution to cities, based on population, for one-time costs resulting from law enforcement-related legislation enacted between January 1, 2020, and June 30, 2021.</t>
  </si>
  <si>
    <t>Funds are appropriated for expenditure into the Dan Thompson Memorial Developmental Disabilities Community Services Account.</t>
  </si>
  <si>
    <t>One-time funding is appropriated into the Manufacturing Acceleration Cluster Subaccount of the Economic Development Strategic Reserve Account pursuant to Substitute House Bill 1170 (Manufacturing).</t>
  </si>
  <si>
    <t>Funds are appropriated for expenditure into the Gambling Revolving Fund.</t>
  </si>
  <si>
    <t>Funding is provided to make emergency assistance available to assist individuals and families who are underinsured or have no insurance that are recovering a catastrophic disaster, including but not limited to, wildfires, floods, earthquakes, tsunamis, and the COVID-19 pandemic. It covers housing, food, and other essential needs when the federal individual assistance program is unavailable.</t>
  </si>
  <si>
    <t>Funds are appropriated for expenditure into the Home Visiting Services Account for increased home visiting services</t>
  </si>
  <si>
    <t>One-time funds are appropriated for expenditure into the Horse Racing Commission Operating Account.</t>
  </si>
  <si>
    <t>One-time funding is appropriated for expenditure in the Indian Health Improvement Reinvestment Account for the projects, programs, and activities authorized by RCW 43.71B.030.</t>
  </si>
  <si>
    <t>The Office of Financial Management will allocate funds from the IT pool to state agencies for selected projects, subject to approval by the State Chief Information Officer.</t>
  </si>
  <si>
    <t>One-time funds are appropriated for expenditure into the Long-Term Services and Supports Account (LTSSA) and must be repaid, with interest, by June 30, 2022. The LTSSA begins to receive revenue from a premium on employee wages on January 1, 2022.</t>
  </si>
  <si>
    <t>Funds are appropriated for expenditure into the Medicaid Fraud Penalty Account.</t>
  </si>
  <si>
    <t>Funds are appropriated for expenditure into the Outdoor Education and Recreation Account to provide additional No Child Left Inside grants for outdoor education and recreation programs that engage youth in experiencing the natural, cultural, ethnic and artistic heritage of Washington state.</t>
  </si>
  <si>
    <t>Funds are appropriated for expenditure into the Northeast Washington Wolf-Livestock Management Account.</t>
  </si>
  <si>
    <t>Funding is appropriated into the Affordable Housing for All Account for permanent supportive housing operations, maintenance, and services grants.</t>
  </si>
  <si>
    <t>Funds are appropriated for expenditure into the Teachers Retirement System Plan 1 fund to reduce the unfunded actuarial accrued liability of the fund.</t>
  </si>
  <si>
    <t>Funds are appropriated for expenditure into the Universal Communications Services Account through FY 2024 for expansion of rural broadband internet.</t>
  </si>
  <si>
    <t>Governor's Emergency Fund</t>
  </si>
  <si>
    <t>Apple Health and Homes Account</t>
  </si>
  <si>
    <t>WA Auto Theft Prevention Account</t>
  </si>
  <si>
    <t>Capital Community Assistance Acct</t>
  </si>
  <si>
    <t>Community Preservation &amp; Dev Acct</t>
  </si>
  <si>
    <t>Community Reinvestment Account</t>
  </si>
  <si>
    <t>Tribal Government Assistance</t>
  </si>
  <si>
    <t>Driver Resource Center Account</t>
  </si>
  <si>
    <t>Disaster Response Account</t>
  </si>
  <si>
    <t>Electric Vehicle Incentive Account</t>
  </si>
  <si>
    <t>Internet Crimes Agnst Children Acct</t>
  </si>
  <si>
    <t>Judicial Information Systems</t>
  </si>
  <si>
    <t>Judicial Stabilization Fund Shift</t>
  </si>
  <si>
    <t>Judicial Stabilization Trust Acct</t>
  </si>
  <si>
    <t>Multimodal Account</t>
  </si>
  <si>
    <t>Paid Family Med Leave Ins Acct</t>
  </si>
  <si>
    <t>Enterprise Services Account</t>
  </si>
  <si>
    <t>Innovation Challenge Account</t>
  </si>
  <si>
    <t>Liability Account</t>
  </si>
  <si>
    <t>Salmon Recovery Account</t>
  </si>
  <si>
    <t>State Vehicle Parking Account</t>
  </si>
  <si>
    <t>Washington Leadership Board Funding</t>
  </si>
  <si>
    <t>Washington Student Loan Program</t>
  </si>
  <si>
    <t>One- me funding is provided for the Governor's Emergency Fund, which may be used for the work of any agency.</t>
  </si>
  <si>
    <t>Addi onal one- me funds are appropriated for expenditure into the State Health Care Affordability Account</t>
  </si>
  <si>
    <t>One- me funding is provided for expenditure into the Apple Health and Homes Account created in Engrossed Substitute House Bill 1866 (supportive housing)</t>
  </si>
  <si>
    <t>Funding is provided for expenditure into the Washington Auto The Preven on Authority Account</t>
  </si>
  <si>
    <t>One- me funding is provided for expenditure into the Capital Community Assistance Account, a new account created in the operating budget bill</t>
  </si>
  <si>
    <t>One- me funding is provided for expenditure into the Community Preserva on and Development Authority Account/Operating Subaccount.</t>
  </si>
  <si>
    <t>Addi onal one- me funding is provided for expenditure into the Andy Hill Cancer Research Endowment Account.</t>
  </si>
  <si>
    <t>Funding is appropriated on an ongoing basis into the Community Reinvestment Account created in the opera ng budget bill.</t>
  </si>
  <si>
    <t>One- me funding is provided for popula on-based assistance to tribal governments for addi onal costs of implemen ng law enforcement legisla on enacted between January 2020 and December 2021.</t>
  </si>
  <si>
    <t>One- me funding is provided for expenditure into the Driver Resource Center Fund created in Subs tute House Bill 2076 (transp. network companies).</t>
  </si>
  <si>
    <t>Funding is provided for expenditure into the Disaster Response Account on a one- me basis</t>
  </si>
  <si>
    <t>Funding is provided for expenditure into the Electric Vehicle Incen ve Account, a new account created in the operating budget bill.</t>
  </si>
  <si>
    <t>Funding is provided for individual assistance consistent with RCW 38.52.030(9) during an emergency proclaimed by the Governor. Total funding is on-going at $5 million each fiscal year.</t>
  </si>
  <si>
    <t>A funding adjustment is made to reduce assumed expenditures in the Home Visi ng Services Account in the 2023-25 biennium, based on projected need</t>
  </si>
  <si>
    <t>Addi onal ongoing funding is provided for expenditure into the Washington Internet Crimes Against Children Account to support the Washington Internet Crimes Against Children Task Force.</t>
  </si>
  <si>
    <t>One- me funding is provided for the Office of Financial Management to allocate funds from the IT pool to state agencies for selected projects, subject to approval by the State Chief Informa on Officer.</t>
  </si>
  <si>
    <t>One- me funding is provided for expenditure into the Judicial Informa on System Account.</t>
  </si>
  <si>
    <t>One- me General Fund-State (GF-S) funding is provided for expenditure into the Judicial Stabiliza on Trust Account (JSTA). In a separate item in the Administra ve Office of the Courts, an equal amount of GF-S is removed and replaced with an appropriation from the JSTA.</t>
  </si>
  <si>
    <t>The Judicial Stabiliza on Trust Account (JSTA) is projected to have a nega ve fund balance at the end of FY 2022. One-time funding is provided for expenditure into the JSTA.</t>
  </si>
  <si>
    <t>One- me funds are appropriated into the Long-Term Services and Supports (LTSS) Trust Account for agency ac vi es to implement Chapter 1, Laws of 2022 (SHB 1732) and Chapter 2, Laws of 2022 (ESHB 1733), which modify the LTSS Trust Program. This funding will be reimbursed with interest by the LTSS Trust Account a er LTSS premium assessments begin on July 1, 2023.</t>
  </si>
  <si>
    <t>One- me funding is provided for expenditure into the Mul modal Transporta on Account, which is appropriated in the transportation budget.</t>
  </si>
  <si>
    <t>Funds are appropriated for expenditure into the Northeast Washington Wolf-Livestock Management Account on a one-time basis.</t>
  </si>
  <si>
    <t>Funding is provided for expenditure into the Paid Family Medical Leave Insurance account to ensure the account is not in deficit.</t>
  </si>
  <si>
    <t>Funding is provided for expenditure into the Enterprise Services Account.</t>
  </si>
  <si>
    <t>Funding is provided for expenditure into the WA Career and College Pathways Council Innova on Challenge Program Account revised in Second Subs tute Senate Bill 5789 (innova on challenge program).</t>
  </si>
  <si>
    <t>One-time funding is provided for expenditure into the Liability Account.</t>
  </si>
  <si>
    <t>Funding is provided for expenditure into the Salmon Recovery Account.</t>
  </si>
  <si>
    <t>One- me funding is provided for expenditure into the State Vehicle Parking Account in support of the parking program managed by the Department of Enterprise Services.</t>
  </si>
  <si>
    <t>Addi onal funding is provided for expenditure in the Washington State Leadership Board Account created in Senate Bill 5750 (WA leadership board).</t>
  </si>
  <si>
    <t>One- me funding is provided for expenditure into the Washington Student Loan Account created in Engrossed Second Subs tute House Bill 1736 (state student loan program).</t>
  </si>
  <si>
    <t>One-time funding is provided for the Governor's Emergency Fund, which may be used for the work of any agency.</t>
  </si>
  <si>
    <t>Funding was appropriated for expenditure into the Family and Medical Leave Insurance Account in the 2022 supplemental operating budget. The amount of this funding is reduced</t>
  </si>
  <si>
    <t>The $800 million one-time expenditure into the Teachers Retirement System Plan 1 fund is reduced to $250 million.</t>
  </si>
  <si>
    <t>Crime Victim and Witness Asst Acct</t>
  </si>
  <si>
    <t>DNA Database Account</t>
  </si>
  <si>
    <t>Foundational Public Health Services</t>
  </si>
  <si>
    <t>Governor Emergency Funding</t>
  </si>
  <si>
    <t>State Health Care Afford Acct</t>
  </si>
  <si>
    <t>Home Visiting Services Acct</t>
  </si>
  <si>
    <t>IT Pool</t>
  </si>
  <si>
    <t>Landlord Mitigation Prog Acct</t>
  </si>
  <si>
    <t>NE Wolf-Livestock Management Acct</t>
  </si>
  <si>
    <t>Statewide Tourism Marketing</t>
  </si>
  <si>
    <t>WA Innovation Challenge Acct</t>
  </si>
  <si>
    <t>Washington Leadership Board Acct</t>
  </si>
  <si>
    <t>One-time funding is provided for expenditure into the Community Preservation and Development Authority Account (CPDAA)/Operating Subaccount. The CPDAA is used for projects in communities that have been impacted by the construction or operation of major public facilities or other land use decisions.</t>
  </si>
  <si>
    <t>Funding is provided for expenditure into the Crime Victim and Witness Assistance Account created in Engrossed Substitute House Bill 1169 (Legal financial obligations).</t>
  </si>
  <si>
    <t>Funding is provided for expenditure into the DNA Database Account, pursuant to Engrossed Substitute House Bill 1169 (Legal financial obligations), which eliminates a DNA database fee.</t>
  </si>
  <si>
    <t>Funds are appropriated to increase Foundational Public Health Services funding that is distributed by the Office of Financial Management (OFM) to local public health jurisdictions, tribal governments and the Department of Health, pursuant to RCW 43.70.515.</t>
  </si>
  <si>
    <t>Funding is provided for the Governor's Emergency Fund, which may be used for the work of any agency, as well as to make emergency assistance available to individuals and families who are underinsured or have no insurance and are recovering from a catastrophic disaster.</t>
  </si>
  <si>
    <t>Funding for expenditure into the State Health Care Affordability Account is adjusted in the 2025-27 biennium.</t>
  </si>
  <si>
    <t>Funding is provided for expenditure into the Home Visiting Services Account.</t>
  </si>
  <si>
    <t>One-time funding is provided for information technology (IT) projects from the IT pool for selected projects, subject to approval by the Office of the Chief Information Officer.</t>
  </si>
  <si>
    <t>Funding is provided for expenditure into the Judicial Information Systems Account (JISA) to support spending at the Administrative Office of the Courts for IT infrastructure in the judicial branch.</t>
  </si>
  <si>
    <t>Funds are appropriated for expenditure into the Landlord Mitigation Program Account.</t>
  </si>
  <si>
    <t>One-time funding is appropriated for expenditure into the Northeast Washington Wolf-Livestock Management Account, which is used for nonlethal wolf deterrence.</t>
  </si>
  <si>
    <t>Funding is provided for expenditures into the Rural Jobs Program Match Transfer Account for the state match for private contributions to the Rural Jobs Program in the 2025-27 biennium</t>
  </si>
  <si>
    <t>Funding is appropriated to the Statewide Tourism Marketing Account to support the statewide tourism marketing authority and the statewide tourism marketing program</t>
  </si>
  <si>
    <t>Funding is provided for expenditures into the Opportunity Scholarship Match Transfer Account for the state match for private contributions to the Washington Opportunity Scholarship in the 2025-27 biennium.</t>
  </si>
  <si>
    <t>Funding is provided for expenditure into the Washington Career and College Pathways Innovation Challenge Program Account.</t>
  </si>
  <si>
    <t>Funding is provided for expenditure into the Washington State Leadership Board Account.</t>
  </si>
  <si>
    <t>Legal Financial Obligations</t>
  </si>
  <si>
    <t>Ag Pests &amp; Diseases</t>
  </si>
  <si>
    <t>Business Enterprise Revolving Acct.</t>
  </si>
  <si>
    <t>Cancer Research Endowment Acct</t>
  </si>
  <si>
    <t>Down Payment Assistance Acct</t>
  </si>
  <si>
    <t>Horse Racing Commission Op Acct</t>
  </si>
  <si>
    <t>Information Technology Pool</t>
  </si>
  <si>
    <t>Library Operations Acct</t>
  </si>
  <si>
    <t>Legislative Oral History Acct</t>
  </si>
  <si>
    <t>Port District Equity Fund</t>
  </si>
  <si>
    <t>Skeletal Human Remains Acct</t>
  </si>
  <si>
    <t>Surgical Smoke Evacuation Acct</t>
  </si>
  <si>
    <t>Funding is provided to county clerk offices as grants for the collection of legal financial obligations (LFO).</t>
  </si>
  <si>
    <t>Funding is provided for appropriation into the Agricultural Pest and Disease Response Account created in SHB 2147 (Agriculture pests &amp; diseases).</t>
  </si>
  <si>
    <t>Funding is provided for expenditure into the Business Enterprise Revolving Account established in RCW 74.18.230. Funds are provided for rent fees and charges for blind business enterprise program licensees at state off-campus facilities.</t>
  </si>
  <si>
    <t>Additional funding is provided for expenditure into the Andy Hill Cancer Research Endowment Account.</t>
  </si>
  <si>
    <t>One-time funding is provided for expenditure into the Crime Victim and Witness Assistance Account.</t>
  </si>
  <si>
    <t>Funding is provided for appropriation in to the Down Payment Assistance Account pursuant to RCW 82.45.240.</t>
  </si>
  <si>
    <t>Funding is provided for the Governor's Emergency Fund, which may be used for the work of any agency. In addition, this funding supports the Governor's Emergency Fund for Individual Assistance to make emergency assistance available to individuals and families who are underinsured or have no insurance and are recovering from a catastrophic disaster.</t>
  </si>
  <si>
    <t>Funding is appropriated for expenditure into the State Health Care Affordability Account created in RCW 43.71.130, which is used for Health Benefit Exchange premium and cost-sharing assistance programs.</t>
  </si>
  <si>
    <t>One-time funding is provided for expenditure into the Horse Racing Commission Operating Account.</t>
  </si>
  <si>
    <t>The Office of Financial Management will allocate funds from the information technology pool to state agencies for selected projects, subject to approval by the State Chief Information Officer.</t>
  </si>
  <si>
    <t>Funds are provided for expenditure into the Washington State Library Operations Account.</t>
  </si>
  <si>
    <t>Funds are provided for expenditure into the Legislative Oral History Account.</t>
  </si>
  <si>
    <t>Funding is provided for expenditure into the Landlord Mitigation Program Account.</t>
  </si>
  <si>
    <t>Funds are provided for expenditure into the Port District Equity Fund established in E2SSB 5955 (Large port districts).</t>
  </si>
  <si>
    <t>Funds are provided for expenditure into the Skeletal Human Remains Account established in RCW 43.334.077.</t>
  </si>
  <si>
    <t>Funds are provided for expenditure into the Surgical Smoke Evacuation Account established in RCW 49.17.505.</t>
  </si>
  <si>
    <t>Funding is provided for expenditure into the Washington Leadership Board Account.</t>
  </si>
  <si>
    <t>O'Brien Building Improvement</t>
  </si>
  <si>
    <t>Cherberg Building Rehabilitation</t>
  </si>
  <si>
    <t>Rural Jobs State Match Account</t>
  </si>
  <si>
    <t>Opp Scholarship State Match Acct</t>
  </si>
  <si>
    <t>An adjustment is made for funding appropriated for expenditure into the Enterprise Services Account to reflect the current debt service schedule for the O'Brien Building Improvement Project.</t>
  </si>
  <si>
    <t>An adjustment is made for funding appropriated for expenditure into the Enterprise Services Account to reflect the current debt service schedule for the Cherberg Building Rehabilitation Project. The final payment is in June 2026.</t>
  </si>
  <si>
    <t>Funds are provided for expenditure into the Rural Jobs Program Match Transfer Account for the state match for private contributions to the Rural Jobs Program.</t>
  </si>
  <si>
    <t>Funds are provided for expenditure into the Opportunity Scholarship Match Transfer Account for the state match for private contributions to the Washington Opportunity Scholarship.</t>
  </si>
  <si>
    <t>Funding is provided for expenditure into the Andy Hill Cancer Research Endowment Account is adjusted to reflect matching funds collected from taxes on cigarettes and other tobacco products.</t>
  </si>
  <si>
    <t>Unspent balance in the Home Visiting Services Account allows for a one-time reduction in the transfer from General Fund-State.</t>
  </si>
  <si>
    <t>Expenditure reductions in the Washington Leadership Board allow for a reduction in the transfer from General Fund-State</t>
  </si>
  <si>
    <t>CBAs</t>
  </si>
  <si>
    <t>recruit and retention adj</t>
  </si>
  <si>
    <t>The remaining interest earnings of the Pension Funding Stabilization Account are used to support the Judicial Retirement System</t>
  </si>
  <si>
    <t>Pension Adjustments, Nonrate</t>
  </si>
  <si>
    <t>The biennial budget request for Agency 740 reflects the attached recommendations from the Office of the State Actuary and the Board for Volunteer Firefighters and Reserve Officers.</t>
  </si>
  <si>
    <t>Contribution Rate Reduction</t>
  </si>
  <si>
    <t>Funding is adjusted for reduced contributions to reflect growth in the fund balance.</t>
  </si>
  <si>
    <t>Military service credit</t>
  </si>
  <si>
    <t>Six Percent Reduction</t>
  </si>
  <si>
    <t>A six percent reduction is being made from the calculated carryforward base of the Administrative Office of the Courts, excluding constitutionally mandated Superior Court judges</t>
  </si>
  <si>
    <t>Governor's Office Support Costs</t>
  </si>
  <si>
    <t>Funding is provided for translation and interpretation services, outreach and travel, and IT costs.</t>
  </si>
  <si>
    <t>Reduce - Office of Equity</t>
  </si>
  <si>
    <t>Reduce - ORIA Vacant FTE</t>
  </si>
  <si>
    <t>Reduce - Results WA</t>
  </si>
  <si>
    <t>Reduce - Community Survey</t>
  </si>
  <si>
    <t>Reduce - Special Education Ombuds</t>
  </si>
  <si>
    <t>Reduction of funding for the Office of Equity for 40% of annual convening budget.</t>
  </si>
  <si>
    <t>Reduction of funding for one FTE vacancy in the Office of Regulatory Innovation and Assistance.</t>
  </si>
  <si>
    <t>Reduction of funding for Results Washington.</t>
  </si>
  <si>
    <t>Reduction of funding for ongoing survey costs.</t>
  </si>
  <si>
    <t>Reduction of funding for Special Education Ombuds vacancy.</t>
  </si>
  <si>
    <t>Reduce - FTEs, Travel, Training</t>
  </si>
  <si>
    <t>Reduce - Office Support</t>
  </si>
  <si>
    <t>This reduces FTEs, travel, and training.</t>
  </si>
  <si>
    <t>This reduces office support.</t>
  </si>
  <si>
    <t>Adjusted Total</t>
  </si>
  <si>
    <t>One Time Funding Shift</t>
  </si>
  <si>
    <t>General funding is shifted one time to the agency dedicated account.</t>
  </si>
  <si>
    <t>Govt. Efficiency - Contracts</t>
  </si>
  <si>
    <t>Funding is reduced for contracts</t>
  </si>
  <si>
    <t>This represents a reduction in in-state and out-of-state travel</t>
  </si>
  <si>
    <t>Govt. Efficiency - Miscellaneous</t>
  </si>
  <si>
    <t>General reductions offered by the Office of the Secretary of State, including a match for ended grants and reserve funding.</t>
  </si>
  <si>
    <t>Govt. Efficiency - Equipment</t>
  </si>
  <si>
    <t>Govt. Efficiency - Comm Stipends</t>
  </si>
  <si>
    <t>This represents a reduction in equipment.</t>
  </si>
  <si>
    <t>Funding is reduced for contracts.</t>
  </si>
  <si>
    <t>Funding is reduced for commissioner stipends</t>
  </si>
  <si>
    <t>Govt. Efficiency - Admin</t>
  </si>
  <si>
    <t>Funding is reduced for administrative costs</t>
  </si>
  <si>
    <t>Reduce travel</t>
  </si>
  <si>
    <t>This item will reduce travel and other discretionary expenses.</t>
  </si>
  <si>
    <t>Reduce - Program Reductions</t>
  </si>
  <si>
    <t>Funding is reduced for multiple programs.</t>
  </si>
  <si>
    <t>This represents a reduction in goods and services.</t>
  </si>
  <si>
    <t>Reduction in budget for staff merit pay increases</t>
  </si>
  <si>
    <t>Associate Development Orgs</t>
  </si>
  <si>
    <t>Cultural &amp; Job Training Prog</t>
  </si>
  <si>
    <t>Process Review &amp; Language Access</t>
  </si>
  <si>
    <t>Community Support Teams</t>
  </si>
  <si>
    <t>Employer Child Care Assistance</t>
  </si>
  <si>
    <t>Economic Equity</t>
  </si>
  <si>
    <t>Employee Ownership Program</t>
  </si>
  <si>
    <t>Federal Resource Coordinator</t>
  </si>
  <si>
    <t>General Program Reserves</t>
  </si>
  <si>
    <t>Perm. Supportive Housing Committee</t>
  </si>
  <si>
    <t>Providing IDs</t>
  </si>
  <si>
    <t>Special Purpose Dist. Integration</t>
  </si>
  <si>
    <t>Leveraging Asset Building</t>
  </si>
  <si>
    <t>GMA Implementation Grants</t>
  </si>
  <si>
    <t>Microenterprise Development</t>
  </si>
  <si>
    <t>Noise Abatement Program</t>
  </si>
  <si>
    <t>Local Gov Rural Development</t>
  </si>
  <si>
    <t>Homelessness Research Contract</t>
  </si>
  <si>
    <t>AHAH Recovery Residence Startup</t>
  </si>
  <si>
    <t>Retired Senior Volunteer Prog</t>
  </si>
  <si>
    <t>Firearm Violence Prevention Grants</t>
  </si>
  <si>
    <t>Small Business Center Support</t>
  </si>
  <si>
    <t>Small Business Training</t>
  </si>
  <si>
    <t>Vacancy Savings</t>
  </si>
  <si>
    <t>Walla Walla Environmental Center</t>
  </si>
  <si>
    <t>Transfer: Shift Greenhouse Gases/Buildings</t>
  </si>
  <si>
    <t>Transfer: Shift Office of Renewable Fuels</t>
  </si>
  <si>
    <t>Transfer:  Shift Industrial Symbiosis</t>
  </si>
  <si>
    <t>Reduces contract amounts for Associate Development Organizations</t>
  </si>
  <si>
    <t>Reduces additional administrative support.</t>
  </si>
  <si>
    <t>Ends funding for cultural &amp; job training program contract.</t>
  </si>
  <si>
    <t>Reduces internal process review funding.</t>
  </si>
  <si>
    <t>Ends funding for community support teams for family reconciliation.</t>
  </si>
  <si>
    <t>Ends grants to employers for child care strategies</t>
  </si>
  <si>
    <t>Ends supplemental funding for collaboration between agency economic development efforts and partners.</t>
  </si>
  <si>
    <t>Ends the Employee Ownership Program</t>
  </si>
  <si>
    <t>Eliminates a federal resources coordinator position.</t>
  </si>
  <si>
    <t>Removes program reserve funding.</t>
  </si>
  <si>
    <t>Eliminates positions</t>
  </si>
  <si>
    <t>Ends the Permanent Supportive Housing Advisory Committee.</t>
  </si>
  <si>
    <t>Ends funding to provide IDs to individuals experiencing homelessness</t>
  </si>
  <si>
    <t>Eliminates final report on special purpose district integration into the Growth Management Act.</t>
  </si>
  <si>
    <t>Ends funding to leverage asset building contracts</t>
  </si>
  <si>
    <t>Reduces amount for grants for local GMA implementation.</t>
  </si>
  <si>
    <t>Reduces funding for contracts</t>
  </si>
  <si>
    <t>Ends the Port District Noise Abatement Program</t>
  </si>
  <si>
    <t>Reduces amount for grants for education on Growth Management Act compliance.</t>
  </si>
  <si>
    <t>Discontinues contract for homelessness research.</t>
  </si>
  <si>
    <t>Ends additive funds for the Recovery Residence Startup program</t>
  </si>
  <si>
    <t>Ends grants for the Retired Senior Volunteer Program.</t>
  </si>
  <si>
    <t>Reduces grants</t>
  </si>
  <si>
    <t>Ends the Thrive! and StartUp 365 small business training programs.</t>
  </si>
  <si>
    <t>Eliminates positions.</t>
  </si>
  <si>
    <t>Ends contract with the Walla Walla Environmental Center</t>
  </si>
  <si>
    <t>Shifts fund source.</t>
  </si>
  <si>
    <t>Shifts funding for the program from the General Fund State Account to the Climate Commitment Account (26-C)</t>
  </si>
  <si>
    <t>Funding Shift Adjustment</t>
  </si>
  <si>
    <t>Technical adjustment to shift funding for the Public Service Loan Forgiveness Program (PSLF) from the general fund to the Personnel Services Account.</t>
  </si>
  <si>
    <t>Reduce - AmeriCorps Stipends</t>
  </si>
  <si>
    <t>Funding is reduced for FTEs, travel, and training</t>
  </si>
  <si>
    <t>Funding is reduced for AmeriCorps stipends</t>
  </si>
  <si>
    <t>Govt Efficiency - Comm Stipends</t>
  </si>
  <si>
    <t>Funding is reduced for commissioner stipends.</t>
  </si>
  <si>
    <t>Working Families Tax Credit Adj</t>
  </si>
  <si>
    <t>An adjustment to the reimbursement amount for the Working Families Tax Credit program based on the current caseload forecast.</t>
  </si>
  <si>
    <t>Reduce - JINDEX</t>
  </si>
  <si>
    <t>Funding is reduced for JINDEX.</t>
  </si>
  <si>
    <t>2025 ML Changes</t>
  </si>
  <si>
    <t>Reduce - EV Charging</t>
  </si>
  <si>
    <t>Funding is reduced for EV charging</t>
  </si>
  <si>
    <t>Transferring all existing cannabis-related expenditures funded by General Fund-State, to the Liquor Revolving Fund to maximize flexibility and minimize complexity in coding agency spend.</t>
  </si>
  <si>
    <t>Reduce - Vacant Positions</t>
  </si>
  <si>
    <t>Reduce - FTEs</t>
  </si>
  <si>
    <t>Reduce - 911 Fund Shift</t>
  </si>
  <si>
    <t>Reduce - Maintenance Fund Shift</t>
  </si>
  <si>
    <t>Reduce - NG Recruitment</t>
  </si>
  <si>
    <t>Reduce - VSRI</t>
  </si>
  <si>
    <t>Reduce - Cell Phones</t>
  </si>
  <si>
    <t>Reduce - Travel and Training</t>
  </si>
  <si>
    <t>Funding is reduced for administration.</t>
  </si>
  <si>
    <t>Funding is shifted from General Fund-State to the 911 account.</t>
  </si>
  <si>
    <t>Funding is shifted from General Fund-State to the Rent and Lease Account</t>
  </si>
  <si>
    <t>Funding is reduced for National Guard recruitment</t>
  </si>
  <si>
    <t>Funding is reduced for the Voluntary Separation and Retirement Incentive program.</t>
  </si>
  <si>
    <t>Funding is reduced for cell phones.</t>
  </si>
  <si>
    <t>Funding is reduced for travel and training</t>
  </si>
  <si>
    <t>Reduce - Travel, Goods, Services</t>
  </si>
  <si>
    <t>Funding is reduced for travel, goods, and services.</t>
  </si>
  <si>
    <t>Mandatory Caseload Adjustments</t>
  </si>
  <si>
    <t>FMAP Changes</t>
  </si>
  <si>
    <t>BHO Rate Adjustment</t>
  </si>
  <si>
    <t>Utilization Changes</t>
  </si>
  <si>
    <t>AHE AEM Caseload Shift</t>
  </si>
  <si>
    <t>QAF Maintenance Level</t>
  </si>
  <si>
    <t>IMD Federal Waiver</t>
  </si>
  <si>
    <t>ProviderOne Mailing Costs</t>
  </si>
  <si>
    <t>Expansion MC Rate</t>
  </si>
  <si>
    <t>Disabled MC Rate</t>
  </si>
  <si>
    <t>Family MC Rate</t>
  </si>
  <si>
    <t>Medicare Parts A &amp; B</t>
  </si>
  <si>
    <t>Cost Allocation Update</t>
  </si>
  <si>
    <t>Healthplanfinder M&amp;O</t>
  </si>
  <si>
    <t>Medicare Part D Clawback</t>
  </si>
  <si>
    <t>ML technical corrections</t>
  </si>
  <si>
    <t>Book 1 appropriations are adjusted in the 2025-27 biennial budget to correct technical issues in the enacted budget.</t>
  </si>
  <si>
    <t>ML IMD Federal Waiver</t>
  </si>
  <si>
    <t>COVID Reimbursement Change</t>
  </si>
  <si>
    <t>Dental Rate Reductions</t>
  </si>
  <si>
    <t>Ancillary Hospital Services</t>
  </si>
  <si>
    <t>End Health Home Program</t>
  </si>
  <si>
    <t>Eliminate Medical Respite</t>
  </si>
  <si>
    <t>Shift GF-S to OASA</t>
  </si>
  <si>
    <t>Cap Laboratory Rates</t>
  </si>
  <si>
    <t>Professional Service Rate Reduction</t>
  </si>
  <si>
    <t>Reduce BH rates</t>
  </si>
  <si>
    <t>Reduce RNP</t>
  </si>
  <si>
    <t>Pharmacy Carve Out</t>
  </si>
  <si>
    <t>Site Neutral Payments</t>
  </si>
  <si>
    <t>Long-term Civil Commitment Beds</t>
  </si>
  <si>
    <t>Reduces Applied Behavioral Analysis rates by ending the enhanced rates for certain medical procedure reporting codes, or CPT codes.</t>
  </si>
  <si>
    <t>Ends payment for COVID-related coverage policies</t>
  </si>
  <si>
    <t>Ends recent increased dental rates for children.</t>
  </si>
  <si>
    <t>Eliminates reimbursement for hospital ancillary services (labs, therapy, etc.) for patients on administrative day stays</t>
  </si>
  <si>
    <t>Ends the Health Home program for clients</t>
  </si>
  <si>
    <t>Medical respite funded with state-only funds is eliminated. This service is now covered under the Medicaid Transformation Waiver.</t>
  </si>
  <si>
    <t>Opioid response items funded with General Fund-State are shifted to the Opioid Abatement Settlement Account.</t>
  </si>
  <si>
    <t>The civil conversion rate enhancement for difficult-to-place individuals is reduced from $500 to $250.</t>
  </si>
  <si>
    <t>Reduces reliance on state funds by acquiring federal funding for the Health Care Cost Transparency Board</t>
  </si>
  <si>
    <t>Reduces and caps the fees paid to laboratories for testing</t>
  </si>
  <si>
    <t>Reduces professional service rates by ending the enhanced rates for certain CPT codes</t>
  </si>
  <si>
    <t>Behavioral health provider rates are reduced by 1.5%</t>
  </si>
  <si>
    <t>The Recovery Navigator Program (RNP) is reduced by half</t>
  </si>
  <si>
    <t>Changes payment for managed care pharmacy services from being paid by the managed care plan to being paid by the state.</t>
  </si>
  <si>
    <t>Reduces outpatient facility charges at off-campus hospital based clinics</t>
  </si>
  <si>
    <t>Funding for community long-term civil commitment beds is reduced due to align with lower projected utilization</t>
  </si>
  <si>
    <t>Funding for alien emergent medical service provided through the managed care service delivery model.</t>
  </si>
  <si>
    <t>Funding for the increased cost of medical services provided in managed care versus the fee for service delivery model.</t>
  </si>
  <si>
    <t>Funding to cover the increases in postage costs incurred to mail ProviderOne-generated correspondence to clients and providers. Increases in both client enrollment and postage rates are resulting in greater mailing costs.</t>
  </si>
  <si>
    <t>Applied Behavioral Analysis rate reduction</t>
  </si>
  <si>
    <t>Funding is reduced for vacancy savings</t>
  </si>
  <si>
    <t>Reduce - FTEs and Training</t>
  </si>
  <si>
    <t>Funding is reduced for administration and training.</t>
  </si>
  <si>
    <t>Aerospace Grant Reduction</t>
  </si>
  <si>
    <t>CVC Medical Exams Reduce</t>
  </si>
  <si>
    <t>Funding reflects a 15% reduction in grant funding related to promoting workforce development in aerospace and aerospace related supply industries.</t>
  </si>
  <si>
    <t>Funding is adjusted to reflect the current projection of claim costs related to domestic violence medical exams in the Crime Victims Compensation (CVC) program.</t>
  </si>
  <si>
    <t>Funding reflects a reduction and consolidation across all programs to include administrative support, technology, operation, and financial functions. Staffing is expected to reduce by 156 FTE by FY 2027. The agency also plans to explore reducing equipment purchases, travel, and other goods and services</t>
  </si>
  <si>
    <t>Reduce BRFSS Mailings</t>
  </si>
  <si>
    <t>Reduce Reports</t>
  </si>
  <si>
    <t>Reduce Opioid Campaign</t>
  </si>
  <si>
    <t>EV Site Evaluation</t>
  </si>
  <si>
    <t>Ends the Supervisor Stipend program that has yet to be implemented.</t>
  </si>
  <si>
    <t>Reduces the cost of the warehouse space to fit the actual business need</t>
  </si>
  <si>
    <t>Discontinues the physical mailings for the Behavioral Risk Factor Surveillance Survey</t>
  </si>
  <si>
    <t>Discontinues the Death with Dignity and Diabetes Epidemic Action reports.</t>
  </si>
  <si>
    <t>The agency will not implement Spanish language opioid media campaigns. Other Spanish language awareness resources are available through settlement funding</t>
  </si>
  <si>
    <t>Ends the assistance provided by DOH for community engagement for electric vehicle site review.</t>
  </si>
  <si>
    <t>Reduce Internships</t>
  </si>
  <si>
    <t>Reduce VSO Contracts</t>
  </si>
  <si>
    <t>Internships are reduced by half.</t>
  </si>
  <si>
    <t>Funding is reduced by 6% for veteran service officer (VSO) program contracts.</t>
  </si>
  <si>
    <t>Subsidy CC Rates Family Homes</t>
  </si>
  <si>
    <t>Foster Care Forecast Adjustment</t>
  </si>
  <si>
    <t>Adoption Forecast Adjustment</t>
  </si>
  <si>
    <t>BRS Forecast Adjustment</t>
  </si>
  <si>
    <t>Visitation Forecast Adjustment</t>
  </si>
  <si>
    <t>Workload Forecast Adjustment</t>
  </si>
  <si>
    <t>Extended FC Forecast Adjustment</t>
  </si>
  <si>
    <t>ECEAP Entitlement</t>
  </si>
  <si>
    <t>WCCC Forecast Adjustment</t>
  </si>
  <si>
    <t>TR Forecast Adjustment</t>
  </si>
  <si>
    <t>QI Awards Forecast Adjustment</t>
  </si>
  <si>
    <t>ESIT Forecast Adjustment</t>
  </si>
  <si>
    <t>Child Care Subsidy Base Rates</t>
  </si>
  <si>
    <t>WCCC 75% SMI expansion</t>
  </si>
  <si>
    <t>Dual Language Rate Increase</t>
  </si>
  <si>
    <t>WCCC Fed Req Tier Copay</t>
  </si>
  <si>
    <t>Ferguson: Eliminates funding for an interim care nursery in Kent for substance-exposed and medically fragile newborns</t>
  </si>
  <si>
    <t>Eliminates program that contracts with 36 providers in eastern Washington to coordinate and oversee family visits for children in out-of-home care and in-home therapy for families in child protective services. Services will be provided by DCYF staff.</t>
  </si>
  <si>
    <t>Eliminates funding for a program that currently has no contracted provider.</t>
  </si>
  <si>
    <t>Eliminates funding for a short-term counseling service provided to families to reduce conflict</t>
  </si>
  <si>
    <t>Eliminates funding for contracted services for physical and sexual assault examinations for CPS referrals in the Spokane area. DCYF has other funding to support the continuation of these services.</t>
  </si>
  <si>
    <t>Ferguson: Eliminates funding for a program that facilitates interaction between foster parents and biological parents of dependent children.</t>
  </si>
  <si>
    <t>Ferguson: Eliminates state funding for a program that provides mentors for children in foster care</t>
  </si>
  <si>
    <t>Foster Care Respite Elimination</t>
  </si>
  <si>
    <t>Funding for case aides is no longer necessary due to the statewide caregiver supports system going into effect, which includes case aides.</t>
  </si>
  <si>
    <t>Intercept Program</t>
  </si>
  <si>
    <t>This represents a reduction in management and administrative positions</t>
  </si>
  <si>
    <t>Eliminates the Intercept program in King and Spokane counties that helps prevent or limit out-of-home placement for children and youth involved in child welfare and/or other systems</t>
  </si>
  <si>
    <t>Elminates state funding for a pediatric-based early literacy and relational health program that is evidence-based.</t>
  </si>
  <si>
    <t>Ferguson: Removes 1,505 part day slots that are contracted but unfilled. This will not impact current families.</t>
  </si>
  <si>
    <t>Eliminates the Early ECEAP program.</t>
  </si>
  <si>
    <t>Dual Language Reduction</t>
  </si>
  <si>
    <t>Reduces the direct provider payment while preserving collective bargaining agreement amounts and minimal parity for centers</t>
  </si>
  <si>
    <t>Trauma Informed Care Reduction</t>
  </si>
  <si>
    <t>Reduces the direct provider payment while preserving collective bargaining agreement amounts and minimal parity for centers.</t>
  </si>
  <si>
    <t>Increases family copays to 7% of family income.</t>
  </si>
  <si>
    <t>Reduces professional development activities and supports, including contracts that train providers and develop them through relationship-based supports.</t>
  </si>
  <si>
    <t>WCCC Center Rates</t>
  </si>
  <si>
    <t>The rate increase to 85th percentile of the 2024 market rate survey (MRS) is phased for centers only.</t>
  </si>
  <si>
    <t>WCCC Remove Hold Harmless</t>
  </si>
  <si>
    <t>A subset of childcare providers have a rate that exceeds the 85th percentile of 2024 market rate survey (MRS). This reduction discontinues the policy of holding them harmless, bringing their rates down to the 85th percentile of 2024 MRS and making their rate equal to all other providers.</t>
  </si>
  <si>
    <t>Reduces county-release support funding by 50%.</t>
  </si>
  <si>
    <t>Govt. Efficiency - IT</t>
  </si>
  <si>
    <t>This reduction creates IT and office efficiencies throughout the agency.</t>
  </si>
  <si>
    <t>Male Offender Caseload</t>
  </si>
  <si>
    <t>Female Offender Caseload</t>
  </si>
  <si>
    <t>Community Violator Caseload</t>
  </si>
  <si>
    <t>Community Supervision Caseload</t>
  </si>
  <si>
    <t>Critical Safety Nursing Relief</t>
  </si>
  <si>
    <t>Consolidating EHR Funds</t>
  </si>
  <si>
    <t>These funds to support existing staff working on the department's implementation of an electronic health records system will instead be funded through the state's IT revolving account</t>
  </si>
  <si>
    <t>BEP Re-align Management Costs</t>
  </si>
  <si>
    <t>Independent Living Reduction</t>
  </si>
  <si>
    <t>Reduce Training</t>
  </si>
  <si>
    <t>Young Adult Training Partnership</t>
  </si>
  <si>
    <t>The Business Enterprise Program (BEP) will charge allowable administrative costs to the federal Vocational Rehabilitation (VR) grant rather than using General Fund-State. Certain BEP administrative charges associated with the cafe remodels were not allowable under the VR grant but will now become allowable as the cafe remodel project wraps up in FY 2025</t>
  </si>
  <si>
    <t>Funding reflects a reduction to IT software.</t>
  </si>
  <si>
    <t>Funding is reduced for the Independent Living program</t>
  </si>
  <si>
    <t>Funding reflects a reduction in staff training.</t>
  </si>
  <si>
    <t>The Department of Services for the Blind (DSB) currently pays for a certain number of slots for the young adult training programs at the Vancouver School for the Blind. It is required to pay for the slots even if they remain unfilled. In the future, if any slots remain unfilled, DSB plans to extend eligibility to individuals living in Oregon. The Oregon Commission of the Blind will then reimburse DSB for any spots that its fills. Funding is reduced to reflect savings associated with the backfill of funding from Oregon that DSB would have otherwise needed to fund potentially vacant spots.</t>
  </si>
  <si>
    <t>Business Navigator Reduction</t>
  </si>
  <si>
    <t>Funding is eliminated for an ongoing budget step that was originally funded in the 2023-25 budget to increase the number of business navigators at the local workforce development boards to increase employer engagement to support industry recovery and growth.</t>
  </si>
  <si>
    <t>Hep C Adjustment</t>
  </si>
  <si>
    <t>Funding is adjusted related to the medical treatment for state hospital patients who have Hepatitis C.</t>
  </si>
  <si>
    <t>transfers</t>
  </si>
  <si>
    <t>A net zero program transfer is made to align expenditure authority and staffing with the correct agency program where the work and responsibilities occur.</t>
  </si>
  <si>
    <t>CSM Contract</t>
  </si>
  <si>
    <t>WSH Civil Closure 1</t>
  </si>
  <si>
    <t>WSH Civil Closure 2</t>
  </si>
  <si>
    <t>WSH Civil Closure 3</t>
  </si>
  <si>
    <t>A contract for independent oversight and audit services is eliminated.</t>
  </si>
  <si>
    <t>Funding is reduced for communications</t>
  </si>
  <si>
    <t>This reduction creates IT and office efficiencies throughout the agency</t>
  </si>
  <si>
    <t>A 30-bed ward at Western State Hospital is closed August 2025. Patients are transferred to a Maple Lane Baker unit.</t>
  </si>
  <si>
    <t>A 30-bed ward at Western State Hospital is closed April 2026. Patients are transferred to a DSHS Developmental Disabilities Administration facility</t>
  </si>
  <si>
    <t>A 30-bed ward at Western State Hospital is closed July 2026. Patients are transferred to the UW Behavioral Health hospital and community long-term civil commitment facilities.</t>
  </si>
  <si>
    <t>Forecast Cost/Utilization</t>
  </si>
  <si>
    <t>Funding is provided for the projected per capita changes in the cost of utilization of personal care and background checks as identified in the November 2024 forecast.</t>
  </si>
  <si>
    <t>Mandatory Workload Adjustments</t>
  </si>
  <si>
    <t>Utilization of Residential Services</t>
  </si>
  <si>
    <t>Utilization of Respite Services</t>
  </si>
  <si>
    <t>Dependency-Involved Youth - 1188</t>
  </si>
  <si>
    <t>Funding is provided due to changes in the projected cost and utilization of personal services in the November 2024 forecast.</t>
  </si>
  <si>
    <t>Funding is provided for changes in the projects costs in the November 2024 forecast associated with the professional staff necessary to verify Medicaid eligibility, assess functional disability, ensure quality assurance and coordinate the delivery of appropriate and cost-effective services for the anticipated changing caseloads.</t>
  </si>
  <si>
    <t>Funding is reduced as a result of projected changes in the caseload and cost of community residential services in the November 2024 forecast.</t>
  </si>
  <si>
    <t>Funding is reduced for projected changes in the caseload and cost of respite services in the November 2024 forecast.</t>
  </si>
  <si>
    <t>Funding is provided for expenditures associated with the increased caseload and costs of youth and children who are dependents of the Department of Children, Youth, and Families expected to utilize DDA Medicaid waiver services as identified in the November 2024 forecast.</t>
  </si>
  <si>
    <t>Funding is provided for variances found in the reconciliation of multiple budget steps to correct state and federal funding.</t>
  </si>
  <si>
    <t>End Meaningful Day Service</t>
  </si>
  <si>
    <t>Reduces program funding to reflect current low volume of referrals and support staff</t>
  </si>
  <si>
    <t>Delays vehicle replacement</t>
  </si>
  <si>
    <t>Delays maintenance and building upgrades.</t>
  </si>
  <si>
    <t>Eliminates new Professional Guardian program that has not yet been implemented.</t>
  </si>
  <si>
    <t>Discontinues Meaningful Day services</t>
  </si>
  <si>
    <t>ODHH Cost Increases</t>
  </si>
  <si>
    <t>Additional funding is necessary to due to changes in the cost and utilization of long-term services and supports as identified in the fall 2024 forecast.</t>
  </si>
  <si>
    <t>Additional funding is necessary to cover increases in costs and utilization of interpreting services and provide clients with appropriate equipment</t>
  </si>
  <si>
    <t>These funds are necessary to sustain increased lease costs</t>
  </si>
  <si>
    <t>Additional funding is necessary to support projected increases in the number of clients receiving long-term care services and supports as identified in the fall 2024 forecast.</t>
  </si>
  <si>
    <t>Additional funding is necessary to support projected workload increases expected from caseload changes as identified in the fall 2024 forecast</t>
  </si>
  <si>
    <t>The Aging and Long-Term Support Administration (ALTSA) has identified technical corrections to the 2024 Supplemental Enacted Budget</t>
  </si>
  <si>
    <t>The Department of Social and Health Services (DSHS) must regularly assess and transfer appropriate staffing costs between programs. These transfers are to move agency-wide support staff such as payroll, HR, and other business support staff to the proper centralized Administrative Program area</t>
  </si>
  <si>
    <t>Bed Fee Increase</t>
  </si>
  <si>
    <t>AAA Nursing Contract</t>
  </si>
  <si>
    <t>Guardianship Program</t>
  </si>
  <si>
    <t>Reduces program funding to reflect current low volume of referrals and support staff.</t>
  </si>
  <si>
    <t>Removes additional funding for ASL interpreters in the Office of the Deaf and Hard of Hearing (ODHH).</t>
  </si>
  <si>
    <t>Reduces capacity to 60 beds.</t>
  </si>
  <si>
    <t>This represents a reduction in equipment</t>
  </si>
  <si>
    <t>Increases bed fees to support operational costs.</t>
  </si>
  <si>
    <t>Terminates nursing services contracts with the Area Agencies on Aging.</t>
  </si>
  <si>
    <t>Discontinues Meaningful Day services.</t>
  </si>
  <si>
    <t>Reduces Guardianship Program staff</t>
  </si>
  <si>
    <t>TANF Caseload Adjustment</t>
  </si>
  <si>
    <t>Transfers</t>
  </si>
  <si>
    <t>Basic Food E&amp;T Reduction</t>
  </si>
  <si>
    <t>Report Self-Employed Workers to DCS</t>
  </si>
  <si>
    <t>WorkFirst Reduction</t>
  </si>
  <si>
    <t>Funding is reduced to reflect a 6% reduction in the Basic Food Employment and Training program, including General Fund-State and the associated federal match</t>
  </si>
  <si>
    <t>Funding is eliminated for system enhancements and the staffing necessary for the Division of Child Support (DCS) to report anyone who hires contractors or subcontractors that are paid $600 or more within a given year. This funding is associated with agency request legislation, HB 1297, which did not move out of the policy committee in the 2025 legislative session.</t>
  </si>
  <si>
    <t>Funding for the Economic Services Administration is reduced for WorkFirst services. The WorkFirst reduction includes a 6% reduction to both the Department of Commerce and Employment Security Department and a 3% reduction to the State Board for Community and Technical Colleges.</t>
  </si>
  <si>
    <t>School to Work Reduction</t>
  </si>
  <si>
    <t>Reduces funding for the School to Work program associated with Chapter 167, Laws of 2022 to align with current spending projections.</t>
  </si>
  <si>
    <t>Less Restrictive Alternatives</t>
  </si>
  <si>
    <t>Funding is adjusted due to changes in caseload and per resident costs for client services.</t>
  </si>
  <si>
    <t>Funding is adjusted to due updated cost projections associated with residents in Less Restrictive Alternative beds</t>
  </si>
  <si>
    <t>Dogwood Unit</t>
  </si>
  <si>
    <t>Savings reflect operating costs for the Dogwood unit which is closed. Patients are transferred to other units at the Special Commitment Center.</t>
  </si>
  <si>
    <t>transfer</t>
  </si>
  <si>
    <t>Services &amp; Supplies</t>
  </si>
  <si>
    <t>Travel</t>
  </si>
  <si>
    <t>Outreach Funding</t>
  </si>
  <si>
    <t>This item eliminates janitorial services and reduces expenses, including office supplies, postage, subscriptions, and printing and reproduction costs. Staff will be required to perform janitorial duties, and public materials will not be available in paper form.</t>
  </si>
  <si>
    <t>This reduction will eliminate all agency staff and commissioner travel.</t>
  </si>
  <si>
    <t>Outreach to underrepresented and historically marginalized communities is reduced.</t>
  </si>
  <si>
    <t>Technical Adjustment</t>
  </si>
  <si>
    <t>Adjusts funding for several items from previous budgets to align with fiscal notes and decision packages for ongoing program needs.</t>
  </si>
  <si>
    <t>Construction Project Review Shift</t>
  </si>
  <si>
    <t>Shoreline Protection &amp; Mgmt Shift</t>
  </si>
  <si>
    <t>Air Quality Program Shift</t>
  </si>
  <si>
    <t>Climate Program Communication</t>
  </si>
  <si>
    <t>Water Resources Administration</t>
  </si>
  <si>
    <t>Water Resources Communication</t>
  </si>
  <si>
    <t>Water Resources IT Support</t>
  </si>
  <si>
    <t>Water Right Processing</t>
  </si>
  <si>
    <t>Water Right Compliance</t>
  </si>
  <si>
    <t>Trust Water Coordinator</t>
  </si>
  <si>
    <t>Shifts funding for work conducted in Ecology's SEA Program from General Fund-State to the MTCA Operating Account.</t>
  </si>
  <si>
    <t>Shifts funding from General Fund-State to MTCA to support the SEA program and provide assistance to local governments for shoreline protection and management.</t>
  </si>
  <si>
    <t>Shifts funding from General Fund-State to the Climate Investment Account for work supporting a greenhouse gas (GHG) emissions inventory and meeting GHG limits.</t>
  </si>
  <si>
    <t>Reduces an FTE position supporting work on various climate-related policies that Ecology is responsible for implementing, including the Clean Fuel Standard and Zero Emission Vehicles Program</t>
  </si>
  <si>
    <t>Headquarters administrative staffing for the Water Resources Program would be reduced by 1 FTE and the workload would be shifted to remaining staff.</t>
  </si>
  <si>
    <t>The Water Resources Program's internal and external communications, press releases, website updates, newsletters, social media and other public communication methods would be reduced by 1 FTE.</t>
  </si>
  <si>
    <t>The Water Resources Program's information technology staff and/or contracting for services would be reduced by up to 1 FTE.</t>
  </si>
  <si>
    <t>Water rights processing staff would be reduced by 1 FTE, which would reduce the overall number of water right permit decisions made by the program annually</t>
  </si>
  <si>
    <t>Reduces funding for processing and investigation of violations of state water codes.</t>
  </si>
  <si>
    <t>Eliminates a trust water coordinator in the agency's Office of Columbia River.</t>
  </si>
  <si>
    <t>Ferguson: Reduces General Fund-State funding that was provided for legal services. There is potentially an increase in costs  to the EFSEC Account and Climate Commitment Account if additional legal services are needed in future years.</t>
  </si>
  <si>
    <t>Reduces funding for goods and services, travel, and administrative and management staffing.</t>
  </si>
  <si>
    <t>Lease Reduction</t>
  </si>
  <si>
    <t>This funding reflects reduced headquarters facility lease costs due to colocation with the Department of Ecology.</t>
  </si>
  <si>
    <t>Reduce Forest Health Contracts</t>
  </si>
  <si>
    <t>Reduces forest health treatments.</t>
  </si>
  <si>
    <t>Reduce Park Aide Support</t>
  </si>
  <si>
    <t>Reduces seasonal park aide positions in state parks</t>
  </si>
  <si>
    <t>Reduce Salmon Recovery Region</t>
  </si>
  <si>
    <t>Reduce Salmon Staffing</t>
  </si>
  <si>
    <t>Reduces funding for the Salmon Recovery Region</t>
  </si>
  <si>
    <t>Reduces a position in the Governor's Salmon Recovery Office and support for salmon recovery grants</t>
  </si>
  <si>
    <t>GMHB Position</t>
  </si>
  <si>
    <t>Travel, Goods &amp; Services</t>
  </si>
  <si>
    <t>Reduces funding for the vacant Growth Management Hearings Board position.</t>
  </si>
  <si>
    <t>This reduces ELUHO's travel and purchases of goods and services to necessary spending only.</t>
  </si>
  <si>
    <t>Reduce SFF Program</t>
  </si>
  <si>
    <t>Reduce RPP Program</t>
  </si>
  <si>
    <t>Reduce Engineering Grants</t>
  </si>
  <si>
    <t>Reduce Micro Grant Program</t>
  </si>
  <si>
    <t>Reduces travel, outreach, and training budgets.</t>
  </si>
  <si>
    <t>Reduces funding for the Sustainable Farms &amp; Fields (SFF) program for farmers and ranchers to adopt climate smart farming practices</t>
  </si>
  <si>
    <t>Reduces funding to conservation districts and plant nurseries to grow the native trees and shrubs necessary for riparian restoration projects across the state.</t>
  </si>
  <si>
    <t>Reduces grant funding for engineering services and technical assistance at conservation districts.</t>
  </si>
  <si>
    <t>Reduces micro grants for conservation districts to implement small projects or pieces of work</t>
  </si>
  <si>
    <t>Book 2: One-time reduction for activities that contribute to increased biodiversity and recovery of threatened and endangered species.  Examples include habitat protection and restoration, technical assistance for growth management planning, fish passage improvements, conservation education, and scientific research for species and ecosystem protection.</t>
  </si>
  <si>
    <t>Book 2: Ongoing funding reduction for the maintenance of recreational lands, such as maintaining grounds and facilities, trails, restrooms, water access areas, and similar activities.</t>
  </si>
  <si>
    <t>Fund Shift - Hatcheries</t>
  </si>
  <si>
    <t>Fund Balance Transfer</t>
  </si>
  <si>
    <t>Advisory Group Reduction</t>
  </si>
  <si>
    <t>Reduce Western WA Pheasant Program</t>
  </si>
  <si>
    <t>Reduce Management</t>
  </si>
  <si>
    <t>Reduction to Licensed Activities</t>
  </si>
  <si>
    <t>Reduce Hatchery Operations</t>
  </si>
  <si>
    <t>Reduce CRSSE Activities</t>
  </si>
  <si>
    <t>Removes General Fund-State appropriation from the base budget for hatchery operations and replaces it with an Aquatic Lands Enhancement Account appropriation</t>
  </si>
  <si>
    <t>Reduces funding for travel, facilitation, and motor pool fleet</t>
  </si>
  <si>
    <t>This represents fund balance transfers from the Warm Water Game Fish Account (071), Recreational Fisheries Enhancement (04M), and Limited Fish and Wildlife Account (104) to the Fish, Wildlife, and Conservation Account (24N)</t>
  </si>
  <si>
    <t>Eliminates support for advisory groups and provides dedicated account support for the Puget Sound Recreational Fisheries Enhancement Oversight Committee.</t>
  </si>
  <si>
    <t>Removes General Fund-State support for the Western Washington Pheasant Program.</t>
  </si>
  <si>
    <t>Reduces funding for agency management and administrative positions.</t>
  </si>
  <si>
    <t>Removes 6% of General Fund-State funding provided to subsidize licensed hunting and fishing activities</t>
  </si>
  <si>
    <t>Reduces funding for hatchery operations and administration. Reductions cannot be made for southern resident killer whale prey production or pass-through funding which supports hatchery production.</t>
  </si>
  <si>
    <t>Removes General Fund-State backfill funding for the sunset of the Columbia River Salmon and Steelhead Endorsement (CRSSE)</t>
  </si>
  <si>
    <t>Ferguson: Removes funding which supports the Attorney General's Office in prosecuting environmental crimes</t>
  </si>
  <si>
    <t>Reduce Salmon Science Grants</t>
  </si>
  <si>
    <t>Reduce Adminstrative Positions</t>
  </si>
  <si>
    <t>Reduce Recovery Integration Efforts</t>
  </si>
  <si>
    <t>Reduces contract funding for salmon science investigations grants.</t>
  </si>
  <si>
    <t>Reduces 1.0 FTE project position in FY 2026 and 1.0 FTE permanent administrative position</t>
  </si>
  <si>
    <t>Reduces 2.0 FTE associated with the former Recovery Integration program.</t>
  </si>
  <si>
    <t>Ferguson: Removes recent increases in funding for Foundational Public Health Services over the 2023-25 biennium.</t>
  </si>
  <si>
    <t>ERB Administrative Reductions</t>
  </si>
  <si>
    <t>ERB Premium Stabilization Reserve</t>
  </si>
  <si>
    <t>Funding is adjusted to reflected updated employer contribution rates for PEBB and SEBB benefits associated with administrative reductions recommended for HCA ERB.</t>
  </si>
  <si>
    <t>Funding is adjusted to reflect updated employer contribution rates for PEBB and SEBB benefits associated with a change in the premium stabilization reserve.</t>
  </si>
  <si>
    <t>Agency Code (and link to agency worksheet)</t>
  </si>
  <si>
    <t>Link to Summary Worksheet</t>
  </si>
  <si>
    <t>Statewide Summary</t>
  </si>
  <si>
    <t>Link</t>
  </si>
  <si>
    <t>Social and Health Services - Mental Health</t>
  </si>
  <si>
    <t>Social and Health Services - Developmental Disabilities</t>
  </si>
  <si>
    <t>Social and Health Services - Long-Term Care</t>
  </si>
  <si>
    <t>Social and Health Services - Economic Services Administration</t>
  </si>
  <si>
    <t>Social and Health Services - Vocational Rehabilitation</t>
  </si>
  <si>
    <t>Social and Health Services - Administration/Support Services</t>
  </si>
  <si>
    <t>Social and Health Services - Special Commitment Center</t>
  </si>
  <si>
    <t>Social and Health Services - Payments to Other Agencies</t>
  </si>
  <si>
    <t>Dept. of Children, Youth, and Families</t>
  </si>
  <si>
    <t>This item adjusts the employer funding rate for public employee insurance benefits to reflect updated plan experience and maintenance-level decision packages. It increases the rate by $137 per month in the first fiscal year and $219 per month in the second fiscal year, for a maintenance level rate of $1,307 in the first year and $1,389 in the second year.</t>
  </si>
  <si>
    <t>Employer pension contributions are adjusted to reflect updated base contribution rates, including a revision to the rates adopted by the Pension Funding Council in July, 2024 detailed in proposed legislation, but not including the impact of proposed changes to amortization of Plan 1 benefit increases.</t>
  </si>
  <si>
    <t>Funding is provided for salary adjustments as proposed by the Washington Citizens' Commission on Salaries for Elected Officials</t>
  </si>
  <si>
    <t>Funding is provided to reflect maintenance level adjustments for legislative operations</t>
  </si>
  <si>
    <t>Funding is provided for maintenance adjustments.</t>
  </si>
  <si>
    <t>Funding is provided for step increases for staff.</t>
  </si>
  <si>
    <t>Appropriation authority is transferred to the Joint Legislative Systems Committee for computer and software support.</t>
  </si>
  <si>
    <t>Funding is provided for increased lease costs.</t>
  </si>
  <si>
    <t>Funding is requested for retirement buyouts for staff anticipated to retire in BI2025-27</t>
  </si>
  <si>
    <t>Office of Legislative Support Services requests funding for anticipated staff step and merit increases</t>
  </si>
  <si>
    <t>Funding is provided to replace network switches, wireless access points, and back-up storage equipment that have reached end-of-life, are no longer supported, and will no longer receive security patches.</t>
  </si>
  <si>
    <t>Funding is provided to meet staffing needs to support increasingly complex IT environment.</t>
  </si>
  <si>
    <t>Funding is provided for annual operating maintenance inflation and adjustments</t>
  </si>
  <si>
    <t>The Statute Law Committee requests funding for anticipated staff retirements.</t>
  </si>
  <si>
    <t>The Code Reviser's Office requests funding for step and merit increases.</t>
  </si>
  <si>
    <t>The Code Reviser's Office requests an appropriation transfer to the Joint Legislative System Committee (JLS) - LegTech.</t>
  </si>
  <si>
    <t>The Supreme Court requests funding to continue providing merit increases for eligible employees. (General Fund-State)</t>
  </si>
  <si>
    <t>The Court of Appeals requests $142,000 ongoing for increasing lease costs (Divisions I &amp; II) and for building operations and maintenance expenses (Division III). (General Fund – State)</t>
  </si>
  <si>
    <t>The Court of Appeals requests funding to continue providing merit increases for eligible employees. (General Fund-State)</t>
  </si>
  <si>
    <t>The Commission on Judicial Conduct (Commission) requests an adjustment to its budget to address a critical funding shortage due to a sustained and substantial caseload increase.</t>
  </si>
  <si>
    <t>The Administrative Office of the Courts requests $615,000 ongoing for the industry-driven transition to subscription fees and increased maintenance and license costs for certain software and hardware products used by the agency. As software licensing models change across the industry from a one-time payment perpetual license to a monthly or yearly subscription-based fee structure, budget adjustments are needed to pay for changes. By industry design, subscription-based fees are more expensive. Additionally, hardware maintenance fees are increasing generally – ranging from a few percentage points to more than twice the previous cost. (General Fund – State)</t>
  </si>
  <si>
    <t>As critical information technology equipment reaches its end-of-life, the Administrative Office of the Courts requests $1.630 million to replace the equipment to reduce the possibility of catastrophic failure and security incidents. (General Fund – State)</t>
  </si>
  <si>
    <t>The Administrative Office of the Courts requests $3.9 million to continue the implementation of the case management system (CMS) for the Courts of Limited Jurisdiction (CLJ) and their probation offices. Better known by its trade name, Odyssey / Enterprise Justice, the CLJ-CMS replaces the antiquated and outdated DISCIS system. This project is the top priority of the Judicial Information Systems Committee. This request will fully fund the project during the 2025-27 biennium. (General Fund – State)</t>
  </si>
  <si>
    <t>The Administrative Office of the Courts, on behalf of the Washington Association of Child Advocate Programs, requested $266,000 per year pass-through funding for 20 AmeriCorps members to assist local child advocate programs with the recruitment of additional volunteers in their communities. This request was for ongoing funding and was approved by the Legislature in the 2022 supplemental budget. An oversight in the 2023-25 biennium carryforward left this program without funding for every second fiscal year in future biennia. Funding this request will correct that technical error. (General Fund – State)</t>
  </si>
  <si>
    <t>The Administrative Office of the Courts requests funding to continue providing merit increases for eligible employees. (General Fund-State)</t>
  </si>
  <si>
    <t>The Office of Public Defense (OPD) requests ongoing funding to cover increased rent for the agency's leased office space in Olympia. The current lease expires June 30, 2025.</t>
  </si>
  <si>
    <t>The Office of Public Defense (OPD) requests funding to retain the agency's 1 FTE chief information officer (CIO) position. The Legislature appropriated funding in the 2023-2025 biennium to establish the CIO position at OPD, but the funding did not carry forward. The CIO performs daily duties as well as essential strategic planning to ensure stable and secure IT for effective agency operations. Ongoing funding is needed to maintain this critical position.</t>
  </si>
  <si>
    <t>The Office of Public Defense (OPD) requests funding to align Information Technology (IT) services with modern systems and practices. OPD currently operates with outdated technology and inadequate IT staffing. Ongoing funding is needed to join WaTech's Enterprise Shared Tenant platform for heightened security, to integrate modern software suites, and to add 1 FTE systems administrator and 1 FTE user support. This comprehensive update is essential for OPD to effectively meet the routine IT needs of more than 60 agency staff, as well as hundreds of contractors and other business partners.</t>
  </si>
  <si>
    <t>The Office of Civil Legal Aid (OCLA) is responsible for implementing an appointed counsel program for children and youth throughout Washington in dependency cases. Ongoing funding is requested to continue the implementation and staffing of the program for representation of children and youth in dependency cases required under RCW 13.34.212(3) (known as the “1219 program”) and for the maintenance of the program for the representation of children and youth in dependency cases required under the “legally free” program (RCW 13.34.212(1)).</t>
  </si>
  <si>
    <t>Ongoing funding is requested to adjust the Office of Civil Legal Aid's (OCLA) Children's Representation Program's (CRP) contract attorney (vendor) rates to levels necessary to facilitate recruitment and retention of qualified attorneys  to represent children and youth eligible for appointment of counsel in dependency matters in the “legally free program” established under RCW 13.34.212(1), the “1219 program ” established under RCW 13.34.212(3), and RCW 13.34.267(6), concerning the appointment of counsel for youth in Extended Foster Care subject to the implementation schedule delineated in RCW 13.34.212(3)(c). A vendor rate adjustment is requested for both the “1219 program” and the “legally free” program.</t>
  </si>
  <si>
    <t>This package seeks an ongoing vendor rate adjustment to preserve civil legal aid capacity for individuals experiencing domestic violence in the face of known and measurable cost increases.</t>
  </si>
  <si>
    <t>The Pre-Filing Eviction Defense Program provides essential legal services to indigent tenants at risk of eviction or displacement, addressing affirmative cases, health and safety concerns, and landlord harassment. This program aims to resolve cases before they reach court, supporting Washington State's homelessness response, and plays a critical role pre-filing. This decision package seeks an ongoing vendor rate adjustment to address the rising operating costs to ensure the same level of program services.</t>
  </si>
  <si>
    <t>Funding is requested to continue the Reentry Legal Assistance Program (RLAP), established under Section 115(12), Chapter 357, Laws of 2020. As the sole dedicated funding source for reentry legal services, RLAP is essential for removing barriers faced by individuals with prior criminal justice involvement, facilitating their successful reentry into society. This funding enables the removal of Legal Financial Obligations, sealing of criminal records, re-licensure, and more through mass assistance community events, direct representation, legal advice, systemic advocacy, and appeals. A vendor rate increase is requested to ensure continuation of the same level of service despite rising costs.</t>
  </si>
  <si>
    <t>The ability to maintain civil legal aid service throughout Washington is hampered by significant increases in costs and increasing workforce scarcity. In addition, the CLEAR hotline which is managed by the Northwest Justice Project (NJP) and provides critical services to ensure legal aid is available in all areas of the state, is unable to meet current demand with the existing resources. This package preserves existing legal aid client service delivery capacity and infrastructure at NJP and their subcontracted legal aid providers, addresses the retention challenges associated with public service attorney workforce shortages by promoting equitable benefit offerings across legal aid programs, and better equips NJP's CLEAR hotline to meet increasing client demand.</t>
  </si>
  <si>
    <t>Funding reduction to reflect decreased agency footprint.</t>
  </si>
  <si>
    <t>Appropriations are adjusted based on the expected impact of changes in the November 2024 forecast by the Washington State Caseload Forecast Council.</t>
  </si>
  <si>
    <t>Funding is adjusted to account for changes in federal contribution of the caseload and rates.</t>
  </si>
  <si>
    <t>Under federal Medicaid law, behavioral health managed care rates must be developed by an independent actuary and certified as being actuarially sound.  Appropriations for behavioral health managed care rates are adjusted to reflect new actuarial rate ranges for behavioral health services.  The changes in rates are due to case mix and utilization factors.</t>
  </si>
  <si>
    <t>Funding is adjusted to align costs with projected utilization changes of medical services for Medicaid-eligible clients as identified in the February 2024 Medical Assistance forecast.</t>
  </si>
  <si>
    <t>Funding is adjusted for language access provider services based upon the collective bargaining agreement.</t>
  </si>
  <si>
    <t>Funding is provided for actuarially adjusted rates, effective January 2025, for Medicaid clients enrolled as a result of Affordable Care Act expansion</t>
  </si>
  <si>
    <t>Funding is provided for actuarially adjusted rates, effective January 2025</t>
  </si>
  <si>
    <t>Funding is provided for actuarially adjusted rates, effective January 2025, for Medicaid-eligible groups</t>
  </si>
  <si>
    <t>Funding is provided for projected Medicare inpatient hospital (Part A) and physician and outpatient hospital (Part B) premiums paid by the state for dually eligible Medicaid and Medicare clients.  Part A and Part B premiums are set by the Social Security Administration and projected expenditures are based upon the October 2024 Medical Assistance forecast.</t>
  </si>
  <si>
    <t>A net-zero adjustment is provided to reflect the beneficiaries of services provided and to align funding levels with the appropriate fund source.</t>
  </si>
  <si>
    <t>Funding to maintain current eligibility and enrollment functionality of Washington Healthplanfinder through execution of options contained in the current system integrator contract.</t>
  </si>
  <si>
    <t>States are financially responsible for their share of outpatient prescription drug costs for dual-eligible clients.  This is known as Medicare Part D clawback. Based upon forecasted caseloads and expenditures from the October 2024 Medical Assistance forecast.</t>
  </si>
  <si>
    <t>Funding is adjusted for incremental costs of the Department's lease obligations.</t>
  </si>
  <si>
    <t>Funded adjustments to the caseload forecast</t>
  </si>
  <si>
    <t>Funding is provided for unavoidable and unbudgeted cost increases to contracts related to software licenses, maintenance agreements and replacement of devices required for network security.</t>
  </si>
  <si>
    <t>Biannual adjustment to base funding for medications provided to youth in JR</t>
  </si>
  <si>
    <t>Funding for replacement water heaters and ice machines</t>
  </si>
  <si>
    <t>A fund swap of federal to state to align the carry forward level budget with the outlook (and expiring one-time CCDF funds) is provided to continue supporting the mental health consultation, nonstandard hours bonus, and infant rate enhancement.</t>
  </si>
  <si>
    <t>The Fair Start for Kids Act requires childcare subsidy rates to achieve 85th percentile of market and that the state and the exclusive representative for family child care providers must enter into bargaining over the subsidy rate increase. Funding is provided for this bargained item, which brings licensed family homes up to the 85th percentile of market based on the 2024 market rate survey.</t>
  </si>
  <si>
    <t>A fund source correction from ARPA to ELTA and WEIA is made to correct an error made at 2023-25 CFL. first fiscal year only.</t>
  </si>
  <si>
    <t>Funding is adjusted for the foster care program based on the November 2024 forecast costs.</t>
  </si>
  <si>
    <t>Funding is adjusted for the adoption support program based on the November 2024 forecast costs.</t>
  </si>
  <si>
    <t>Funding is adjusted for the Behavioral Rehabilitation Services (BRS) forecast costs based on the November 2024 forecast.</t>
  </si>
  <si>
    <t>Funding is adjusted for the court-ordered visitation services forecast costs based on the November 2024 forecast.</t>
  </si>
  <si>
    <t>Funding is adjusted for the child protective services forecast costs based on the November 2024 forecast.</t>
  </si>
  <si>
    <t>Funding is adjusted for the extended foster care program based on the November 2024 forecast costs.</t>
  </si>
  <si>
    <t>Funding is adjustment for the Early Childhood Education and Assistance Program, which will become an entitlement in the 2026-27 school year, based on the 2024 November Forecast.</t>
  </si>
  <si>
    <t>Funding is adjusted for the Working Connections Child Care program based on the November 2024 forecast costs.</t>
  </si>
  <si>
    <t>Funding is adjusted for subsidized childcare tiered reimbursement payments based on the November 2024 forecast costs.</t>
  </si>
  <si>
    <t>Funding is adjusted for quality improvement awards based on the November 2024 forecast costs.</t>
  </si>
  <si>
    <t>Funding is adjusted for Early Supports for Infants and Toddlers awards based on the November 2024 caseload forecast and K12 Special Ed BEA rate.</t>
  </si>
  <si>
    <t>The Fair Start for Kids Act requires childcare subsidy rates to achieve 85th percentile of market. Funding is provided to bring child care centers up to the 85th percentile of market based on the 2024 market rate survey.</t>
  </si>
  <si>
    <t>Biannual adjustment to base funding for food service provided to youth in JR</t>
  </si>
  <si>
    <t>Funding for facility maintenance at several JR facilities, including installation costs for replacement water heaters and ice machines</t>
  </si>
  <si>
    <t>Funding is provided for caseload impacts to the WCCC program resulting from the expansion of income eligibility to households at 75% of the state median income effective July 1, 2025 as required by E2SSB 5237.</t>
  </si>
  <si>
    <t>Funding for a dual language rate increase in alignment with current law is provided.</t>
  </si>
  <si>
    <t>Savings is captured to reflect increased copayments for tier 2 households as required by the CCDF grant.</t>
  </si>
  <si>
    <t>November caseload forecast adjustment.</t>
  </si>
  <si>
    <t>No change to caseload due to violator count issuess</t>
  </si>
  <si>
    <t>True-up of funding and Full-Time Equivalents (FTE) to align with the nursing relief model.</t>
  </si>
  <si>
    <t>AHE Service Delivery Savings</t>
  </si>
  <si>
    <t>Funding provided to convert Apple Health Expansion service delivery from managed care to fee for service</t>
  </si>
  <si>
    <t>General Budget Request Reduction</t>
  </si>
  <si>
    <t>PL comp - Updated PEBB rate</t>
  </si>
  <si>
    <t>PL comp - Pension benefit amortization</t>
  </si>
  <si>
    <t>This item adjusts the employer funding rate for public employee insurance benefits to reflect policy-level decision packages. It increases the rate by $8 per month in the first fiscal year and decreases the rate by $34 per month in the second fiscal year, compared to the maintenance-level update, for a total rate of $1,315 in the first year and $1,355 in the second year.</t>
  </si>
  <si>
    <t>An adjustment is made to the base pension rates, as set out in a proposed bill addressing the calculation of the base rate for the 2025–27 biennium, as well as amortization of Plan 1 benefit increases.</t>
  </si>
  <si>
    <t>This item transfers management of TVW contracted funding from OSOS to Department of Enterprise Services</t>
  </si>
  <si>
    <t>x</t>
  </si>
  <si>
    <t>The Governor's Salmon Recovery Office (GSRO) was moved to RCO in the 2009 legislative session. This included the historic GSRO funding from interagency agreements with the Department of Ecology and Department of Fish and Wildlife. The three agencies have identified that a direct appropriation would be more efficient than continuing to maintain the agreements. This funding is to be used solely for the original intent of the agreements to direct support the GSRO operations and mission.</t>
  </si>
  <si>
    <t>PL legal services</t>
  </si>
  <si>
    <t>Historical spending</t>
  </si>
  <si>
    <t>The agency worksheets include:</t>
  </si>
  <si>
    <t>The maintenance level for 2025-27 (as estimated in former Gov. Inslee's Book 2 budget proposal)</t>
  </si>
  <si>
    <t>All new policy items adopted beginning in 2021</t>
  </si>
  <si>
    <t>The components of the maintenance level change in 2025-27</t>
  </si>
  <si>
    <t>State Spending Reports</t>
  </si>
  <si>
    <t>2021-23 Biennial Operating Budget Statewide Summary and Agency Detail</t>
  </si>
  <si>
    <t>cosESSB5693StatewideSummaryAgencyDetail.pdf</t>
  </si>
  <si>
    <t>cosAgencyDetail2023Supp-ConferenceProposal.pdf</t>
  </si>
  <si>
    <t>Conference Proposal Agency Detail - 2023-25 Omnibus Operating Budget</t>
  </si>
  <si>
    <t>cosStatewideSummaryDetail-ConferenceProposal.pdf</t>
  </si>
  <si>
    <t>25-27FergusonFeb25RecSums.pdf</t>
  </si>
  <si>
    <t>Operating Budget Reports</t>
  </si>
  <si>
    <t>Sources:</t>
  </si>
  <si>
    <t>To choose your own spending reductions, add the negative numbers to the green shaded column in the agency worksheets. They will automatically populate to the "Statewide Summary" worksheet.</t>
  </si>
  <si>
    <t>New total with savings choices</t>
  </si>
  <si>
    <t>All the numbers in this spreadsheet are in terms of funds subject to the outlook (NGFO).</t>
  </si>
  <si>
    <t>Your Savings (from Agency worksheets)</t>
  </si>
  <si>
    <t>The blue box beneath the policy items in each worksheet shows the savings ideas proposed by Gov. Ferguson and former Gov. Inslee.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</si>
</sst>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409]#,##0;\-#,##0"/>
    <numFmt numFmtId="165" formatCode="0.0%"/>
  </numFmts>
  <fonts count="18" x14ac:knownFonts="1">
    <font>
      <sz val="11"/>
      <color rgb="FF000000"/>
      <name val="Calibri"/>
      <family val="2"/>
      <scheme val="minor"/>
    </font>
    <font>
      <sz val="11"/>
      <color rgb="FF000000"/>
      <name val="Calibri"/>
      <family val="2"/>
      <scheme val="minor"/>
    </font>
    <font>
      <sz val="10"/>
      <color rgb="FF000000"/>
      <name val="Calibri"/>
      <family val="2"/>
    </font>
    <font>
      <b/>
      <sz val="10"/>
      <color rgb="FF000000"/>
      <name val="Calibri"/>
      <family val="2"/>
    </font>
    <font>
      <sz val="10"/>
      <name val="Calibri"/>
      <family val="2"/>
    </font>
    <font>
      <b/>
      <sz val="10"/>
      <name val="Calibri"/>
      <family val="2"/>
    </font>
    <font>
      <u/>
      <sz val="10"/>
      <name val="Calibri"/>
      <family val="2"/>
    </font>
    <font>
      <b/>
      <u/>
      <sz val="10"/>
      <name val="Calibri"/>
      <family val="2"/>
    </font>
    <font>
      <sz val="10"/>
      <color rgb="FF000000"/>
      <name val="Calibri"/>
      <family val="2"/>
      <scheme val="minor"/>
    </font>
    <font>
      <sz val="8"/>
      <name val="Calibri"/>
      <family val="2"/>
      <scheme val="minor"/>
    </font>
    <font>
      <b/>
      <sz val="10"/>
      <color rgb="FF000000"/>
      <name val="Calibri"/>
      <family val="2"/>
      <scheme val="minor"/>
    </font>
    <font>
      <sz val="10"/>
      <name val="Calibri"/>
      <family val="2"/>
      <scheme val="minor"/>
    </font>
    <font>
      <b/>
      <sz val="10"/>
      <name val="Calibri"/>
      <family val="2"/>
      <scheme val="minor"/>
    </font>
    <font>
      <b/>
      <u/>
      <sz val="10"/>
      <name val="Calibri"/>
      <family val="2"/>
      <scheme val="minor"/>
    </font>
    <font>
      <u/>
      <sz val="10"/>
      <name val="Calibri"/>
      <family val="2"/>
      <scheme val="minor"/>
    </font>
    <font>
      <u/>
      <sz val="11"/>
      <color theme="10"/>
      <name val="Calibri"/>
      <family val="2"/>
      <scheme val="minor"/>
    </font>
    <font>
      <u/>
      <sz val="11"/>
      <name val="Calibri"/>
      <family val="2"/>
      <scheme val="minor"/>
    </font>
    <font>
      <u/>
      <sz val="10"/>
      <color theme="10"/>
      <name val="Calibri"/>
      <family val="2"/>
      <scheme val="minor"/>
    </font>
  </fonts>
  <fills count="8">
    <fill>
      <patternFill patternType="none"/>
    </fill>
    <fill>
      <patternFill patternType="gray125"/>
    </fill>
    <fill>
      <patternFill patternType="solid">
        <fgColor rgb="FFF0F8FF"/>
        <bgColor rgb="FFF0F8FF"/>
      </patternFill>
    </fill>
    <fill>
      <patternFill patternType="solid">
        <fgColor rgb="FFF5F5F5"/>
        <bgColor rgb="FFF5F5F5"/>
      </patternFill>
    </fill>
    <fill>
      <patternFill patternType="solid">
        <fgColor rgb="FFFFFFFF"/>
        <bgColor rgb="FFFFFFFF"/>
      </patternFill>
    </fill>
    <fill>
      <patternFill patternType="solid">
        <fgColor theme="4" tint="0.79998168889431442"/>
        <bgColor indexed="64"/>
      </patternFill>
    </fill>
    <fill>
      <patternFill patternType="solid">
        <fgColor theme="8" tint="0.79998168889431442"/>
        <bgColor indexed="64"/>
      </patternFill>
    </fill>
    <fill>
      <patternFill patternType="solid">
        <fgColor theme="2" tint="-9.9978637043366805E-2"/>
        <bgColor indexed="64"/>
      </patternFill>
    </fill>
  </fills>
  <borders count="4">
    <border>
      <left/>
      <right/>
      <top/>
      <bottom/>
      <diagonal/>
    </border>
    <border>
      <left/>
      <right/>
      <top/>
      <bottom style="thin">
        <color rgb="FF000000"/>
      </bottom>
      <diagonal/>
    </border>
    <border>
      <left/>
      <right/>
      <top style="thin">
        <color rgb="FF000000"/>
      </top>
      <bottom/>
      <diagonal/>
    </border>
    <border>
      <left/>
      <right/>
      <top style="thin">
        <color indexed="64"/>
      </top>
      <bottom/>
      <diagonal/>
    </border>
  </borders>
  <cellStyleXfs count="3">
    <xf numFmtId="0" fontId="0" fillId="0" borderId="0"/>
    <xf numFmtId="9" fontId="1" fillId="0" borderId="0" applyFont="0" applyFill="0" applyBorder="0" applyAlignment="0" applyProtection="0"/>
    <xf numFmtId="0" fontId="15" fillId="0" borderId="0" applyNumberFormat="0" applyFill="0" applyBorder="0" applyAlignment="0" applyProtection="0"/>
  </cellStyleXfs>
  <cellXfs count="113">
    <xf numFmtId="0" fontId="0" fillId="0" borderId="0" xfId="0"/>
    <xf numFmtId="0" fontId="3" fillId="0" borderId="0" xfId="0" applyFont="1" applyAlignment="1">
      <alignment horizontal="right" vertical="top" wrapText="1" readingOrder="1"/>
    </xf>
    <xf numFmtId="0" fontId="3" fillId="0" borderId="1" xfId="0" applyFont="1" applyBorder="1" applyAlignment="1">
      <alignment horizontal="right" vertical="top" wrapText="1" readingOrder="1"/>
    </xf>
    <xf numFmtId="0" fontId="4" fillId="0" borderId="0" xfId="0" applyFont="1"/>
    <xf numFmtId="164" fontId="2" fillId="2" borderId="0" xfId="0" applyNumberFormat="1" applyFont="1" applyFill="1" applyAlignment="1">
      <alignment horizontal="right" vertical="top" wrapText="1" readingOrder="1"/>
    </xf>
    <xf numFmtId="164" fontId="2" fillId="3" borderId="0" xfId="0" applyNumberFormat="1" applyFont="1" applyFill="1" applyAlignment="1">
      <alignment horizontal="right" vertical="top" wrapText="1" readingOrder="1"/>
    </xf>
    <xf numFmtId="164" fontId="2" fillId="4" borderId="0" xfId="0" applyNumberFormat="1" applyFont="1" applyFill="1" applyAlignment="1">
      <alignment horizontal="right" vertical="top" wrapText="1" readingOrder="1"/>
    </xf>
    <xf numFmtId="164" fontId="3" fillId="0" borderId="2" xfId="0" applyNumberFormat="1" applyFont="1" applyBorder="1" applyAlignment="1">
      <alignment horizontal="right" vertical="top" wrapText="1" readingOrder="1"/>
    </xf>
    <xf numFmtId="0" fontId="2" fillId="0" borderId="0" xfId="0" applyFont="1" applyAlignment="1">
      <alignment vertical="top" wrapText="1" readingOrder="1"/>
    </xf>
    <xf numFmtId="0" fontId="2" fillId="0" borderId="1" xfId="0" applyFont="1" applyBorder="1" applyAlignment="1">
      <alignment vertical="top" wrapText="1" readingOrder="1"/>
    </xf>
    <xf numFmtId="0" fontId="2" fillId="2" borderId="0" xfId="0" applyFont="1" applyFill="1" applyAlignment="1">
      <alignment vertical="top" wrapText="1" readingOrder="1"/>
    </xf>
    <xf numFmtId="0" fontId="2" fillId="3" borderId="0" xfId="0" applyFont="1" applyFill="1" applyAlignment="1">
      <alignment vertical="top" wrapText="1" readingOrder="1"/>
    </xf>
    <xf numFmtId="0" fontId="2" fillId="4" borderId="0" xfId="0" applyFont="1" applyFill="1" applyAlignment="1">
      <alignment vertical="top" wrapText="1" readingOrder="1"/>
    </xf>
    <xf numFmtId="0" fontId="3" fillId="0" borderId="2" xfId="0" applyFont="1" applyBorder="1" applyAlignment="1">
      <alignment vertical="top" wrapText="1" readingOrder="1"/>
    </xf>
    <xf numFmtId="0" fontId="3" fillId="0" borderId="0" xfId="0" applyFont="1" applyAlignment="1">
      <alignment vertical="top" wrapText="1" readingOrder="1"/>
    </xf>
    <xf numFmtId="0" fontId="3" fillId="0" borderId="0" xfId="0" applyFont="1" applyAlignment="1">
      <alignment vertical="top" readingOrder="1"/>
    </xf>
    <xf numFmtId="0" fontId="2" fillId="0" borderId="0" xfId="0" applyFont="1" applyAlignment="1">
      <alignment vertical="top" readingOrder="1"/>
    </xf>
    <xf numFmtId="0" fontId="4" fillId="0" borderId="0" xfId="0" applyFont="1" applyAlignment="1">
      <alignment vertical="top" wrapText="1"/>
    </xf>
    <xf numFmtId="0" fontId="4" fillId="0" borderId="0" xfId="0" applyFont="1" applyAlignment="1">
      <alignment horizontal="right"/>
    </xf>
    <xf numFmtId="3" fontId="4" fillId="0" borderId="0" xfId="0" applyNumberFormat="1" applyFont="1"/>
    <xf numFmtId="3" fontId="5" fillId="0" borderId="0" xfId="0" applyNumberFormat="1" applyFont="1"/>
    <xf numFmtId="0" fontId="5" fillId="0" borderId="0" xfId="0" applyFont="1" applyAlignment="1">
      <alignment horizontal="right"/>
    </xf>
    <xf numFmtId="0" fontId="6" fillId="0" borderId="0" xfId="0" applyFont="1"/>
    <xf numFmtId="0" fontId="7" fillId="0" borderId="0" xfId="0" applyFont="1"/>
    <xf numFmtId="0" fontId="6" fillId="0" borderId="0" xfId="0" applyFont="1" applyAlignment="1">
      <alignment horizontal="left"/>
    </xf>
    <xf numFmtId="164" fontId="4" fillId="0" borderId="0" xfId="0" applyNumberFormat="1" applyFont="1"/>
    <xf numFmtId="0" fontId="8" fillId="0" borderId="0" xfId="0" applyFont="1"/>
    <xf numFmtId="0" fontId="4" fillId="0" borderId="0" xfId="0" applyFont="1" applyAlignment="1">
      <alignment horizontal="left"/>
    </xf>
    <xf numFmtId="0" fontId="5" fillId="0" borderId="0" xfId="0" applyFont="1"/>
    <xf numFmtId="165" fontId="4" fillId="0" borderId="0" xfId="1" applyNumberFormat="1" applyFont="1"/>
    <xf numFmtId="0" fontId="4" fillId="5" borderId="0" xfId="0" applyFont="1" applyFill="1"/>
    <xf numFmtId="0" fontId="5" fillId="5" borderId="0" xfId="0" applyFont="1" applyFill="1" applyAlignment="1">
      <alignment horizontal="right"/>
    </xf>
    <xf numFmtId="3" fontId="5" fillId="5" borderId="0" xfId="0" applyNumberFormat="1" applyFont="1" applyFill="1"/>
    <xf numFmtId="3" fontId="4" fillId="5" borderId="0" xfId="0" applyNumberFormat="1" applyFont="1" applyFill="1"/>
    <xf numFmtId="0" fontId="5" fillId="5" borderId="0" xfId="0" applyFont="1" applyFill="1"/>
    <xf numFmtId="3" fontId="5" fillId="0" borderId="3" xfId="0" applyNumberFormat="1" applyFont="1" applyBorder="1"/>
    <xf numFmtId="49" fontId="4" fillId="0" borderId="0" xfId="0" applyNumberFormat="1" applyFont="1" applyAlignment="1">
      <alignment vertical="top" wrapText="1"/>
    </xf>
    <xf numFmtId="0" fontId="10" fillId="0" borderId="0" xfId="0" applyFont="1" applyAlignment="1">
      <alignment horizontal="right" vertical="top" wrapText="1" readingOrder="1"/>
    </xf>
    <xf numFmtId="0" fontId="10" fillId="0" borderId="1" xfId="0" applyFont="1" applyBorder="1" applyAlignment="1">
      <alignment horizontal="right" vertical="top" wrapText="1" readingOrder="1"/>
    </xf>
    <xf numFmtId="0" fontId="11" fillId="0" borderId="0" xfId="0" applyFont="1"/>
    <xf numFmtId="164" fontId="8" fillId="4" borderId="0" xfId="0" applyNumberFormat="1" applyFont="1" applyFill="1" applyAlignment="1">
      <alignment horizontal="right" vertical="top" wrapText="1" readingOrder="1"/>
    </xf>
    <xf numFmtId="164" fontId="10" fillId="0" borderId="2" xfId="0" applyNumberFormat="1" applyFont="1" applyBorder="1" applyAlignment="1">
      <alignment horizontal="right" vertical="top" wrapText="1" readingOrder="1"/>
    </xf>
    <xf numFmtId="0" fontId="8" fillId="0" borderId="0" xfId="0" applyFont="1" applyAlignment="1">
      <alignment vertical="top" wrapText="1" readingOrder="1"/>
    </xf>
    <xf numFmtId="0" fontId="8" fillId="0" borderId="1" xfId="0" applyFont="1" applyBorder="1" applyAlignment="1">
      <alignment vertical="top" wrapText="1" readingOrder="1"/>
    </xf>
    <xf numFmtId="0" fontId="8" fillId="4" borderId="0" xfId="0" applyFont="1" applyFill="1" applyAlignment="1">
      <alignment vertical="top" wrapText="1" readingOrder="1"/>
    </xf>
    <xf numFmtId="0" fontId="10" fillId="0" borderId="2" xfId="0" applyFont="1" applyBorder="1" applyAlignment="1">
      <alignment vertical="top" wrapText="1" readingOrder="1"/>
    </xf>
    <xf numFmtId="0" fontId="10" fillId="0" borderId="0" xfId="0" applyFont="1" applyAlignment="1">
      <alignment vertical="top" readingOrder="1"/>
    </xf>
    <xf numFmtId="0" fontId="8" fillId="0" borderId="0" xfId="0" applyFont="1" applyAlignment="1">
      <alignment vertical="top" readingOrder="1"/>
    </xf>
    <xf numFmtId="3" fontId="4" fillId="0" borderId="0" xfId="0" applyNumberFormat="1" applyFont="1" applyAlignment="1">
      <alignment horizontal="right" vertical="top" wrapText="1"/>
    </xf>
    <xf numFmtId="0" fontId="4" fillId="6" borderId="0" xfId="0" applyFont="1" applyFill="1"/>
    <xf numFmtId="3" fontId="4" fillId="6" borderId="0" xfId="0" applyNumberFormat="1" applyFont="1" applyFill="1"/>
    <xf numFmtId="49" fontId="4" fillId="6" borderId="0" xfId="0" applyNumberFormat="1" applyFont="1" applyFill="1" applyAlignment="1">
      <alignment vertical="top" wrapText="1"/>
    </xf>
    <xf numFmtId="3" fontId="4" fillId="6" borderId="0" xfId="0" applyNumberFormat="1" applyFont="1" applyFill="1" applyAlignment="1">
      <alignment horizontal="right" vertical="top" wrapText="1"/>
    </xf>
    <xf numFmtId="0" fontId="12" fillId="0" borderId="0" xfId="0" applyFont="1" applyAlignment="1">
      <alignment horizontal="right"/>
    </xf>
    <xf numFmtId="0" fontId="12" fillId="5" borderId="0" xfId="0" applyFont="1" applyFill="1" applyAlignment="1">
      <alignment horizontal="right"/>
    </xf>
    <xf numFmtId="3" fontId="12" fillId="5" borderId="0" xfId="0" applyNumberFormat="1" applyFont="1" applyFill="1"/>
    <xf numFmtId="0" fontId="11" fillId="5" borderId="0" xfId="0" applyFont="1" applyFill="1"/>
    <xf numFmtId="3" fontId="11" fillId="0" borderId="0" xfId="0" applyNumberFormat="1" applyFont="1"/>
    <xf numFmtId="3" fontId="11" fillId="5" borderId="0" xfId="0" applyNumberFormat="1" applyFont="1" applyFill="1"/>
    <xf numFmtId="0" fontId="13" fillId="0" borderId="0" xfId="0" applyFont="1"/>
    <xf numFmtId="0" fontId="11" fillId="0" borderId="0" xfId="0" applyFont="1" applyAlignment="1">
      <alignment horizontal="right"/>
    </xf>
    <xf numFmtId="0" fontId="13" fillId="6" borderId="0" xfId="0" applyFont="1" applyFill="1"/>
    <xf numFmtId="0" fontId="11" fillId="6" borderId="0" xfId="0" applyFont="1" applyFill="1"/>
    <xf numFmtId="49" fontId="4" fillId="0" borderId="0" xfId="0" applyNumberFormat="1" applyFont="1" applyAlignment="1">
      <alignment vertical="top"/>
    </xf>
    <xf numFmtId="49" fontId="4" fillId="6" borderId="0" xfId="0" applyNumberFormat="1" applyFont="1" applyFill="1" applyAlignment="1">
      <alignment vertical="top"/>
    </xf>
    <xf numFmtId="3" fontId="11" fillId="6" borderId="0" xfId="0" applyNumberFormat="1" applyFont="1" applyFill="1"/>
    <xf numFmtId="0" fontId="14" fillId="6" borderId="0" xfId="0" applyFont="1" applyFill="1" applyAlignment="1">
      <alignment horizontal="right"/>
    </xf>
    <xf numFmtId="3" fontId="11" fillId="6" borderId="0" xfId="0" applyNumberFormat="1" applyFont="1" applyFill="1" applyAlignment="1">
      <alignment horizontal="right"/>
    </xf>
    <xf numFmtId="0" fontId="8" fillId="6" borderId="0" xfId="0" applyFont="1" applyFill="1"/>
    <xf numFmtId="0" fontId="12" fillId="6" borderId="0" xfId="0" applyFont="1" applyFill="1"/>
    <xf numFmtId="0" fontId="14" fillId="6" borderId="0" xfId="0" applyFont="1" applyFill="1" applyAlignment="1">
      <alignment horizontal="right" wrapText="1"/>
    </xf>
    <xf numFmtId="3" fontId="5" fillId="6" borderId="0" xfId="0" applyNumberFormat="1" applyFont="1" applyFill="1"/>
    <xf numFmtId="0" fontId="4" fillId="7" borderId="0" xfId="0" applyFont="1" applyFill="1"/>
    <xf numFmtId="164" fontId="4" fillId="7" borderId="0" xfId="0" applyNumberFormat="1" applyFont="1" applyFill="1"/>
    <xf numFmtId="164" fontId="5" fillId="7" borderId="0" xfId="0" applyNumberFormat="1" applyFont="1" applyFill="1"/>
    <xf numFmtId="165" fontId="4" fillId="7" borderId="0" xfId="1" applyNumberFormat="1" applyFont="1" applyFill="1"/>
    <xf numFmtId="164" fontId="2" fillId="0" borderId="0" xfId="0" applyNumberFormat="1" applyFont="1" applyAlignment="1">
      <alignment horizontal="right" vertical="top" wrapText="1" readingOrder="1"/>
    </xf>
    <xf numFmtId="0" fontId="3" fillId="6" borderId="1" xfId="0" applyFont="1" applyFill="1" applyBorder="1" applyAlignment="1">
      <alignment horizontal="right" vertical="top" wrapText="1" readingOrder="1"/>
    </xf>
    <xf numFmtId="3" fontId="11" fillId="6" borderId="0" xfId="0" applyNumberFormat="1" applyFont="1" applyFill="1" applyAlignment="1">
      <alignment horizontal="right" wrapText="1"/>
    </xf>
    <xf numFmtId="3" fontId="5" fillId="7" borderId="0" xfId="0" applyNumberFormat="1" applyFont="1" applyFill="1"/>
    <xf numFmtId="0" fontId="3" fillId="0" borderId="0" xfId="0" applyFont="1" applyAlignment="1">
      <alignment horizontal="right" wrapText="1" readingOrder="1"/>
    </xf>
    <xf numFmtId="164" fontId="2" fillId="0" borderId="0" xfId="0" applyNumberFormat="1" applyFont="1" applyAlignment="1">
      <alignment vertical="top" wrapText="1" readingOrder="1"/>
    </xf>
    <xf numFmtId="0" fontId="4" fillId="6" borderId="0" xfId="0" applyFont="1" applyFill="1" applyAlignment="1">
      <alignment horizontal="right" wrapText="1"/>
    </xf>
    <xf numFmtId="0" fontId="3" fillId="5" borderId="1" xfId="0" applyFont="1" applyFill="1" applyBorder="1" applyAlignment="1">
      <alignment horizontal="right" vertical="top" wrapText="1" readingOrder="1"/>
    </xf>
    <xf numFmtId="0" fontId="4" fillId="5" borderId="0" xfId="0" applyFont="1" applyFill="1" applyAlignment="1">
      <alignment horizontal="right" wrapText="1"/>
    </xf>
    <xf numFmtId="0" fontId="4" fillId="5" borderId="0" xfId="0" applyFont="1" applyFill="1" applyAlignment="1">
      <alignment wrapText="1"/>
    </xf>
    <xf numFmtId="164" fontId="8" fillId="0" borderId="0" xfId="0" applyNumberFormat="1" applyFont="1" applyAlignment="1">
      <alignment horizontal="right" vertical="top" wrapText="1" readingOrder="1"/>
    </xf>
    <xf numFmtId="0" fontId="11" fillId="7" borderId="0" xfId="0" applyFont="1" applyFill="1"/>
    <xf numFmtId="164" fontId="12" fillId="7" borderId="0" xfId="0" applyNumberFormat="1" applyFont="1" applyFill="1"/>
    <xf numFmtId="165" fontId="11" fillId="7" borderId="0" xfId="1" applyNumberFormat="1" applyFont="1" applyFill="1"/>
    <xf numFmtId="0" fontId="3" fillId="0" borderId="0" xfId="0" applyFont="1" applyAlignment="1">
      <alignment readingOrder="1"/>
    </xf>
    <xf numFmtId="0" fontId="16" fillId="0" borderId="0" xfId="2" quotePrefix="1" applyFont="1" applyAlignment="1">
      <alignment vertical="top" wrapText="1"/>
    </xf>
    <xf numFmtId="0" fontId="17" fillId="0" borderId="0" xfId="2" applyFont="1"/>
    <xf numFmtId="0" fontId="3" fillId="0" borderId="0" xfId="0" applyFont="1" applyAlignment="1">
      <alignment wrapText="1" readingOrder="1"/>
    </xf>
    <xf numFmtId="0" fontId="10" fillId="0" borderId="0" xfId="0" applyFont="1" applyAlignment="1">
      <alignment readingOrder="1"/>
    </xf>
    <xf numFmtId="0" fontId="17" fillId="0" borderId="0" xfId="2" applyFont="1" applyAlignment="1">
      <alignment horizontal="right"/>
    </xf>
    <xf numFmtId="0" fontId="17" fillId="0" borderId="0" xfId="2" quotePrefix="1" applyFont="1" applyAlignment="1">
      <alignment horizontal="right"/>
    </xf>
    <xf numFmtId="164" fontId="2" fillId="0" borderId="0" xfId="0" applyNumberFormat="1" applyFont="1" applyFill="1" applyAlignment="1">
      <alignment vertical="top" wrapText="1" readingOrder="1"/>
    </xf>
    <xf numFmtId="0" fontId="11" fillId="6" borderId="0" xfId="0" applyFont="1" applyFill="1" applyAlignment="1">
      <alignment horizontal="right"/>
    </xf>
    <xf numFmtId="0" fontId="11" fillId="6" borderId="0" xfId="0" applyFont="1" applyFill="1" applyAlignment="1">
      <alignment horizontal="right" wrapText="1"/>
    </xf>
    <xf numFmtId="0" fontId="4" fillId="0" borderId="0" xfId="0" applyFont="1" applyBorder="1"/>
    <xf numFmtId="0" fontId="3" fillId="0" borderId="0" xfId="0" applyFont="1" applyBorder="1" applyAlignment="1">
      <alignment horizontal="right" vertical="top" wrapText="1" readingOrder="1"/>
    </xf>
    <xf numFmtId="164" fontId="2" fillId="0" borderId="0" xfId="0" applyNumberFormat="1" applyFont="1" applyBorder="1" applyAlignment="1">
      <alignment horizontal="right" vertical="top" wrapText="1" readingOrder="1"/>
    </xf>
    <xf numFmtId="164" fontId="3" fillId="0" borderId="0" xfId="0" applyNumberFormat="1" applyFont="1" applyBorder="1" applyAlignment="1">
      <alignment horizontal="right" vertical="top" wrapText="1" readingOrder="1"/>
    </xf>
    <xf numFmtId="0" fontId="4" fillId="0" borderId="0" xfId="0" applyFont="1" applyBorder="1" applyAlignment="1">
      <alignment vertical="top" wrapText="1"/>
    </xf>
    <xf numFmtId="164" fontId="3" fillId="0" borderId="0" xfId="0" applyNumberFormat="1" applyFont="1" applyFill="1" applyBorder="1" applyAlignment="1">
      <alignment vertical="top" wrapText="1" readingOrder="1"/>
    </xf>
    <xf numFmtId="0" fontId="0" fillId="0" borderId="0" xfId="0" applyFont="1"/>
    <xf numFmtId="0" fontId="15" fillId="0" borderId="0" xfId="2" applyFont="1"/>
    <xf numFmtId="0" fontId="2" fillId="0" borderId="0" xfId="0" applyFont="1" applyFill="1" applyAlignment="1">
      <alignment vertical="top" wrapText="1" readingOrder="1"/>
    </xf>
    <xf numFmtId="164" fontId="2" fillId="0" borderId="0" xfId="0" applyNumberFormat="1" applyFont="1" applyFill="1" applyAlignment="1">
      <alignment horizontal="right" vertical="top" wrapText="1" readingOrder="1"/>
    </xf>
    <xf numFmtId="0" fontId="4" fillId="0" borderId="0" xfId="0" applyFont="1" applyFill="1"/>
    <xf numFmtId="0" fontId="8" fillId="0" borderId="0" xfId="0" applyFont="1" applyFill="1" applyAlignment="1">
      <alignment vertical="top" wrapText="1" readingOrder="1"/>
    </xf>
    <xf numFmtId="164" fontId="8" fillId="0" borderId="0" xfId="0" applyNumberFormat="1" applyFont="1" applyFill="1" applyAlignment="1">
      <alignment horizontal="right" vertical="top" wrapText="1" readingOrder="1"/>
    </xf>
  </cellXfs>
  <cellStyles count="3">
    <cellStyle name="Hyperlink" xfId="2" builtinId="8"/>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0F8FF"/>
      <rgbColor rgb="00F5F5F5"/>
      <rgbColor rgb="00FFFFFF"/>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sharedStrings" Target="sharedString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WRC">
      <a:dk1>
        <a:sysClr val="windowText" lastClr="000000"/>
      </a:dk1>
      <a:lt1>
        <a:sysClr val="window" lastClr="FFFFFF"/>
      </a:lt1>
      <a:dk2>
        <a:srgbClr val="44546A"/>
      </a:dk2>
      <a:lt2>
        <a:srgbClr val="E7E6E6"/>
      </a:lt2>
      <a:accent1>
        <a:srgbClr val="70AD47"/>
      </a:accent1>
      <a:accent2>
        <a:srgbClr val="4472C4"/>
      </a:accent2>
      <a:accent3>
        <a:srgbClr val="A5A5A5"/>
      </a:accent3>
      <a:accent4>
        <a:srgbClr val="538135"/>
      </a:accent4>
      <a:accent5>
        <a:srgbClr val="5B9BD5"/>
      </a:accent5>
      <a:accent6>
        <a:srgbClr val="A8D08D"/>
      </a:accent6>
      <a:hlink>
        <a:srgbClr val="0563C1"/>
      </a:hlink>
      <a:folHlink>
        <a:srgbClr val="954F72"/>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fiscal.wa.gov/statebudgets/OperatingAgencyDetailBien" TargetMode="External"/><Relationship Id="rId3" Type="http://schemas.openxmlformats.org/officeDocument/2006/relationships/hyperlink" Target="https://fiscal.wa.gov/statebudgets/2022proposals/Documents/cosESSB5693StatewideSummaryAgencyDetail.pdf" TargetMode="External"/><Relationship Id="rId7" Type="http://schemas.openxmlformats.org/officeDocument/2006/relationships/hyperlink" Target="https://ofm.wa.gov/sites/default/files/public/budget/statebudget/2025-27/govrecsum/25-27FergusonFeb25RecSums.pdf" TargetMode="External"/><Relationship Id="rId2" Type="http://schemas.openxmlformats.org/officeDocument/2006/relationships/hyperlink" Target="https://fiscal.wa.gov/statebudgets/2021proposals/Documents/scoConference2021-23SummaryAndAgencyDetail.pdf" TargetMode="External"/><Relationship Id="rId1" Type="http://schemas.openxmlformats.org/officeDocument/2006/relationships/hyperlink" Target="https://fiscal.wa.gov/Spending/SpendHistFundAgency" TargetMode="External"/><Relationship Id="rId6" Type="http://schemas.openxmlformats.org/officeDocument/2006/relationships/hyperlink" Target="https://fiscal.wa.gov/statebudgets/2024proposals/Documents/co/cosStatewideSummaryDetail-ConferenceProposal.pdf" TargetMode="External"/><Relationship Id="rId5" Type="http://schemas.openxmlformats.org/officeDocument/2006/relationships/hyperlink" Target="https://fiscal.wa.gov/statebudgets/2023proposals/Documents/co/cosAgencyDetail2023-25%20Biennial-ConferenceProposal.pdf" TargetMode="External"/><Relationship Id="rId4" Type="http://schemas.openxmlformats.org/officeDocument/2006/relationships/hyperlink" Target="https://fiscal.wa.gov/statebudgets/2023proposals/Documents/co/cosAgencyDetail2023Supp-ConferencePropos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92C70-0BC4-44F0-B914-5FA690EAE5ED}">
  <dimension ref="A1:B23"/>
  <sheetViews>
    <sheetView tabSelected="1" workbookViewId="0">
      <selection activeCell="I28" sqref="I28"/>
    </sheetView>
  </sheetViews>
  <sheetFormatPr defaultRowHeight="15" x14ac:dyDescent="0.25"/>
  <cols>
    <col min="1" max="1" width="3.85546875" style="106" customWidth="1"/>
    <col min="2" max="16384" width="9.140625" style="106"/>
  </cols>
  <sheetData>
    <row r="1" spans="1:2" x14ac:dyDescent="0.25">
      <c r="A1" s="106" t="s">
        <v>9037</v>
      </c>
    </row>
    <row r="3" spans="1:2" x14ac:dyDescent="0.25">
      <c r="A3" s="106" t="s">
        <v>9022</v>
      </c>
    </row>
    <row r="4" spans="1:2" x14ac:dyDescent="0.25">
      <c r="B4" s="106" t="s">
        <v>9021</v>
      </c>
    </row>
    <row r="5" spans="1:2" x14ac:dyDescent="0.25">
      <c r="B5" s="106" t="s">
        <v>9023</v>
      </c>
    </row>
    <row r="6" spans="1:2" x14ac:dyDescent="0.25">
      <c r="B6" s="106" t="s">
        <v>9024</v>
      </c>
    </row>
    <row r="7" spans="1:2" x14ac:dyDescent="0.25">
      <c r="B7" s="106" t="s">
        <v>9025</v>
      </c>
    </row>
    <row r="9" spans="1:2" x14ac:dyDescent="0.25">
      <c r="A9" s="106" t="s">
        <v>9039</v>
      </c>
    </row>
    <row r="11" spans="1:2" x14ac:dyDescent="0.25">
      <c r="A11" s="106" t="s">
        <v>9035</v>
      </c>
    </row>
    <row r="15" spans="1:2" x14ac:dyDescent="0.25">
      <c r="A15" s="106" t="s">
        <v>9034</v>
      </c>
    </row>
    <row r="16" spans="1:2" x14ac:dyDescent="0.25">
      <c r="B16" s="107" t="s">
        <v>9026</v>
      </c>
    </row>
    <row r="17" spans="2:2" x14ac:dyDescent="0.25">
      <c r="B17" s="107" t="s">
        <v>9027</v>
      </c>
    </row>
    <row r="18" spans="2:2" x14ac:dyDescent="0.25">
      <c r="B18" s="107" t="s">
        <v>9028</v>
      </c>
    </row>
    <row r="19" spans="2:2" x14ac:dyDescent="0.25">
      <c r="B19" s="107" t="s">
        <v>9029</v>
      </c>
    </row>
    <row r="20" spans="2:2" x14ac:dyDescent="0.25">
      <c r="B20" s="107" t="s">
        <v>9030</v>
      </c>
    </row>
    <row r="21" spans="2:2" x14ac:dyDescent="0.25">
      <c r="B21" s="107" t="s">
        <v>9031</v>
      </c>
    </row>
    <row r="22" spans="2:2" x14ac:dyDescent="0.25">
      <c r="B22" s="107" t="s">
        <v>9032</v>
      </c>
    </row>
    <row r="23" spans="2:2" x14ac:dyDescent="0.25">
      <c r="B23" s="107" t="s">
        <v>9033</v>
      </c>
    </row>
  </sheetData>
  <hyperlinks>
    <hyperlink ref="B16" r:id="rId1" display="https://fiscal.wa.gov/Spending/SpendHistFundAgency" xr:uid="{ECCD856B-7453-4A58-A90C-AA047C067C83}"/>
    <hyperlink ref="B17" r:id="rId2" display="https://fiscal.wa.gov/statebudgets/2021proposals/Documents/scoConference2021-23SummaryAndAgencyDetail.pdf" xr:uid="{EB0A9F8C-8B93-4E79-88E9-5787DC6A77B0}"/>
    <hyperlink ref="B18" r:id="rId3" display="https://fiscal.wa.gov/statebudgets/2022proposals/Documents/cosESSB5693StatewideSummaryAgencyDetail.pdf" xr:uid="{CBE6E2FC-C4A5-4475-BCF0-6A743EABC31E}"/>
    <hyperlink ref="B19" r:id="rId4" display="https://fiscal.wa.gov/statebudgets/2023proposals/Documents/co/cosAgencyDetail2023Supp-ConferenceProposal.pdf" xr:uid="{BB293B90-BF78-465E-BA1D-D39B79364B40}"/>
    <hyperlink ref="B20" r:id="rId5" display="https://fiscal.wa.gov/statebudgets/2023proposals/Documents/co/cosAgencyDetail2023-25 Biennial-ConferenceProposal.pdf" xr:uid="{44E4B6ED-D4EB-4E8A-8A80-301C8C6FCC77}"/>
    <hyperlink ref="B21" r:id="rId6" display="https://fiscal.wa.gov/statebudgets/2024proposals/Documents/co/cosStatewideSummaryDetail-ConferenceProposal.pdf" xr:uid="{DE10B1BC-F592-4EF0-BFCA-303CACE9654D}"/>
    <hyperlink ref="B22" r:id="rId7" display="https://ofm.wa.gov/sites/default/files/public/budget/statebudget/2025-27/govrecsum/25-27FergusonFeb25RecSums.pdf" xr:uid="{3A2CE53B-CBD4-465F-9BE8-982493F2C8CD}"/>
    <hyperlink ref="B23" r:id="rId8" display="https://fiscal.wa.gov/statebudgets/OperatingAgencyDetailBien" xr:uid="{1501A38C-1F04-43B3-870F-6B35C995182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7EF51-6B5E-4E8E-B5B9-E29F172BB13F}">
  <sheetPr codeName="Sheet8"/>
  <dimension ref="A1:N50"/>
  <sheetViews>
    <sheetView showGridLines="0" workbookViewId="0">
      <pane xSplit="2" ySplit="10" topLeftCell="C11" activePane="bottomRight" state="frozen"/>
      <selection activeCell="A41" sqref="A41"/>
      <selection pane="topRight" activeCell="A41" sqref="A41"/>
      <selection pane="bottomLeft" activeCell="A41" sqref="A41"/>
      <selection pane="bottomRight" activeCell="B15" sqref="B15"/>
    </sheetView>
  </sheetViews>
  <sheetFormatPr defaultRowHeight="12.75" x14ac:dyDescent="0.2"/>
  <cols>
    <col min="1" max="1" width="6" style="3" customWidth="1"/>
    <col min="2" max="2" width="32.140625" style="3" customWidth="1"/>
    <col min="3" max="9" width="13.7109375" style="3" customWidth="1"/>
    <col min="10" max="10" width="2.28515625" style="3" customWidth="1"/>
    <col min="11" max="11" width="9.140625" style="3"/>
    <col min="12" max="12" width="2.140625" style="3" customWidth="1"/>
    <col min="13" max="16384" width="9.140625" style="3"/>
  </cols>
  <sheetData>
    <row r="1" spans="1:11" ht="16.149999999999999" customHeight="1" x14ac:dyDescent="0.2">
      <c r="A1" s="92" t="s">
        <v>8923</v>
      </c>
    </row>
    <row r="2" spans="1:11" ht="14.45" customHeight="1" x14ac:dyDescent="0.2">
      <c r="B2" s="90" t="s">
        <v>281</v>
      </c>
    </row>
    <row r="3" spans="1:11" ht="2.1" customHeight="1" x14ac:dyDescent="0.2"/>
    <row r="4" spans="1:11" ht="14.45" customHeight="1" x14ac:dyDescent="0.2">
      <c r="B4" s="15" t="s">
        <v>1</v>
      </c>
    </row>
    <row r="5" spans="1:11" ht="1.1499999999999999" customHeight="1" x14ac:dyDescent="0.2"/>
    <row r="6" spans="1:11" ht="14.45" customHeight="1" x14ac:dyDescent="0.2">
      <c r="B6" s="15" t="s">
        <v>2</v>
      </c>
    </row>
    <row r="7" spans="1:11" ht="0.75" customHeight="1" x14ac:dyDescent="0.2"/>
    <row r="8" spans="1:11" ht="14.45" customHeight="1" x14ac:dyDescent="0.2">
      <c r="B8" s="16" t="s">
        <v>3</v>
      </c>
    </row>
    <row r="9" spans="1:11" x14ac:dyDescent="0.2">
      <c r="B9" s="8" t="s">
        <v>4</v>
      </c>
      <c r="C9" s="1" t="s">
        <v>4</v>
      </c>
      <c r="D9" s="1" t="s">
        <v>4</v>
      </c>
      <c r="E9" s="1" t="s">
        <v>4</v>
      </c>
      <c r="F9" s="1" t="s">
        <v>4</v>
      </c>
      <c r="G9" s="1" t="s">
        <v>4</v>
      </c>
      <c r="H9" s="1" t="s">
        <v>5</v>
      </c>
      <c r="I9" s="21" t="s">
        <v>174</v>
      </c>
    </row>
    <row r="10" spans="1:11" x14ac:dyDescent="0.2">
      <c r="B10" s="9" t="s">
        <v>4</v>
      </c>
      <c r="C10" s="2" t="s">
        <v>7</v>
      </c>
      <c r="D10" s="2" t="s">
        <v>8</v>
      </c>
      <c r="E10" s="2" t="s">
        <v>9</v>
      </c>
      <c r="F10" s="2" t="s">
        <v>10</v>
      </c>
      <c r="G10" s="2" t="s">
        <v>11</v>
      </c>
      <c r="H10" s="2" t="s">
        <v>12</v>
      </c>
      <c r="I10" s="2" t="s">
        <v>13</v>
      </c>
      <c r="K10" s="31" t="s">
        <v>331</v>
      </c>
    </row>
    <row r="11" spans="1:11" x14ac:dyDescent="0.2">
      <c r="B11" s="8" t="s">
        <v>153</v>
      </c>
      <c r="C11" s="76">
        <v>0</v>
      </c>
      <c r="D11" s="76">
        <v>0</v>
      </c>
      <c r="E11" s="76">
        <v>0</v>
      </c>
      <c r="F11" s="76">
        <v>0</v>
      </c>
      <c r="G11" s="76">
        <v>0</v>
      </c>
      <c r="H11" s="76">
        <v>13056</v>
      </c>
      <c r="I11" s="76">
        <v>13225</v>
      </c>
    </row>
    <row r="12" spans="1:11" x14ac:dyDescent="0.2">
      <c r="B12" s="12" t="s">
        <v>329</v>
      </c>
      <c r="C12" s="6">
        <v>7889.277</v>
      </c>
      <c r="D12" s="6">
        <v>8679.7999999999993</v>
      </c>
      <c r="E12" s="6">
        <v>8890.3449999999993</v>
      </c>
      <c r="F12" s="6">
        <v>8779.7729999999992</v>
      </c>
      <c r="G12" s="6">
        <v>10360.201849999999</v>
      </c>
      <c r="H12" s="6">
        <v>0</v>
      </c>
      <c r="I12" s="6">
        <v>0</v>
      </c>
    </row>
    <row r="13" spans="1:11" x14ac:dyDescent="0.2">
      <c r="B13" s="13" t="s">
        <v>146</v>
      </c>
      <c r="C13" s="7">
        <v>7889.277</v>
      </c>
      <c r="D13" s="7">
        <v>8679.7999999999993</v>
      </c>
      <c r="E13" s="7">
        <v>8890.3449999999993</v>
      </c>
      <c r="F13" s="7">
        <v>8779.7729999999992</v>
      </c>
      <c r="G13" s="7">
        <v>10360.201849999999</v>
      </c>
      <c r="H13" s="7">
        <v>13056</v>
      </c>
      <c r="I13" s="7">
        <v>13225</v>
      </c>
    </row>
    <row r="15" spans="1:11" x14ac:dyDescent="0.2">
      <c r="B15" s="72" t="s">
        <v>9036</v>
      </c>
      <c r="C15" s="72"/>
      <c r="D15" s="72"/>
      <c r="E15" s="72"/>
      <c r="F15" s="72"/>
      <c r="G15" s="72"/>
      <c r="H15" s="72"/>
      <c r="I15" s="74">
        <f>I13+K15</f>
        <v>13225</v>
      </c>
      <c r="K15" s="34">
        <f>SUM(K16:K47)</f>
        <v>0</v>
      </c>
    </row>
    <row r="16" spans="1:11" x14ac:dyDescent="0.2">
      <c r="B16" s="72" t="s">
        <v>257</v>
      </c>
      <c r="C16" s="72"/>
      <c r="D16" s="72"/>
      <c r="E16" s="72"/>
      <c r="F16" s="72"/>
      <c r="G16" s="72"/>
      <c r="H16" s="72"/>
      <c r="I16" s="75">
        <f>I15/I13-1</f>
        <v>0</v>
      </c>
      <c r="K16" s="30"/>
    </row>
    <row r="17" spans="1:14" x14ac:dyDescent="0.2">
      <c r="K17" s="30"/>
    </row>
    <row r="18" spans="1:14" x14ac:dyDescent="0.2">
      <c r="A18" s="23" t="s">
        <v>256</v>
      </c>
      <c r="K18" s="30"/>
    </row>
    <row r="19" spans="1:14" x14ac:dyDescent="0.2">
      <c r="K19" s="30"/>
    </row>
    <row r="20" spans="1:14" x14ac:dyDescent="0.2">
      <c r="A20" s="18">
        <v>2021</v>
      </c>
      <c r="K20" s="30"/>
    </row>
    <row r="21" spans="1:14" x14ac:dyDescent="0.2">
      <c r="B21" s="3" t="s">
        <v>221</v>
      </c>
      <c r="G21" s="3">
        <v>20</v>
      </c>
      <c r="H21" s="3">
        <v>94</v>
      </c>
      <c r="K21" s="30"/>
      <c r="M21" s="3" t="s">
        <v>180</v>
      </c>
      <c r="N21" s="26" t="s">
        <v>264</v>
      </c>
    </row>
    <row r="22" spans="1:14" x14ac:dyDescent="0.2">
      <c r="B22" s="3" t="s">
        <v>166</v>
      </c>
      <c r="G22" s="3">
        <v>30</v>
      </c>
      <c r="H22" s="3">
        <v>-17</v>
      </c>
      <c r="K22" s="30"/>
    </row>
    <row r="23" spans="1:14" x14ac:dyDescent="0.2">
      <c r="K23" s="30"/>
    </row>
    <row r="24" spans="1:14" x14ac:dyDescent="0.2">
      <c r="A24" s="3">
        <v>2022</v>
      </c>
      <c r="K24" s="30"/>
    </row>
    <row r="25" spans="1:14" x14ac:dyDescent="0.2">
      <c r="B25" s="3" t="s">
        <v>221</v>
      </c>
      <c r="G25" s="3">
        <v>148</v>
      </c>
      <c r="H25" s="3">
        <v>298</v>
      </c>
      <c r="K25" s="30"/>
      <c r="N25" s="3" t="s">
        <v>1022</v>
      </c>
    </row>
    <row r="26" spans="1:14" x14ac:dyDescent="0.2">
      <c r="B26" s="3" t="s">
        <v>166</v>
      </c>
      <c r="G26" s="3">
        <v>3</v>
      </c>
      <c r="H26" s="3">
        <v>6</v>
      </c>
      <c r="K26" s="30"/>
    </row>
    <row r="27" spans="1:14" x14ac:dyDescent="0.2">
      <c r="K27" s="30"/>
    </row>
    <row r="28" spans="1:14" x14ac:dyDescent="0.2">
      <c r="A28" s="3">
        <v>2023</v>
      </c>
      <c r="K28" s="30"/>
    </row>
    <row r="29" spans="1:14" x14ac:dyDescent="0.2">
      <c r="B29" s="3" t="s">
        <v>221</v>
      </c>
      <c r="H29" s="3">
        <v>487</v>
      </c>
      <c r="I29" s="3">
        <v>475</v>
      </c>
      <c r="K29" s="30"/>
      <c r="N29" s="3" t="s">
        <v>304</v>
      </c>
    </row>
    <row r="30" spans="1:14" x14ac:dyDescent="0.2">
      <c r="B30" s="3" t="s">
        <v>166</v>
      </c>
      <c r="H30" s="3">
        <v>43</v>
      </c>
      <c r="I30" s="3">
        <v>19</v>
      </c>
      <c r="K30" s="30"/>
    </row>
    <row r="31" spans="1:14" x14ac:dyDescent="0.2">
      <c r="K31" s="30"/>
    </row>
    <row r="32" spans="1:14" x14ac:dyDescent="0.2">
      <c r="A32" s="3">
        <v>2024</v>
      </c>
      <c r="K32" s="30"/>
    </row>
    <row r="33" spans="1:14" x14ac:dyDescent="0.2">
      <c r="B33" s="3" t="s">
        <v>221</v>
      </c>
      <c r="H33" s="3">
        <v>-8</v>
      </c>
      <c r="I33" s="3">
        <v>-14</v>
      </c>
      <c r="K33" s="30"/>
      <c r="N33" s="3" t="s">
        <v>330</v>
      </c>
    </row>
    <row r="34" spans="1:14" x14ac:dyDescent="0.2">
      <c r="B34" s="3" t="s">
        <v>166</v>
      </c>
      <c r="H34" s="3">
        <v>44</v>
      </c>
      <c r="I34" s="3">
        <v>2</v>
      </c>
      <c r="K34" s="30"/>
    </row>
    <row r="35" spans="1:14" x14ac:dyDescent="0.2">
      <c r="K35" s="30"/>
    </row>
    <row r="36" spans="1:14" x14ac:dyDescent="0.2">
      <c r="K36" s="30"/>
    </row>
    <row r="37" spans="1:14" x14ac:dyDescent="0.2">
      <c r="A37" s="23" t="s">
        <v>6459</v>
      </c>
      <c r="I37" s="28"/>
      <c r="K37" s="30"/>
    </row>
    <row r="38" spans="1:14" x14ac:dyDescent="0.2">
      <c r="B38" s="3" t="s">
        <v>580</v>
      </c>
      <c r="I38" s="3">
        <v>-22</v>
      </c>
      <c r="K38" s="30"/>
    </row>
    <row r="39" spans="1:14" x14ac:dyDescent="0.2">
      <c r="B39" s="3" t="s">
        <v>579</v>
      </c>
      <c r="I39" s="3">
        <v>175</v>
      </c>
      <c r="K39" s="30"/>
      <c r="N39" s="3" t="s">
        <v>8935</v>
      </c>
    </row>
    <row r="40" spans="1:14" x14ac:dyDescent="0.2">
      <c r="B40" s="3" t="s">
        <v>578</v>
      </c>
      <c r="I40" s="3">
        <v>-120</v>
      </c>
      <c r="K40" s="30"/>
      <c r="N40" s="3" t="s">
        <v>8936</v>
      </c>
    </row>
    <row r="41" spans="1:14" x14ac:dyDescent="0.2">
      <c r="B41" s="3" t="s">
        <v>586</v>
      </c>
      <c r="I41" s="3">
        <v>84</v>
      </c>
      <c r="K41" s="30"/>
      <c r="N41" s="3" t="s">
        <v>8948</v>
      </c>
    </row>
    <row r="42" spans="1:14" x14ac:dyDescent="0.2">
      <c r="B42" s="3" t="s">
        <v>585</v>
      </c>
      <c r="I42" s="3">
        <v>218</v>
      </c>
      <c r="K42" s="30"/>
      <c r="N42" s="3" t="s">
        <v>8949</v>
      </c>
    </row>
    <row r="43" spans="1:14" x14ac:dyDescent="0.2">
      <c r="B43" s="3" t="s">
        <v>590</v>
      </c>
      <c r="I43" s="3">
        <v>-194</v>
      </c>
      <c r="K43" s="30"/>
      <c r="N43" s="3" t="s">
        <v>8950</v>
      </c>
    </row>
    <row r="44" spans="1:14" x14ac:dyDescent="0.2">
      <c r="K44" s="30"/>
    </row>
    <row r="45" spans="1:14" x14ac:dyDescent="0.2">
      <c r="K45" s="30"/>
    </row>
    <row r="46" spans="1:14" ht="25.5" x14ac:dyDescent="0.2">
      <c r="A46" s="61" t="s">
        <v>6460</v>
      </c>
      <c r="B46" s="62"/>
      <c r="C46" s="66" t="s">
        <v>3292</v>
      </c>
      <c r="D46" s="66" t="s">
        <v>3293</v>
      </c>
      <c r="E46" s="70" t="s">
        <v>7761</v>
      </c>
      <c r="K46" s="30"/>
    </row>
    <row r="47" spans="1:14" x14ac:dyDescent="0.2">
      <c r="A47" s="62"/>
      <c r="B47" s="68"/>
      <c r="C47" s="65"/>
      <c r="D47" s="62"/>
      <c r="E47" s="65"/>
      <c r="K47" s="30"/>
    </row>
    <row r="48" spans="1:14" x14ac:dyDescent="0.2">
      <c r="A48" s="69" t="s">
        <v>146</v>
      </c>
      <c r="B48" s="49"/>
      <c r="C48" s="71">
        <f>SUM(C47:C47)</f>
        <v>0</v>
      </c>
      <c r="D48" s="71">
        <f>SUM(D47:D47)</f>
        <v>0</v>
      </c>
      <c r="E48" s="71">
        <f>SUM(E47:E47)</f>
        <v>0</v>
      </c>
    </row>
    <row r="49" spans="1:5" x14ac:dyDescent="0.2">
      <c r="A49" s="62"/>
      <c r="B49" s="49"/>
      <c r="C49" s="49"/>
      <c r="D49" s="49"/>
      <c r="E49" s="49"/>
    </row>
    <row r="50" spans="1:5" x14ac:dyDescent="0.2">
      <c r="A50" s="62" t="s">
        <v>7759</v>
      </c>
      <c r="B50" s="49"/>
      <c r="C50" s="49"/>
      <c r="D50" s="49"/>
      <c r="E50" s="50">
        <f>E48+D48</f>
        <v>0</v>
      </c>
    </row>
  </sheetData>
  <hyperlinks>
    <hyperlink ref="A1" location="'statewide summary'!Print_Titles" display="Link to Summary Worksheet" xr:uid="{E694DFE9-FEE2-4614-94BC-08FEF315171E}"/>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2/17/2025</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6DE26-D2EB-4F4D-95C3-83914546CDDB}">
  <sheetPr codeName="Sheet9"/>
  <dimension ref="A1:N55"/>
  <sheetViews>
    <sheetView showGridLines="0" workbookViewId="0">
      <pane xSplit="2" ySplit="10" topLeftCell="C11" activePane="bottomRight" state="frozen"/>
      <selection pane="topRight" activeCell="C1" sqref="C1"/>
      <selection pane="bottomLeft" activeCell="A14" sqref="A14"/>
      <selection pane="bottomRight" activeCell="B15" sqref="B15"/>
    </sheetView>
  </sheetViews>
  <sheetFormatPr defaultRowHeight="12.75" x14ac:dyDescent="0.2"/>
  <cols>
    <col min="1" max="1" width="6.42578125" style="3" customWidth="1"/>
    <col min="2" max="2" width="23" style="3" customWidth="1"/>
    <col min="3" max="9" width="13.7109375" style="3" customWidth="1"/>
    <col min="10" max="10" width="2.140625" style="3" customWidth="1"/>
    <col min="11" max="11" width="9.140625" style="3"/>
    <col min="12" max="12" width="1.85546875" style="3" customWidth="1"/>
    <col min="13" max="16384" width="9.140625" style="3"/>
  </cols>
  <sheetData>
    <row r="1" spans="1:11" ht="16.149999999999999" customHeight="1" x14ac:dyDescent="0.2">
      <c r="A1" s="92" t="s">
        <v>8923</v>
      </c>
    </row>
    <row r="2" spans="1:11" ht="14.45" customHeight="1" x14ac:dyDescent="0.2">
      <c r="B2" s="90" t="s">
        <v>333</v>
      </c>
    </row>
    <row r="3" spans="1:11" ht="2.1" customHeight="1" x14ac:dyDescent="0.2"/>
    <row r="4" spans="1:11" ht="14.45" customHeight="1" x14ac:dyDescent="0.2">
      <c r="B4" s="15" t="s">
        <v>1</v>
      </c>
    </row>
    <row r="5" spans="1:11" ht="1.1499999999999999" customHeight="1" x14ac:dyDescent="0.2"/>
    <row r="6" spans="1:11" ht="14.45" customHeight="1" x14ac:dyDescent="0.2">
      <c r="B6" s="15" t="s">
        <v>2</v>
      </c>
    </row>
    <row r="7" spans="1:11" ht="0.75" customHeight="1" x14ac:dyDescent="0.2"/>
    <row r="8" spans="1:11" ht="14.45" customHeight="1" x14ac:dyDescent="0.2">
      <c r="B8" s="16" t="s">
        <v>3</v>
      </c>
    </row>
    <row r="9" spans="1:11" x14ac:dyDescent="0.2">
      <c r="B9" s="8" t="s">
        <v>4</v>
      </c>
      <c r="C9" s="1" t="s">
        <v>4</v>
      </c>
      <c r="D9" s="1" t="s">
        <v>4</v>
      </c>
      <c r="E9" s="1" t="s">
        <v>4</v>
      </c>
      <c r="F9" s="1" t="s">
        <v>4</v>
      </c>
      <c r="G9" s="1" t="s">
        <v>4</v>
      </c>
      <c r="H9" s="1" t="s">
        <v>5</v>
      </c>
      <c r="I9" s="21" t="s">
        <v>174</v>
      </c>
    </row>
    <row r="10" spans="1:11" x14ac:dyDescent="0.2">
      <c r="B10" s="9" t="s">
        <v>4</v>
      </c>
      <c r="C10" s="2" t="s">
        <v>7</v>
      </c>
      <c r="D10" s="2" t="s">
        <v>8</v>
      </c>
      <c r="E10" s="2" t="s">
        <v>9</v>
      </c>
      <c r="F10" s="2" t="s">
        <v>10</v>
      </c>
      <c r="G10" s="2" t="s">
        <v>11</v>
      </c>
      <c r="H10" s="2" t="s">
        <v>12</v>
      </c>
      <c r="I10" s="2" t="s">
        <v>13</v>
      </c>
      <c r="K10" s="31" t="s">
        <v>331</v>
      </c>
    </row>
    <row r="11" spans="1:11" x14ac:dyDescent="0.2">
      <c r="B11" s="8" t="s">
        <v>153</v>
      </c>
      <c r="C11" s="76">
        <v>0</v>
      </c>
      <c r="D11" s="76">
        <v>0</v>
      </c>
      <c r="E11" s="76">
        <v>0</v>
      </c>
      <c r="F11" s="76">
        <v>0</v>
      </c>
      <c r="G11" s="76">
        <v>0</v>
      </c>
      <c r="H11" s="76">
        <v>31256</v>
      </c>
      <c r="I11" s="76">
        <v>33010</v>
      </c>
    </row>
    <row r="12" spans="1:11" x14ac:dyDescent="0.2">
      <c r="B12" s="8" t="s">
        <v>332</v>
      </c>
      <c r="C12" s="76">
        <v>13761.812</v>
      </c>
      <c r="D12" s="76">
        <v>15079.07</v>
      </c>
      <c r="E12" s="76">
        <v>15317.787</v>
      </c>
      <c r="F12" s="76">
        <v>17917.042000000001</v>
      </c>
      <c r="G12" s="76">
        <v>20145.548640000001</v>
      </c>
      <c r="H12" s="76">
        <v>0</v>
      </c>
      <c r="I12" s="76">
        <v>0</v>
      </c>
    </row>
    <row r="13" spans="1:11" x14ac:dyDescent="0.2">
      <c r="B13" s="13" t="s">
        <v>146</v>
      </c>
      <c r="C13" s="7">
        <v>13761.812</v>
      </c>
      <c r="D13" s="7">
        <v>15079.07</v>
      </c>
      <c r="E13" s="7">
        <v>15317.787</v>
      </c>
      <c r="F13" s="7">
        <v>17917.042000000001</v>
      </c>
      <c r="G13" s="7">
        <v>20145.548640000001</v>
      </c>
      <c r="H13" s="7">
        <v>31256</v>
      </c>
      <c r="I13" s="7">
        <v>33010</v>
      </c>
    </row>
    <row r="15" spans="1:11" x14ac:dyDescent="0.2">
      <c r="B15" s="72" t="s">
        <v>9036</v>
      </c>
      <c r="C15" s="72"/>
      <c r="D15" s="72"/>
      <c r="E15" s="72"/>
      <c r="F15" s="72"/>
      <c r="G15" s="72"/>
      <c r="H15" s="72"/>
      <c r="I15" s="74">
        <f>I13+K15</f>
        <v>33010</v>
      </c>
      <c r="K15" s="32">
        <f>SUM(K16:K52)</f>
        <v>0</v>
      </c>
    </row>
    <row r="16" spans="1:11" x14ac:dyDescent="0.2">
      <c r="B16" s="72" t="s">
        <v>257</v>
      </c>
      <c r="C16" s="72"/>
      <c r="D16" s="72"/>
      <c r="E16" s="72"/>
      <c r="F16" s="72"/>
      <c r="G16" s="72"/>
      <c r="H16" s="72"/>
      <c r="I16" s="75">
        <f>I15/I13-1</f>
        <v>0</v>
      </c>
      <c r="K16" s="30"/>
    </row>
    <row r="17" spans="1:14" x14ac:dyDescent="0.2">
      <c r="K17" s="30"/>
    </row>
    <row r="18" spans="1:14" x14ac:dyDescent="0.2">
      <c r="A18" s="23" t="s">
        <v>256</v>
      </c>
      <c r="K18" s="30"/>
    </row>
    <row r="19" spans="1:14" x14ac:dyDescent="0.2">
      <c r="K19" s="30"/>
    </row>
    <row r="20" spans="1:14" x14ac:dyDescent="0.2">
      <c r="A20" s="18">
        <v>2021</v>
      </c>
      <c r="K20" s="30"/>
    </row>
    <row r="21" spans="1:14" x14ac:dyDescent="0.2">
      <c r="B21" s="3" t="s">
        <v>221</v>
      </c>
      <c r="G21" s="19">
        <v>31</v>
      </c>
      <c r="H21" s="19">
        <v>148</v>
      </c>
      <c r="I21" s="19"/>
      <c r="K21" s="30"/>
      <c r="M21" s="3" t="s">
        <v>180</v>
      </c>
      <c r="N21" s="26" t="s">
        <v>264</v>
      </c>
    </row>
    <row r="22" spans="1:14" x14ac:dyDescent="0.2">
      <c r="B22" s="3" t="s">
        <v>166</v>
      </c>
      <c r="G22" s="19">
        <v>233</v>
      </c>
      <c r="H22" s="19">
        <v>73</v>
      </c>
      <c r="I22" s="19"/>
      <c r="K22" s="30"/>
    </row>
    <row r="23" spans="1:14" x14ac:dyDescent="0.2">
      <c r="G23" s="19"/>
      <c r="H23" s="19"/>
      <c r="I23" s="19"/>
      <c r="K23" s="30"/>
    </row>
    <row r="24" spans="1:14" x14ac:dyDescent="0.2">
      <c r="A24" s="3">
        <v>2022</v>
      </c>
      <c r="G24" s="19"/>
      <c r="H24" s="19"/>
      <c r="I24" s="19"/>
      <c r="K24" s="30"/>
    </row>
    <row r="25" spans="1:14" x14ac:dyDescent="0.2">
      <c r="B25" s="3" t="s">
        <v>334</v>
      </c>
      <c r="G25" s="19">
        <v>106</v>
      </c>
      <c r="H25" s="19">
        <v>198</v>
      </c>
      <c r="I25" s="19"/>
      <c r="K25" s="33"/>
      <c r="M25" s="3" t="s">
        <v>182</v>
      </c>
      <c r="N25" s="3" t="s">
        <v>335</v>
      </c>
    </row>
    <row r="26" spans="1:14" x14ac:dyDescent="0.2">
      <c r="B26" s="3" t="s">
        <v>221</v>
      </c>
      <c r="G26" s="19">
        <v>1096</v>
      </c>
      <c r="H26" s="19">
        <v>2197</v>
      </c>
      <c r="I26" s="19"/>
      <c r="K26" s="30"/>
      <c r="N26" s="3" t="s">
        <v>1024</v>
      </c>
    </row>
    <row r="27" spans="1:14" x14ac:dyDescent="0.2">
      <c r="B27" s="3" t="s">
        <v>166</v>
      </c>
      <c r="G27" s="19">
        <v>30</v>
      </c>
      <c r="H27" s="19">
        <v>44</v>
      </c>
      <c r="I27" s="19"/>
      <c r="K27" s="30"/>
    </row>
    <row r="28" spans="1:14" x14ac:dyDescent="0.2">
      <c r="G28" s="19"/>
      <c r="H28" s="19"/>
      <c r="I28" s="19"/>
      <c r="K28" s="30"/>
    </row>
    <row r="29" spans="1:14" x14ac:dyDescent="0.2">
      <c r="A29" s="3">
        <v>2023</v>
      </c>
      <c r="G29" s="19"/>
      <c r="H29" s="19"/>
      <c r="I29" s="19"/>
      <c r="K29" s="30"/>
    </row>
    <row r="30" spans="1:14" x14ac:dyDescent="0.2">
      <c r="B30" s="3" t="s">
        <v>336</v>
      </c>
      <c r="G30" s="19"/>
      <c r="H30" s="19">
        <v>612</v>
      </c>
      <c r="I30" s="19">
        <v>608</v>
      </c>
      <c r="K30" s="33"/>
      <c r="M30" s="3" t="s">
        <v>180</v>
      </c>
      <c r="N30" s="3" t="s">
        <v>338</v>
      </c>
    </row>
    <row r="31" spans="1:14" x14ac:dyDescent="0.2">
      <c r="B31" s="3" t="s">
        <v>337</v>
      </c>
      <c r="G31" s="19"/>
      <c r="H31" s="19">
        <v>720</v>
      </c>
      <c r="I31" s="19">
        <v>720</v>
      </c>
      <c r="K31" s="33"/>
      <c r="M31" s="3" t="s">
        <v>180</v>
      </c>
      <c r="N31" s="3" t="s">
        <v>339</v>
      </c>
    </row>
    <row r="32" spans="1:14" x14ac:dyDescent="0.2">
      <c r="B32" s="3" t="s">
        <v>221</v>
      </c>
      <c r="G32" s="19"/>
      <c r="H32" s="19">
        <v>683</v>
      </c>
      <c r="I32" s="19">
        <v>608</v>
      </c>
      <c r="K32" s="30"/>
      <c r="N32" s="3" t="s">
        <v>340</v>
      </c>
    </row>
    <row r="33" spans="1:14" x14ac:dyDescent="0.2">
      <c r="B33" s="3" t="s">
        <v>173</v>
      </c>
      <c r="G33" s="19"/>
      <c r="H33" s="19">
        <v>4293</v>
      </c>
      <c r="I33" s="19">
        <v>4320</v>
      </c>
      <c r="K33" s="30"/>
      <c r="N33" s="3" t="s">
        <v>341</v>
      </c>
    </row>
    <row r="34" spans="1:14" x14ac:dyDescent="0.2">
      <c r="B34" s="3" t="s">
        <v>166</v>
      </c>
      <c r="G34" s="19"/>
      <c r="H34" s="19">
        <v>281</v>
      </c>
      <c r="I34" s="19">
        <v>191</v>
      </c>
      <c r="K34" s="30"/>
    </row>
    <row r="35" spans="1:14" x14ac:dyDescent="0.2">
      <c r="G35" s="19"/>
      <c r="H35" s="19"/>
      <c r="I35" s="19"/>
      <c r="K35" s="30"/>
    </row>
    <row r="36" spans="1:14" x14ac:dyDescent="0.2">
      <c r="A36" s="3">
        <v>2024</v>
      </c>
      <c r="G36" s="19"/>
      <c r="H36" s="19"/>
      <c r="I36" s="19"/>
      <c r="K36" s="30"/>
    </row>
    <row r="37" spans="1:14" x14ac:dyDescent="0.2">
      <c r="B37" s="3" t="s">
        <v>334</v>
      </c>
      <c r="G37" s="19"/>
      <c r="H37" s="19">
        <v>1055</v>
      </c>
      <c r="I37" s="19">
        <v>1540</v>
      </c>
      <c r="K37" s="33"/>
      <c r="M37" s="3" t="s">
        <v>182</v>
      </c>
      <c r="N37" s="3" t="s">
        <v>342</v>
      </c>
    </row>
    <row r="38" spans="1:14" x14ac:dyDescent="0.2">
      <c r="B38" s="3" t="s">
        <v>221</v>
      </c>
      <c r="G38" s="19"/>
      <c r="H38" s="19">
        <v>-13</v>
      </c>
      <c r="I38" s="19">
        <v>-24</v>
      </c>
      <c r="K38" s="30"/>
      <c r="N38" s="3" t="s">
        <v>330</v>
      </c>
    </row>
    <row r="39" spans="1:14" x14ac:dyDescent="0.2">
      <c r="B39" s="3" t="s">
        <v>166</v>
      </c>
      <c r="G39" s="19"/>
      <c r="H39" s="19">
        <v>102</v>
      </c>
      <c r="I39" s="19">
        <v>8</v>
      </c>
      <c r="K39" s="30"/>
    </row>
    <row r="40" spans="1:14" x14ac:dyDescent="0.2">
      <c r="G40" s="19"/>
      <c r="H40" s="19"/>
      <c r="I40" s="19"/>
      <c r="K40" s="30"/>
    </row>
    <row r="41" spans="1:14" x14ac:dyDescent="0.2">
      <c r="G41" s="19"/>
      <c r="H41" s="19"/>
      <c r="I41" s="19"/>
      <c r="K41" s="30"/>
    </row>
    <row r="42" spans="1:14" x14ac:dyDescent="0.2">
      <c r="A42" s="23" t="s">
        <v>6459</v>
      </c>
      <c r="G42" s="19"/>
      <c r="H42" s="19"/>
      <c r="I42" s="20"/>
      <c r="K42" s="30"/>
    </row>
    <row r="43" spans="1:14" x14ac:dyDescent="0.2">
      <c r="B43" s="3" t="s">
        <v>580</v>
      </c>
      <c r="G43" s="19"/>
      <c r="H43" s="19"/>
      <c r="I43" s="19">
        <v>345</v>
      </c>
      <c r="K43" s="33"/>
    </row>
    <row r="44" spans="1:14" x14ac:dyDescent="0.2">
      <c r="B44" s="3" t="s">
        <v>579</v>
      </c>
      <c r="G44" s="19"/>
      <c r="H44" s="19"/>
      <c r="I44" s="19">
        <v>342</v>
      </c>
      <c r="K44" s="33"/>
      <c r="N44" s="3" t="s">
        <v>8935</v>
      </c>
    </row>
    <row r="45" spans="1:14" x14ac:dyDescent="0.2">
      <c r="B45" s="3" t="s">
        <v>578</v>
      </c>
      <c r="G45" s="19"/>
      <c r="H45" s="19"/>
      <c r="I45" s="19">
        <v>-224</v>
      </c>
      <c r="K45" s="30"/>
      <c r="N45" s="3" t="s">
        <v>8936</v>
      </c>
    </row>
    <row r="46" spans="1:14" x14ac:dyDescent="0.2">
      <c r="B46" s="3" t="s">
        <v>585</v>
      </c>
      <c r="I46" s="3">
        <v>651</v>
      </c>
      <c r="K46" s="33"/>
      <c r="N46" s="3" t="s">
        <v>8951</v>
      </c>
    </row>
    <row r="47" spans="1:14" x14ac:dyDescent="0.2">
      <c r="K47" s="30"/>
    </row>
    <row r="48" spans="1:14" x14ac:dyDescent="0.2">
      <c r="K48" s="30"/>
    </row>
    <row r="49" spans="1:14" ht="25.5" x14ac:dyDescent="0.2">
      <c r="A49" s="61" t="s">
        <v>6460</v>
      </c>
      <c r="B49" s="62"/>
      <c r="C49" s="66" t="s">
        <v>3292</v>
      </c>
      <c r="D49" s="66" t="s">
        <v>3293</v>
      </c>
      <c r="E49" s="70" t="s">
        <v>7761</v>
      </c>
      <c r="K49" s="30"/>
    </row>
    <row r="50" spans="1:14" x14ac:dyDescent="0.2">
      <c r="A50" s="61"/>
      <c r="B50" s="68" t="s">
        <v>9013</v>
      </c>
      <c r="C50" s="65">
        <v>-25</v>
      </c>
      <c r="D50" s="62">
        <v>-25</v>
      </c>
      <c r="E50" s="65"/>
      <c r="K50" s="30"/>
      <c r="N50" s="3" t="s">
        <v>9015</v>
      </c>
    </row>
    <row r="51" spans="1:14" x14ac:dyDescent="0.2">
      <c r="A51" s="61"/>
      <c r="B51" s="68" t="s">
        <v>9014</v>
      </c>
      <c r="C51" s="65">
        <v>-44</v>
      </c>
      <c r="D51" s="62">
        <v>-44</v>
      </c>
      <c r="E51" s="65"/>
      <c r="K51" s="30"/>
      <c r="N51" s="3" t="s">
        <v>9016</v>
      </c>
    </row>
    <row r="52" spans="1:14" x14ac:dyDescent="0.2">
      <c r="A52" s="62"/>
      <c r="B52" s="68"/>
      <c r="C52" s="65"/>
      <c r="D52" s="62"/>
      <c r="E52" s="65"/>
      <c r="K52" s="30"/>
    </row>
    <row r="53" spans="1:14" x14ac:dyDescent="0.2">
      <c r="A53" s="69" t="s">
        <v>146</v>
      </c>
      <c r="B53" s="49"/>
      <c r="C53" s="71">
        <f>SUM(C50:C52)</f>
        <v>-69</v>
      </c>
      <c r="D53" s="71">
        <f>SUM(D50:D52)</f>
        <v>-69</v>
      </c>
      <c r="E53" s="71">
        <f>SUM(E52:E52)</f>
        <v>0</v>
      </c>
    </row>
    <row r="54" spans="1:14" x14ac:dyDescent="0.2">
      <c r="A54" s="62"/>
      <c r="B54" s="49"/>
      <c r="C54" s="49"/>
      <c r="D54" s="49"/>
      <c r="E54" s="49"/>
    </row>
    <row r="55" spans="1:14" x14ac:dyDescent="0.2">
      <c r="A55" s="62" t="s">
        <v>7759</v>
      </c>
      <c r="B55" s="49"/>
      <c r="C55" s="49"/>
      <c r="D55" s="49"/>
      <c r="E55" s="50">
        <f>E53+D53</f>
        <v>-69</v>
      </c>
    </row>
  </sheetData>
  <hyperlinks>
    <hyperlink ref="A1" location="'statewide summary'!Print_Titles" display="Link to Summary Worksheet" xr:uid="{40B6D64F-EFBD-43A4-81EB-85FF8DF16A9F}"/>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2/18/2025</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70FF2-13D7-4A30-BF47-7BBD2886FC94}">
  <sheetPr codeName="Sheet10"/>
  <dimension ref="A1:N54"/>
  <sheetViews>
    <sheetView showGridLines="0" workbookViewId="0">
      <pane xSplit="2" ySplit="10" topLeftCell="C11" activePane="bottomRight" state="frozen"/>
      <selection pane="topRight" activeCell="C1" sqref="C1"/>
      <selection pane="bottomLeft" activeCell="A14" sqref="A14"/>
      <selection pane="bottomRight" activeCell="B15" sqref="B15"/>
    </sheetView>
  </sheetViews>
  <sheetFormatPr defaultRowHeight="12.75" x14ac:dyDescent="0.2"/>
  <cols>
    <col min="1" max="1" width="6.5703125" style="3" customWidth="1"/>
    <col min="2" max="2" width="21.5703125" style="3" customWidth="1"/>
    <col min="3" max="9" width="12.42578125" style="3" customWidth="1"/>
    <col min="10" max="10" width="2.140625" style="3" customWidth="1"/>
    <col min="11" max="11" width="9.140625" style="3"/>
    <col min="12" max="12" width="2.42578125" style="3" customWidth="1"/>
    <col min="13" max="16384" width="9.140625" style="3"/>
  </cols>
  <sheetData>
    <row r="1" spans="1:11" ht="16.149999999999999" customHeight="1" x14ac:dyDescent="0.2">
      <c r="A1" s="92" t="s">
        <v>8923</v>
      </c>
    </row>
    <row r="2" spans="1:11" ht="14.45" customHeight="1" x14ac:dyDescent="0.2">
      <c r="B2" s="90" t="s">
        <v>343</v>
      </c>
    </row>
    <row r="3" spans="1:11" ht="2.1" customHeight="1" x14ac:dyDescent="0.2"/>
    <row r="4" spans="1:11" ht="14.45" customHeight="1" x14ac:dyDescent="0.2">
      <c r="B4" s="15" t="s">
        <v>1</v>
      </c>
    </row>
    <row r="5" spans="1:11" ht="1.1499999999999999" customHeight="1" x14ac:dyDescent="0.2"/>
    <row r="6" spans="1:11" ht="14.45" customHeight="1" x14ac:dyDescent="0.2">
      <c r="B6" s="15" t="s">
        <v>2</v>
      </c>
    </row>
    <row r="7" spans="1:11" ht="0.75" customHeight="1" x14ac:dyDescent="0.2"/>
    <row r="8" spans="1:11" ht="14.45" customHeight="1" x14ac:dyDescent="0.2">
      <c r="B8" s="16" t="s">
        <v>3</v>
      </c>
    </row>
    <row r="9" spans="1:11" x14ac:dyDescent="0.2">
      <c r="B9" s="8" t="s">
        <v>4</v>
      </c>
      <c r="C9" s="1" t="s">
        <v>4</v>
      </c>
      <c r="D9" s="1" t="s">
        <v>4</v>
      </c>
      <c r="E9" s="1" t="s">
        <v>4</v>
      </c>
      <c r="F9" s="1" t="s">
        <v>4</v>
      </c>
      <c r="G9" s="1" t="s">
        <v>4</v>
      </c>
      <c r="H9" s="1" t="s">
        <v>5</v>
      </c>
      <c r="I9" s="21" t="s">
        <v>174</v>
      </c>
    </row>
    <row r="10" spans="1:11" x14ac:dyDescent="0.2">
      <c r="B10" s="9" t="s">
        <v>4</v>
      </c>
      <c r="C10" s="2" t="s">
        <v>7</v>
      </c>
      <c r="D10" s="2" t="s">
        <v>8</v>
      </c>
      <c r="E10" s="2" t="s">
        <v>9</v>
      </c>
      <c r="F10" s="2" t="s">
        <v>10</v>
      </c>
      <c r="G10" s="2" t="s">
        <v>11</v>
      </c>
      <c r="H10" s="2" t="s">
        <v>12</v>
      </c>
      <c r="I10" s="2" t="s">
        <v>13</v>
      </c>
      <c r="K10" s="31" t="s">
        <v>331</v>
      </c>
    </row>
    <row r="11" spans="1:11" x14ac:dyDescent="0.2">
      <c r="B11" s="8" t="s">
        <v>153</v>
      </c>
      <c r="C11" s="76">
        <v>0</v>
      </c>
      <c r="D11" s="76">
        <v>0</v>
      </c>
      <c r="E11" s="76">
        <v>0</v>
      </c>
      <c r="F11" s="76">
        <v>0</v>
      </c>
      <c r="G11" s="76">
        <v>0</v>
      </c>
      <c r="H11" s="76">
        <v>55944</v>
      </c>
      <c r="I11" s="76">
        <v>55611</v>
      </c>
    </row>
    <row r="12" spans="1:11" x14ac:dyDescent="0.2">
      <c r="B12" s="8" t="s">
        <v>332</v>
      </c>
      <c r="C12" s="76">
        <v>31509.221000000001</v>
      </c>
      <c r="D12" s="76">
        <v>34049.569000000003</v>
      </c>
      <c r="E12" s="76">
        <v>34777.817000000003</v>
      </c>
      <c r="F12" s="76">
        <v>41044.974000000002</v>
      </c>
      <c r="G12" s="76">
        <v>43606.919479999997</v>
      </c>
      <c r="H12" s="76">
        <v>0</v>
      </c>
      <c r="I12" s="76">
        <v>0</v>
      </c>
    </row>
    <row r="13" spans="1:11" x14ac:dyDescent="0.2">
      <c r="B13" s="13" t="s">
        <v>146</v>
      </c>
      <c r="C13" s="7">
        <v>31509.221000000001</v>
      </c>
      <c r="D13" s="7">
        <v>34049.569000000003</v>
      </c>
      <c r="E13" s="7">
        <v>34777.817000000003</v>
      </c>
      <c r="F13" s="7">
        <v>41044.974000000002</v>
      </c>
      <c r="G13" s="7">
        <v>43606.919479999997</v>
      </c>
      <c r="H13" s="7">
        <v>55944</v>
      </c>
      <c r="I13" s="7">
        <v>55611</v>
      </c>
    </row>
    <row r="15" spans="1:11" x14ac:dyDescent="0.2">
      <c r="B15" s="72" t="s">
        <v>9036</v>
      </c>
      <c r="C15" s="72"/>
      <c r="D15" s="72"/>
      <c r="E15" s="72"/>
      <c r="F15" s="72"/>
      <c r="G15" s="72"/>
      <c r="H15" s="72"/>
      <c r="I15" s="74">
        <f>I13+K15</f>
        <v>55611</v>
      </c>
      <c r="K15" s="32">
        <f>SUM(K16:K51)</f>
        <v>0</v>
      </c>
    </row>
    <row r="16" spans="1:11" x14ac:dyDescent="0.2">
      <c r="B16" s="72" t="s">
        <v>257</v>
      </c>
      <c r="C16" s="72"/>
      <c r="D16" s="72"/>
      <c r="E16" s="72"/>
      <c r="F16" s="72"/>
      <c r="G16" s="72"/>
      <c r="H16" s="72"/>
      <c r="I16" s="75">
        <f>I15/I13-1</f>
        <v>0</v>
      </c>
      <c r="K16" s="33"/>
    </row>
    <row r="17" spans="1:14" x14ac:dyDescent="0.2">
      <c r="K17" s="33"/>
    </row>
    <row r="18" spans="1:14" x14ac:dyDescent="0.2">
      <c r="A18" s="23" t="s">
        <v>256</v>
      </c>
      <c r="K18" s="33"/>
    </row>
    <row r="19" spans="1:14" x14ac:dyDescent="0.2">
      <c r="K19" s="33"/>
    </row>
    <row r="20" spans="1:14" x14ac:dyDescent="0.2">
      <c r="A20" s="18">
        <v>2021</v>
      </c>
      <c r="K20" s="33"/>
    </row>
    <row r="21" spans="1:14" x14ac:dyDescent="0.2">
      <c r="B21" s="3" t="s">
        <v>221</v>
      </c>
      <c r="G21" s="19">
        <v>67</v>
      </c>
      <c r="H21" s="19">
        <v>320</v>
      </c>
      <c r="I21" s="19"/>
      <c r="J21" s="19"/>
      <c r="K21" s="33"/>
      <c r="M21" s="3" t="s">
        <v>180</v>
      </c>
      <c r="N21" s="26" t="s">
        <v>264</v>
      </c>
    </row>
    <row r="22" spans="1:14" x14ac:dyDescent="0.2">
      <c r="B22" s="3" t="s">
        <v>166</v>
      </c>
      <c r="G22" s="19">
        <v>284</v>
      </c>
      <c r="H22" s="19">
        <v>35</v>
      </c>
      <c r="I22" s="19"/>
      <c r="J22" s="19"/>
      <c r="K22" s="33"/>
    </row>
    <row r="23" spans="1:14" x14ac:dyDescent="0.2">
      <c r="G23" s="19"/>
      <c r="H23" s="19"/>
      <c r="I23" s="19"/>
      <c r="J23" s="19"/>
      <c r="K23" s="33"/>
    </row>
    <row r="24" spans="1:14" x14ac:dyDescent="0.2">
      <c r="A24" s="3">
        <v>2022</v>
      </c>
      <c r="G24" s="19"/>
      <c r="H24" s="19"/>
      <c r="I24" s="19"/>
      <c r="J24" s="19"/>
      <c r="K24" s="33"/>
    </row>
    <row r="25" spans="1:14" x14ac:dyDescent="0.2">
      <c r="B25" s="3" t="s">
        <v>221</v>
      </c>
      <c r="G25" s="19">
        <v>606</v>
      </c>
      <c r="H25" s="19">
        <v>1222</v>
      </c>
      <c r="I25" s="19"/>
      <c r="J25" s="19"/>
      <c r="K25" s="33"/>
      <c r="N25" s="3" t="s">
        <v>1024</v>
      </c>
    </row>
    <row r="26" spans="1:14" x14ac:dyDescent="0.2">
      <c r="B26" s="3" t="s">
        <v>166</v>
      </c>
      <c r="G26" s="19">
        <v>35</v>
      </c>
      <c r="H26" s="19">
        <v>52</v>
      </c>
      <c r="I26" s="19"/>
      <c r="J26" s="19"/>
      <c r="K26" s="33"/>
    </row>
    <row r="27" spans="1:14" x14ac:dyDescent="0.2">
      <c r="G27" s="19"/>
      <c r="H27" s="19"/>
      <c r="I27" s="19"/>
      <c r="J27" s="19"/>
      <c r="K27" s="33"/>
    </row>
    <row r="28" spans="1:14" x14ac:dyDescent="0.2">
      <c r="A28" s="3">
        <v>2023</v>
      </c>
      <c r="G28" s="19"/>
      <c r="H28" s="19"/>
      <c r="I28" s="19"/>
      <c r="J28" s="19"/>
      <c r="K28" s="33"/>
    </row>
    <row r="29" spans="1:14" x14ac:dyDescent="0.2">
      <c r="B29" s="3" t="s">
        <v>354</v>
      </c>
      <c r="G29" s="19"/>
      <c r="H29" s="19">
        <v>1528</v>
      </c>
      <c r="I29" s="19">
        <v>2000</v>
      </c>
      <c r="J29" s="19"/>
      <c r="K29" s="33"/>
      <c r="M29" s="3" t="s">
        <v>182</v>
      </c>
      <c r="N29" s="3" t="s">
        <v>356</v>
      </c>
    </row>
    <row r="30" spans="1:14" x14ac:dyDescent="0.2">
      <c r="B30" s="3" t="s">
        <v>355</v>
      </c>
      <c r="G30" s="19"/>
      <c r="H30" s="19">
        <v>806</v>
      </c>
      <c r="I30" s="19">
        <v>806</v>
      </c>
      <c r="J30" s="19"/>
      <c r="K30" s="33"/>
      <c r="M30" s="3" t="s">
        <v>180</v>
      </c>
      <c r="N30" s="3" t="s">
        <v>357</v>
      </c>
    </row>
    <row r="31" spans="1:14" x14ac:dyDescent="0.2">
      <c r="B31" s="3" t="s">
        <v>221</v>
      </c>
      <c r="G31" s="19"/>
      <c r="H31" s="19">
        <v>3132</v>
      </c>
      <c r="I31" s="19">
        <v>3042</v>
      </c>
      <c r="J31" s="19"/>
      <c r="K31" s="33"/>
      <c r="N31" s="3" t="s">
        <v>1025</v>
      </c>
    </row>
    <row r="32" spans="1:14" x14ac:dyDescent="0.2">
      <c r="B32" s="3" t="s">
        <v>166</v>
      </c>
      <c r="G32" s="19"/>
      <c r="H32" s="19">
        <v>214</v>
      </c>
      <c r="I32" s="19">
        <v>81</v>
      </c>
      <c r="J32" s="19"/>
      <c r="K32" s="33"/>
    </row>
    <row r="33" spans="1:14" x14ac:dyDescent="0.2">
      <c r="G33" s="19"/>
      <c r="H33" s="19"/>
      <c r="I33" s="19"/>
      <c r="J33" s="19"/>
      <c r="K33" s="33"/>
    </row>
    <row r="34" spans="1:14" x14ac:dyDescent="0.2">
      <c r="A34" s="3">
        <v>2024</v>
      </c>
      <c r="G34" s="19"/>
      <c r="H34" s="19"/>
      <c r="I34" s="19"/>
      <c r="J34" s="19"/>
      <c r="K34" s="33"/>
    </row>
    <row r="35" spans="1:14" x14ac:dyDescent="0.2">
      <c r="B35" s="3" t="s">
        <v>358</v>
      </c>
      <c r="G35" s="19"/>
      <c r="H35" s="19">
        <v>2770</v>
      </c>
      <c r="I35" s="19">
        <v>0</v>
      </c>
      <c r="J35" s="19"/>
      <c r="K35" s="33"/>
      <c r="M35" s="3" t="s">
        <v>184</v>
      </c>
      <c r="N35" s="3" t="s">
        <v>359</v>
      </c>
    </row>
    <row r="36" spans="1:14" x14ac:dyDescent="0.2">
      <c r="B36" s="3" t="s">
        <v>221</v>
      </c>
      <c r="G36" s="19"/>
      <c r="H36" s="19">
        <v>167</v>
      </c>
      <c r="I36" s="19">
        <v>338</v>
      </c>
      <c r="J36" s="19"/>
      <c r="K36" s="33"/>
      <c r="N36" s="3" t="s">
        <v>1026</v>
      </c>
    </row>
    <row r="37" spans="1:14" x14ac:dyDescent="0.2">
      <c r="B37" s="3" t="s">
        <v>166</v>
      </c>
      <c r="G37" s="19"/>
      <c r="H37" s="19">
        <v>178</v>
      </c>
      <c r="I37" s="19">
        <v>20</v>
      </c>
      <c r="J37" s="19"/>
      <c r="K37" s="33"/>
    </row>
    <row r="38" spans="1:14" x14ac:dyDescent="0.2">
      <c r="G38" s="19"/>
      <c r="H38" s="19"/>
      <c r="I38" s="19"/>
      <c r="J38" s="19"/>
      <c r="K38" s="33"/>
    </row>
    <row r="39" spans="1:14" x14ac:dyDescent="0.2">
      <c r="G39" s="19"/>
      <c r="H39" s="19"/>
      <c r="I39" s="19"/>
      <c r="J39" s="19"/>
      <c r="K39" s="33"/>
    </row>
    <row r="40" spans="1:14" x14ac:dyDescent="0.2">
      <c r="A40" s="23" t="s">
        <v>6459</v>
      </c>
      <c r="G40" s="19"/>
      <c r="H40" s="19"/>
      <c r="I40" s="20"/>
      <c r="J40" s="19"/>
      <c r="K40" s="33"/>
    </row>
    <row r="41" spans="1:14" x14ac:dyDescent="0.2">
      <c r="B41" s="3" t="s">
        <v>580</v>
      </c>
      <c r="G41" s="19"/>
      <c r="H41" s="19"/>
      <c r="I41" s="19">
        <v>23</v>
      </c>
      <c r="J41" s="19"/>
      <c r="K41" s="33"/>
    </row>
    <row r="42" spans="1:14" x14ac:dyDescent="0.2">
      <c r="B42" s="3" t="s">
        <v>464</v>
      </c>
      <c r="G42" s="19"/>
      <c r="H42" s="19"/>
      <c r="I42" s="19">
        <v>142</v>
      </c>
      <c r="J42" s="19"/>
      <c r="K42" s="33"/>
      <c r="N42" s="3" t="s">
        <v>8952</v>
      </c>
    </row>
    <row r="43" spans="1:14" x14ac:dyDescent="0.2">
      <c r="B43" s="3" t="s">
        <v>578</v>
      </c>
      <c r="G43" s="19"/>
      <c r="H43" s="19"/>
      <c r="I43" s="19">
        <v>-391</v>
      </c>
      <c r="J43" s="19"/>
      <c r="K43" s="33"/>
      <c r="N43" s="3" t="s">
        <v>8936</v>
      </c>
    </row>
    <row r="44" spans="1:14" x14ac:dyDescent="0.2">
      <c r="B44" s="3" t="s">
        <v>579</v>
      </c>
      <c r="G44" s="19"/>
      <c r="H44" s="19"/>
      <c r="I44" s="19">
        <v>606</v>
      </c>
      <c r="J44" s="19"/>
      <c r="K44" s="33"/>
      <c r="N44" s="3" t="s">
        <v>8935</v>
      </c>
    </row>
    <row r="45" spans="1:14" x14ac:dyDescent="0.2">
      <c r="B45" s="3" t="s">
        <v>585</v>
      </c>
      <c r="G45" s="19"/>
      <c r="H45" s="19"/>
      <c r="I45" s="19">
        <v>1199</v>
      </c>
      <c r="J45" s="19"/>
      <c r="K45" s="33"/>
      <c r="N45" s="3" t="s">
        <v>8953</v>
      </c>
    </row>
    <row r="46" spans="1:14" x14ac:dyDescent="0.2">
      <c r="K46" s="30"/>
    </row>
    <row r="47" spans="1:14" x14ac:dyDescent="0.2">
      <c r="K47" s="30"/>
    </row>
    <row r="48" spans="1:14" ht="38.25" x14ac:dyDescent="0.2">
      <c r="A48" s="61" t="s">
        <v>6460</v>
      </c>
      <c r="B48" s="62"/>
      <c r="C48" s="66" t="s">
        <v>3292</v>
      </c>
      <c r="D48" s="66" t="s">
        <v>3293</v>
      </c>
      <c r="E48" s="70" t="s">
        <v>7761</v>
      </c>
      <c r="K48" s="30"/>
    </row>
    <row r="49" spans="1:14" x14ac:dyDescent="0.2">
      <c r="A49" s="61"/>
      <c r="B49" s="68" t="s">
        <v>9013</v>
      </c>
      <c r="C49" s="98">
        <v>-44</v>
      </c>
      <c r="D49" s="98">
        <v>-44</v>
      </c>
      <c r="E49" s="70"/>
      <c r="K49" s="30"/>
      <c r="N49" s="3" t="s">
        <v>9015</v>
      </c>
    </row>
    <row r="50" spans="1:14" x14ac:dyDescent="0.2">
      <c r="A50" s="61"/>
      <c r="B50" s="68" t="s">
        <v>9014</v>
      </c>
      <c r="C50" s="98">
        <v>-76</v>
      </c>
      <c r="D50" s="98">
        <v>-76</v>
      </c>
      <c r="E50" s="70"/>
      <c r="K50" s="30"/>
      <c r="N50" s="3" t="s">
        <v>9016</v>
      </c>
    </row>
    <row r="51" spans="1:14" x14ac:dyDescent="0.2">
      <c r="A51" s="62"/>
      <c r="B51" s="68"/>
      <c r="C51" s="65"/>
      <c r="D51" s="62"/>
      <c r="E51" s="65"/>
      <c r="K51" s="30"/>
    </row>
    <row r="52" spans="1:14" x14ac:dyDescent="0.2">
      <c r="A52" s="69" t="s">
        <v>146</v>
      </c>
      <c r="B52" s="49"/>
      <c r="C52" s="71">
        <f>SUM(C49:C51)</f>
        <v>-120</v>
      </c>
      <c r="D52" s="71">
        <f t="shared" ref="D52:E52" si="0">SUM(D49:D51)</f>
        <v>-120</v>
      </c>
      <c r="E52" s="71">
        <f t="shared" si="0"/>
        <v>0</v>
      </c>
    </row>
    <row r="53" spans="1:14" x14ac:dyDescent="0.2">
      <c r="A53" s="62"/>
      <c r="B53" s="49"/>
      <c r="C53" s="49"/>
      <c r="D53" s="49"/>
      <c r="E53" s="49"/>
    </row>
    <row r="54" spans="1:14" x14ac:dyDescent="0.2">
      <c r="A54" s="62" t="s">
        <v>7759</v>
      </c>
      <c r="B54" s="49"/>
      <c r="C54" s="49"/>
      <c r="D54" s="49"/>
      <c r="E54" s="50">
        <f>E52+D52</f>
        <v>-120</v>
      </c>
    </row>
  </sheetData>
  <hyperlinks>
    <hyperlink ref="A1" location="'statewide summary'!Print_Titles" display="Link to Summary Worksheet" xr:uid="{DC1C829C-71EB-4259-8354-48FF57E795E7}"/>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2/18/2025</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F4BF0-C4DB-406B-A3A4-DD1307E8C2B5}">
  <sheetPr codeName="Sheet11"/>
  <dimension ref="A1:N51"/>
  <sheetViews>
    <sheetView showGridLines="0" workbookViewId="0">
      <pane xSplit="2" ySplit="10" topLeftCell="C14" activePane="bottomRight" state="frozen"/>
      <selection pane="topRight" activeCell="C1" sqref="C1"/>
      <selection pane="bottomLeft" activeCell="A14" sqref="A14"/>
      <selection pane="bottomRight" activeCell="B15" sqref="B15"/>
    </sheetView>
  </sheetViews>
  <sheetFormatPr defaultRowHeight="12.75" x14ac:dyDescent="0.2"/>
  <cols>
    <col min="1" max="1" width="6.140625" style="3" customWidth="1"/>
    <col min="2" max="2" width="27.42578125" style="3" customWidth="1"/>
    <col min="3" max="9" width="13.7109375" style="3" customWidth="1"/>
    <col min="10" max="10" width="2.140625" style="3" customWidth="1"/>
    <col min="11" max="11" width="9.140625" style="3"/>
    <col min="12" max="12" width="2" style="3" customWidth="1"/>
    <col min="13" max="16384" width="9.140625" style="3"/>
  </cols>
  <sheetData>
    <row r="1" spans="1:11" ht="16.149999999999999" customHeight="1" x14ac:dyDescent="0.2">
      <c r="A1" s="92" t="s">
        <v>8923</v>
      </c>
    </row>
    <row r="2" spans="1:11" ht="14.45" customHeight="1" x14ac:dyDescent="0.2">
      <c r="B2" s="90" t="s">
        <v>360</v>
      </c>
    </row>
    <row r="3" spans="1:11" ht="2.1" customHeight="1" x14ac:dyDescent="0.2"/>
    <row r="4" spans="1:11" ht="14.45" customHeight="1" x14ac:dyDescent="0.2">
      <c r="B4" s="15" t="s">
        <v>1</v>
      </c>
    </row>
    <row r="5" spans="1:11" ht="1.1499999999999999" customHeight="1" x14ac:dyDescent="0.2"/>
    <row r="6" spans="1:11" ht="14.45" customHeight="1" x14ac:dyDescent="0.2">
      <c r="B6" s="15" t="s">
        <v>2</v>
      </c>
    </row>
    <row r="7" spans="1:11" ht="0.75" customHeight="1" x14ac:dyDescent="0.2"/>
    <row r="8" spans="1:11" ht="14.45" customHeight="1" x14ac:dyDescent="0.2">
      <c r="B8" s="16" t="s">
        <v>3</v>
      </c>
    </row>
    <row r="9" spans="1:11" x14ac:dyDescent="0.2">
      <c r="B9" s="8" t="s">
        <v>4</v>
      </c>
      <c r="C9" s="1" t="s">
        <v>4</v>
      </c>
      <c r="D9" s="1" t="s">
        <v>4</v>
      </c>
      <c r="E9" s="1" t="s">
        <v>4</v>
      </c>
      <c r="F9" s="1" t="s">
        <v>4</v>
      </c>
      <c r="G9" s="1" t="s">
        <v>4</v>
      </c>
      <c r="H9" s="1" t="s">
        <v>5</v>
      </c>
      <c r="I9" s="21" t="s">
        <v>174</v>
      </c>
    </row>
    <row r="10" spans="1:11" x14ac:dyDescent="0.2">
      <c r="B10" s="9" t="s">
        <v>4</v>
      </c>
      <c r="C10" s="2" t="s">
        <v>7</v>
      </c>
      <c r="D10" s="2" t="s">
        <v>8</v>
      </c>
      <c r="E10" s="2" t="s">
        <v>9</v>
      </c>
      <c r="F10" s="2" t="s">
        <v>10</v>
      </c>
      <c r="G10" s="2" t="s">
        <v>11</v>
      </c>
      <c r="H10" s="2" t="s">
        <v>12</v>
      </c>
      <c r="I10" s="2" t="s">
        <v>13</v>
      </c>
      <c r="K10" s="31" t="s">
        <v>331</v>
      </c>
    </row>
    <row r="11" spans="1:11" x14ac:dyDescent="0.2">
      <c r="B11" s="8" t="s">
        <v>153</v>
      </c>
      <c r="C11" s="76">
        <v>0</v>
      </c>
      <c r="D11" s="76">
        <v>0</v>
      </c>
      <c r="E11" s="76">
        <v>0</v>
      </c>
      <c r="F11" s="76">
        <v>0</v>
      </c>
      <c r="G11" s="76">
        <v>0</v>
      </c>
      <c r="H11" s="76">
        <v>4443</v>
      </c>
      <c r="I11" s="76">
        <v>5734</v>
      </c>
    </row>
    <row r="12" spans="1:11" x14ac:dyDescent="0.2">
      <c r="B12" s="12" t="s">
        <v>258</v>
      </c>
      <c r="C12" s="6">
        <v>1991.7360000000001</v>
      </c>
      <c r="D12" s="6">
        <v>2163.0549999999998</v>
      </c>
      <c r="E12" s="6">
        <v>2442.8580000000002</v>
      </c>
      <c r="F12" s="6">
        <v>2592.1329999999998</v>
      </c>
      <c r="G12" s="6">
        <v>2920.8541399999999</v>
      </c>
      <c r="H12" s="6">
        <v>0</v>
      </c>
      <c r="I12" s="6">
        <v>0</v>
      </c>
    </row>
    <row r="13" spans="1:11" x14ac:dyDescent="0.2">
      <c r="B13" s="13" t="s">
        <v>146</v>
      </c>
      <c r="C13" s="7">
        <v>1991.7360000000001</v>
      </c>
      <c r="D13" s="7">
        <v>2163.0549999999998</v>
      </c>
      <c r="E13" s="7">
        <v>2442.8580000000002</v>
      </c>
      <c r="F13" s="7">
        <v>2592.1329999999998</v>
      </c>
      <c r="G13" s="7">
        <v>2920.8541399999999</v>
      </c>
      <c r="H13" s="7">
        <v>4443</v>
      </c>
      <c r="I13" s="7">
        <v>5734</v>
      </c>
    </row>
    <row r="15" spans="1:11" x14ac:dyDescent="0.2">
      <c r="B15" s="72" t="s">
        <v>9036</v>
      </c>
      <c r="C15" s="72"/>
      <c r="D15" s="72"/>
      <c r="E15" s="72"/>
      <c r="F15" s="72"/>
      <c r="G15" s="72"/>
      <c r="H15" s="72"/>
      <c r="I15" s="74">
        <f>I13+K15</f>
        <v>5734</v>
      </c>
      <c r="K15" s="32">
        <f>SUM(K16:K48)</f>
        <v>0</v>
      </c>
    </row>
    <row r="16" spans="1:11" x14ac:dyDescent="0.2">
      <c r="B16" s="72" t="s">
        <v>257</v>
      </c>
      <c r="C16" s="72"/>
      <c r="D16" s="72"/>
      <c r="E16" s="72"/>
      <c r="F16" s="72"/>
      <c r="G16" s="72"/>
      <c r="H16" s="72"/>
      <c r="I16" s="75">
        <f>I15/I13-1</f>
        <v>0</v>
      </c>
      <c r="K16" s="30"/>
    </row>
    <row r="17" spans="1:14" x14ac:dyDescent="0.2">
      <c r="K17" s="30"/>
    </row>
    <row r="18" spans="1:14" x14ac:dyDescent="0.2">
      <c r="A18" s="23" t="s">
        <v>256</v>
      </c>
      <c r="G18" s="19"/>
      <c r="H18" s="19"/>
      <c r="I18" s="19"/>
      <c r="J18" s="19"/>
      <c r="K18" s="33"/>
    </row>
    <row r="19" spans="1:14" x14ac:dyDescent="0.2">
      <c r="G19" s="19"/>
      <c r="H19" s="19"/>
      <c r="I19" s="19"/>
      <c r="J19" s="19"/>
      <c r="K19" s="33"/>
    </row>
    <row r="20" spans="1:14" x14ac:dyDescent="0.2">
      <c r="A20" s="18">
        <v>2021</v>
      </c>
      <c r="G20" s="19"/>
      <c r="H20" s="19"/>
      <c r="I20" s="19"/>
      <c r="J20" s="19"/>
      <c r="K20" s="33"/>
    </row>
    <row r="21" spans="1:14" x14ac:dyDescent="0.2">
      <c r="B21" s="3" t="s">
        <v>221</v>
      </c>
      <c r="G21" s="19">
        <v>5</v>
      </c>
      <c r="H21" s="19">
        <v>22</v>
      </c>
      <c r="I21" s="19"/>
      <c r="J21" s="19"/>
      <c r="K21" s="33"/>
      <c r="M21" s="3" t="s">
        <v>180</v>
      </c>
      <c r="N21" s="26" t="s">
        <v>264</v>
      </c>
    </row>
    <row r="22" spans="1:14" x14ac:dyDescent="0.2">
      <c r="B22" s="3" t="s">
        <v>166</v>
      </c>
      <c r="G22" s="19">
        <v>37</v>
      </c>
      <c r="H22" s="19">
        <v>20</v>
      </c>
      <c r="I22" s="19"/>
      <c r="J22" s="19"/>
      <c r="K22" s="33"/>
    </row>
    <row r="23" spans="1:14" x14ac:dyDescent="0.2">
      <c r="G23" s="19"/>
      <c r="H23" s="19"/>
      <c r="I23" s="19"/>
      <c r="J23" s="19"/>
      <c r="K23" s="33"/>
    </row>
    <row r="24" spans="1:14" x14ac:dyDescent="0.2">
      <c r="A24" s="3">
        <v>2022</v>
      </c>
      <c r="G24" s="19"/>
      <c r="H24" s="19"/>
      <c r="I24" s="19"/>
      <c r="J24" s="19"/>
      <c r="K24" s="33"/>
    </row>
    <row r="25" spans="1:14" x14ac:dyDescent="0.2">
      <c r="B25" s="3" t="s">
        <v>221</v>
      </c>
      <c r="G25" s="19">
        <v>41</v>
      </c>
      <c r="H25" s="19">
        <v>82</v>
      </c>
      <c r="I25" s="19"/>
      <c r="J25" s="19"/>
      <c r="K25" s="33"/>
      <c r="N25" s="3" t="s">
        <v>267</v>
      </c>
    </row>
    <row r="26" spans="1:14" x14ac:dyDescent="0.2">
      <c r="B26" s="3" t="s">
        <v>166</v>
      </c>
      <c r="G26" s="19">
        <v>10</v>
      </c>
      <c r="H26" s="19">
        <v>16</v>
      </c>
      <c r="I26" s="19"/>
      <c r="J26" s="19"/>
      <c r="K26" s="33"/>
    </row>
    <row r="27" spans="1:14" x14ac:dyDescent="0.2">
      <c r="G27" s="19"/>
      <c r="H27" s="19"/>
      <c r="I27" s="19"/>
      <c r="J27" s="19"/>
      <c r="K27" s="33"/>
    </row>
    <row r="28" spans="1:14" x14ac:dyDescent="0.2">
      <c r="A28" s="3">
        <v>2023</v>
      </c>
      <c r="G28" s="19"/>
      <c r="H28" s="19"/>
      <c r="I28" s="19"/>
      <c r="J28" s="19"/>
      <c r="K28" s="33"/>
    </row>
    <row r="29" spans="1:14" x14ac:dyDescent="0.2">
      <c r="B29" s="3" t="s">
        <v>361</v>
      </c>
      <c r="G29" s="19"/>
      <c r="H29" s="19">
        <v>861</v>
      </c>
      <c r="I29" s="19">
        <v>810</v>
      </c>
      <c r="J29" s="19"/>
      <c r="K29" s="33"/>
      <c r="M29" s="3" t="s">
        <v>180</v>
      </c>
      <c r="N29" s="3" t="s">
        <v>362</v>
      </c>
    </row>
    <row r="30" spans="1:14" x14ac:dyDescent="0.2">
      <c r="B30" s="3" t="s">
        <v>221</v>
      </c>
      <c r="G30" s="19"/>
      <c r="H30" s="19">
        <v>142</v>
      </c>
      <c r="I30" s="19">
        <v>141</v>
      </c>
      <c r="J30" s="19"/>
      <c r="K30" s="33"/>
      <c r="N30" s="3" t="s">
        <v>340</v>
      </c>
    </row>
    <row r="31" spans="1:14" x14ac:dyDescent="0.2">
      <c r="B31" s="3" t="s">
        <v>166</v>
      </c>
      <c r="G31" s="19"/>
      <c r="H31" s="19">
        <v>67</v>
      </c>
      <c r="I31" s="19">
        <v>57</v>
      </c>
      <c r="J31" s="19"/>
      <c r="K31" s="33"/>
    </row>
    <row r="32" spans="1:14" x14ac:dyDescent="0.2">
      <c r="G32" s="19"/>
      <c r="H32" s="19"/>
      <c r="I32" s="19"/>
      <c r="J32" s="19"/>
      <c r="K32" s="33"/>
    </row>
    <row r="33" spans="1:14" x14ac:dyDescent="0.2">
      <c r="A33" s="3">
        <v>2024</v>
      </c>
      <c r="G33" s="19"/>
      <c r="H33" s="19"/>
      <c r="I33" s="19"/>
      <c r="J33" s="19"/>
      <c r="K33" s="33"/>
    </row>
    <row r="34" spans="1:14" x14ac:dyDescent="0.2">
      <c r="B34" s="3" t="s">
        <v>221</v>
      </c>
      <c r="G34" s="19"/>
      <c r="H34" s="19">
        <v>-1</v>
      </c>
      <c r="I34" s="19">
        <v>-2</v>
      </c>
      <c r="J34" s="19"/>
      <c r="K34" s="33"/>
      <c r="N34" s="3" t="s">
        <v>330</v>
      </c>
    </row>
    <row r="35" spans="1:14" x14ac:dyDescent="0.2">
      <c r="B35" s="3" t="s">
        <v>166</v>
      </c>
      <c r="G35" s="19"/>
      <c r="H35" s="19">
        <v>10</v>
      </c>
      <c r="I35" s="19">
        <v>0</v>
      </c>
      <c r="J35" s="19"/>
      <c r="K35" s="33"/>
    </row>
    <row r="36" spans="1:14" x14ac:dyDescent="0.2">
      <c r="G36" s="19"/>
      <c r="H36" s="19"/>
      <c r="I36" s="19"/>
      <c r="J36" s="19"/>
      <c r="K36" s="33"/>
    </row>
    <row r="37" spans="1:14" x14ac:dyDescent="0.2">
      <c r="G37" s="19"/>
      <c r="H37" s="19"/>
      <c r="I37" s="19"/>
      <c r="J37" s="19"/>
      <c r="K37" s="33"/>
    </row>
    <row r="38" spans="1:14" x14ac:dyDescent="0.2">
      <c r="A38" s="23" t="s">
        <v>6459</v>
      </c>
      <c r="G38" s="19"/>
      <c r="H38" s="19"/>
      <c r="I38" s="20"/>
      <c r="J38" s="19"/>
      <c r="K38" s="33"/>
    </row>
    <row r="39" spans="1:14" x14ac:dyDescent="0.2">
      <c r="B39" s="3" t="s">
        <v>580</v>
      </c>
      <c r="G39" s="19"/>
      <c r="H39" s="19"/>
      <c r="I39" s="19">
        <v>-1</v>
      </c>
      <c r="J39" s="19"/>
      <c r="K39" s="33"/>
    </row>
    <row r="40" spans="1:14" x14ac:dyDescent="0.2">
      <c r="B40" s="3" t="s">
        <v>578</v>
      </c>
      <c r="G40" s="19"/>
      <c r="H40" s="19"/>
      <c r="I40" s="19">
        <v>-37</v>
      </c>
      <c r="J40" s="19"/>
      <c r="K40" s="33"/>
      <c r="N40" s="3" t="s">
        <v>8936</v>
      </c>
    </row>
    <row r="41" spans="1:14" x14ac:dyDescent="0.2">
      <c r="B41" s="3" t="s">
        <v>579</v>
      </c>
      <c r="G41" s="19"/>
      <c r="H41" s="19"/>
      <c r="I41" s="19">
        <v>39</v>
      </c>
      <c r="J41" s="19"/>
      <c r="K41" s="33"/>
      <c r="N41" s="3" t="s">
        <v>8935</v>
      </c>
    </row>
    <row r="42" spans="1:14" x14ac:dyDescent="0.2">
      <c r="B42" s="3" t="s">
        <v>591</v>
      </c>
      <c r="G42" s="19"/>
      <c r="H42" s="19"/>
      <c r="I42" s="19">
        <v>1331</v>
      </c>
      <c r="J42" s="19"/>
      <c r="K42" s="33"/>
      <c r="N42" s="3" t="s">
        <v>8954</v>
      </c>
    </row>
    <row r="43" spans="1:14" x14ac:dyDescent="0.2">
      <c r="K43" s="30"/>
    </row>
    <row r="44" spans="1:14" x14ac:dyDescent="0.2">
      <c r="K44" s="30"/>
    </row>
    <row r="45" spans="1:14" ht="25.5" x14ac:dyDescent="0.2">
      <c r="A45" s="61" t="s">
        <v>6460</v>
      </c>
      <c r="B45" s="62"/>
      <c r="C45" s="66" t="s">
        <v>3292</v>
      </c>
      <c r="D45" s="66" t="s">
        <v>3293</v>
      </c>
      <c r="E45" s="70" t="s">
        <v>7761</v>
      </c>
      <c r="K45" s="30"/>
    </row>
    <row r="46" spans="1:14" x14ac:dyDescent="0.2">
      <c r="A46" s="62"/>
      <c r="B46" s="68" t="s">
        <v>9013</v>
      </c>
      <c r="C46" s="98">
        <v>-3</v>
      </c>
      <c r="D46" s="98">
        <v>-3</v>
      </c>
      <c r="E46" s="99"/>
      <c r="K46" s="30"/>
      <c r="N46" s="3" t="s">
        <v>9015</v>
      </c>
    </row>
    <row r="47" spans="1:14" x14ac:dyDescent="0.2">
      <c r="A47" s="62"/>
      <c r="B47" s="68" t="s">
        <v>9014</v>
      </c>
      <c r="C47" s="98">
        <v>-8</v>
      </c>
      <c r="D47" s="98">
        <v>-8</v>
      </c>
      <c r="E47" s="99"/>
      <c r="K47" s="30"/>
      <c r="N47" s="3" t="s">
        <v>9016</v>
      </c>
    </row>
    <row r="48" spans="1:14" x14ac:dyDescent="0.2">
      <c r="A48" s="62"/>
      <c r="B48" s="68"/>
      <c r="C48" s="65"/>
      <c r="D48" s="62"/>
      <c r="E48" s="65"/>
      <c r="K48" s="30"/>
    </row>
    <row r="49" spans="1:5" x14ac:dyDescent="0.2">
      <c r="A49" s="69" t="s">
        <v>146</v>
      </c>
      <c r="B49" s="49"/>
      <c r="C49" s="71">
        <f>SUM(C46:C48)</f>
        <v>-11</v>
      </c>
      <c r="D49" s="71">
        <f>SUM(D46:D48)</f>
        <v>-11</v>
      </c>
      <c r="E49" s="71">
        <f>SUM(E48:E48)</f>
        <v>0</v>
      </c>
    </row>
    <row r="50" spans="1:5" x14ac:dyDescent="0.2">
      <c r="A50" s="62"/>
      <c r="B50" s="49"/>
      <c r="C50" s="49"/>
      <c r="D50" s="49"/>
      <c r="E50" s="49"/>
    </row>
    <row r="51" spans="1:5" x14ac:dyDescent="0.2">
      <c r="A51" s="62" t="s">
        <v>7759</v>
      </c>
      <c r="B51" s="49"/>
      <c r="C51" s="49"/>
      <c r="D51" s="49"/>
      <c r="E51" s="50">
        <f>E49+D49</f>
        <v>-11</v>
      </c>
    </row>
  </sheetData>
  <hyperlinks>
    <hyperlink ref="A1" location="'statewide summary'!Print_Titles" display="Link to Summary Worksheet" xr:uid="{28BCC30D-6662-4851-8D2B-26A41349D50C}"/>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2/18/2025</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8BEE5-E1C4-4EB2-9157-1464792CA1A0}">
  <sheetPr codeName="Sheet12"/>
  <dimension ref="A1:N171"/>
  <sheetViews>
    <sheetView showGridLines="0" workbookViewId="0">
      <pane xSplit="2" ySplit="10" topLeftCell="C11" activePane="bottomRight" state="frozen"/>
      <selection pane="topRight" activeCell="C1" sqref="C1"/>
      <selection pane="bottomLeft" activeCell="A14" sqref="A14"/>
      <selection pane="bottomRight" activeCell="B21" sqref="B21"/>
    </sheetView>
  </sheetViews>
  <sheetFormatPr defaultRowHeight="12.75" x14ac:dyDescent="0.2"/>
  <cols>
    <col min="1" max="1" width="5.85546875" style="3" customWidth="1"/>
    <col min="2" max="2" width="22.42578125" style="3" customWidth="1"/>
    <col min="3" max="9" width="13.7109375" style="3" customWidth="1"/>
    <col min="10" max="10" width="2" style="3" customWidth="1"/>
    <col min="11" max="11" width="9.140625" style="3"/>
    <col min="12" max="12" width="2.140625" style="3" customWidth="1"/>
    <col min="13" max="16384" width="9.140625" style="3"/>
  </cols>
  <sheetData>
    <row r="1" spans="1:11" ht="16.149999999999999" customHeight="1" x14ac:dyDescent="0.2">
      <c r="A1" s="92" t="s">
        <v>8923</v>
      </c>
    </row>
    <row r="2" spans="1:11" ht="14.45" customHeight="1" x14ac:dyDescent="0.2">
      <c r="B2" s="90" t="s">
        <v>345</v>
      </c>
    </row>
    <row r="3" spans="1:11" ht="2.1" customHeight="1" x14ac:dyDescent="0.2"/>
    <row r="4" spans="1:11" ht="14.45" customHeight="1" x14ac:dyDescent="0.2">
      <c r="B4" s="15" t="s">
        <v>1</v>
      </c>
    </row>
    <row r="5" spans="1:11" ht="1.1499999999999999" customHeight="1" x14ac:dyDescent="0.2"/>
    <row r="6" spans="1:11" ht="14.45" customHeight="1" x14ac:dyDescent="0.2">
      <c r="B6" s="15" t="s">
        <v>2</v>
      </c>
    </row>
    <row r="7" spans="1:11" ht="0.75" customHeight="1" x14ac:dyDescent="0.2"/>
    <row r="8" spans="1:11" ht="14.45" customHeight="1" x14ac:dyDescent="0.2">
      <c r="B8" s="16" t="s">
        <v>3</v>
      </c>
    </row>
    <row r="9" spans="1:11" x14ac:dyDescent="0.2">
      <c r="B9" s="8" t="s">
        <v>4</v>
      </c>
      <c r="C9" s="1" t="s">
        <v>4</v>
      </c>
      <c r="D9" s="1" t="s">
        <v>4</v>
      </c>
      <c r="E9" s="1" t="s">
        <v>4</v>
      </c>
      <c r="F9" s="1" t="s">
        <v>4</v>
      </c>
      <c r="G9" s="1" t="s">
        <v>4</v>
      </c>
      <c r="H9" s="1" t="s">
        <v>5</v>
      </c>
      <c r="I9" s="21" t="s">
        <v>174</v>
      </c>
    </row>
    <row r="10" spans="1:11" x14ac:dyDescent="0.2">
      <c r="B10" s="9" t="s">
        <v>4</v>
      </c>
      <c r="C10" s="2" t="s">
        <v>7</v>
      </c>
      <c r="D10" s="2" t="s">
        <v>8</v>
      </c>
      <c r="E10" s="2" t="s">
        <v>9</v>
      </c>
      <c r="F10" s="2" t="s">
        <v>10</v>
      </c>
      <c r="G10" s="2" t="s">
        <v>11</v>
      </c>
      <c r="H10" s="2" t="s">
        <v>12</v>
      </c>
      <c r="I10" s="2" t="s">
        <v>13</v>
      </c>
      <c r="K10" s="31" t="s">
        <v>331</v>
      </c>
    </row>
    <row r="11" spans="1:11" x14ac:dyDescent="0.2">
      <c r="B11" s="8" t="s">
        <v>153</v>
      </c>
      <c r="C11" s="76">
        <v>0</v>
      </c>
      <c r="D11" s="76">
        <v>0</v>
      </c>
      <c r="E11" s="76">
        <v>0</v>
      </c>
      <c r="F11" s="76">
        <v>0</v>
      </c>
      <c r="G11" s="76">
        <v>0</v>
      </c>
      <c r="H11" s="76">
        <v>250566</v>
      </c>
      <c r="I11" s="76">
        <v>243613</v>
      </c>
    </row>
    <row r="12" spans="1:11" x14ac:dyDescent="0.2">
      <c r="B12" s="8" t="s">
        <v>258</v>
      </c>
      <c r="C12" s="76">
        <v>4159.67</v>
      </c>
      <c r="D12" s="76">
        <v>4937.4449999999997</v>
      </c>
      <c r="E12" s="76">
        <v>6745.0029999999997</v>
      </c>
      <c r="F12" s="76">
        <v>8937.9959999999992</v>
      </c>
      <c r="G12" s="76">
        <v>12471.254800000001</v>
      </c>
      <c r="H12" s="76">
        <v>0</v>
      </c>
      <c r="I12" s="76">
        <v>0</v>
      </c>
    </row>
    <row r="13" spans="1:11" ht="12.75" customHeight="1" x14ac:dyDescent="0.2">
      <c r="B13" s="8" t="s">
        <v>367</v>
      </c>
      <c r="C13" s="76">
        <v>4154.259</v>
      </c>
      <c r="D13" s="76">
        <v>9323.232</v>
      </c>
      <c r="E13" s="76">
        <v>7561.5829999999996</v>
      </c>
      <c r="F13" s="76">
        <v>9514.83</v>
      </c>
      <c r="G13" s="76">
        <v>23369.037420000001</v>
      </c>
      <c r="H13" s="76">
        <v>0</v>
      </c>
      <c r="I13" s="76">
        <v>0</v>
      </c>
    </row>
    <row r="14" spans="1:11" x14ac:dyDescent="0.2">
      <c r="B14" s="8" t="s">
        <v>366</v>
      </c>
      <c r="C14" s="76">
        <v>7564.4989999999998</v>
      </c>
      <c r="D14" s="76">
        <v>7844.8950000000004</v>
      </c>
      <c r="E14" s="76">
        <v>7166.4110000000001</v>
      </c>
      <c r="F14" s="76">
        <v>10039.812</v>
      </c>
      <c r="G14" s="76">
        <v>14515.57063</v>
      </c>
      <c r="H14" s="76">
        <v>0</v>
      </c>
      <c r="I14" s="76">
        <v>0</v>
      </c>
    </row>
    <row r="15" spans="1:11" x14ac:dyDescent="0.2">
      <c r="B15" s="8" t="s">
        <v>365</v>
      </c>
      <c r="C15" s="76">
        <v>26216.705000000002</v>
      </c>
      <c r="D15" s="76">
        <v>24544.922999999999</v>
      </c>
      <c r="E15" s="76">
        <v>26446.817999999999</v>
      </c>
      <c r="F15" s="76">
        <v>28075.019</v>
      </c>
      <c r="G15" s="76">
        <v>60879.980199999998</v>
      </c>
      <c r="H15" s="76">
        <v>0</v>
      </c>
      <c r="I15" s="76">
        <v>0</v>
      </c>
    </row>
    <row r="16" spans="1:11" x14ac:dyDescent="0.2">
      <c r="B16" s="8" t="s">
        <v>364</v>
      </c>
      <c r="C16" s="76">
        <v>46410.904999999999</v>
      </c>
      <c r="D16" s="76">
        <v>51564.284</v>
      </c>
      <c r="E16" s="76">
        <v>50807.212</v>
      </c>
      <c r="F16" s="76">
        <v>56824.728000000003</v>
      </c>
      <c r="G16" s="76">
        <v>62433.419220000003</v>
      </c>
      <c r="H16" s="76">
        <v>0</v>
      </c>
      <c r="I16" s="76">
        <v>0</v>
      </c>
    </row>
    <row r="17" spans="1:14" x14ac:dyDescent="0.2">
      <c r="B17" s="8" t="s">
        <v>363</v>
      </c>
      <c r="C17" s="76">
        <v>10869.85</v>
      </c>
      <c r="D17" s="76">
        <v>11850.53</v>
      </c>
      <c r="E17" s="76">
        <v>13379.999</v>
      </c>
      <c r="F17" s="76">
        <v>15689.53</v>
      </c>
      <c r="G17" s="76">
        <v>22080.45091</v>
      </c>
      <c r="H17" s="76">
        <v>0</v>
      </c>
      <c r="I17" s="76">
        <v>0</v>
      </c>
    </row>
    <row r="18" spans="1:14" x14ac:dyDescent="0.2">
      <c r="B18" s="13" t="s">
        <v>146</v>
      </c>
      <c r="C18" s="7">
        <v>99375.888000000006</v>
      </c>
      <c r="D18" s="7">
        <v>110065.30899999999</v>
      </c>
      <c r="E18" s="7">
        <v>112107.026</v>
      </c>
      <c r="F18" s="7">
        <v>129081.91499999999</v>
      </c>
      <c r="G18" s="7">
        <v>195749.71317999999</v>
      </c>
      <c r="H18" s="7">
        <v>250566</v>
      </c>
      <c r="I18" s="7">
        <v>243613</v>
      </c>
    </row>
    <row r="21" spans="1:14" x14ac:dyDescent="0.2">
      <c r="B21" s="72" t="s">
        <v>9036</v>
      </c>
      <c r="C21" s="72"/>
      <c r="D21" s="72"/>
      <c r="E21" s="72"/>
      <c r="F21" s="72"/>
      <c r="G21" s="72"/>
      <c r="H21" s="72"/>
      <c r="I21" s="74">
        <f>I18+K21</f>
        <v>243613</v>
      </c>
      <c r="K21" s="32">
        <f>SUM(K22:K168)</f>
        <v>0</v>
      </c>
    </row>
    <row r="22" spans="1:14" x14ac:dyDescent="0.2">
      <c r="B22" s="72" t="s">
        <v>257</v>
      </c>
      <c r="C22" s="72"/>
      <c r="D22" s="72"/>
      <c r="E22" s="72"/>
      <c r="F22" s="72"/>
      <c r="G22" s="72"/>
      <c r="H22" s="72"/>
      <c r="I22" s="75">
        <f>I21/I18-1</f>
        <v>0</v>
      </c>
      <c r="K22" s="30"/>
    </row>
    <row r="23" spans="1:14" x14ac:dyDescent="0.2">
      <c r="K23" s="30"/>
    </row>
    <row r="24" spans="1:14" x14ac:dyDescent="0.2">
      <c r="A24" s="23" t="s">
        <v>256</v>
      </c>
      <c r="K24" s="30"/>
    </row>
    <row r="25" spans="1:14" x14ac:dyDescent="0.2">
      <c r="F25" s="19"/>
      <c r="G25" s="19"/>
      <c r="H25" s="19"/>
      <c r="I25" s="19"/>
      <c r="K25" s="30"/>
    </row>
    <row r="26" spans="1:14" x14ac:dyDescent="0.2">
      <c r="A26" s="18">
        <v>2021</v>
      </c>
      <c r="F26" s="19"/>
      <c r="G26" s="19"/>
      <c r="H26" s="19"/>
      <c r="I26" s="19"/>
      <c r="K26" s="30"/>
    </row>
    <row r="27" spans="1:14" x14ac:dyDescent="0.2">
      <c r="B27" s="3" t="s">
        <v>368</v>
      </c>
      <c r="F27" s="19"/>
      <c r="G27" s="19">
        <v>9010</v>
      </c>
      <c r="H27" s="19">
        <v>8650</v>
      </c>
      <c r="I27" s="19"/>
      <c r="J27" s="19"/>
      <c r="K27" s="33"/>
      <c r="M27" s="3" t="s">
        <v>182</v>
      </c>
      <c r="N27" s="26" t="s">
        <v>391</v>
      </c>
    </row>
    <row r="28" spans="1:14" x14ac:dyDescent="0.2">
      <c r="B28" s="3" t="s">
        <v>369</v>
      </c>
      <c r="F28" s="19"/>
      <c r="G28" s="19">
        <v>44</v>
      </c>
      <c r="H28" s="19">
        <v>0</v>
      </c>
      <c r="I28" s="19"/>
      <c r="J28" s="19"/>
      <c r="K28" s="33"/>
      <c r="M28" s="3" t="s">
        <v>184</v>
      </c>
      <c r="N28" s="26" t="s">
        <v>392</v>
      </c>
    </row>
    <row r="29" spans="1:14" x14ac:dyDescent="0.2">
      <c r="B29" s="3" t="s">
        <v>370</v>
      </c>
      <c r="F29" s="19"/>
      <c r="G29" s="19">
        <v>629</v>
      </c>
      <c r="H29" s="19">
        <v>608</v>
      </c>
      <c r="I29" s="19"/>
      <c r="J29" s="19"/>
      <c r="K29" s="33"/>
      <c r="M29" s="3" t="s">
        <v>180</v>
      </c>
      <c r="N29" s="26" t="s">
        <v>393</v>
      </c>
    </row>
    <row r="30" spans="1:14" x14ac:dyDescent="0.2">
      <c r="B30" s="3" t="s">
        <v>371</v>
      </c>
      <c r="F30" s="19"/>
      <c r="G30" s="19">
        <v>2188</v>
      </c>
      <c r="H30" s="19">
        <v>2188</v>
      </c>
      <c r="I30" s="19"/>
      <c r="J30" s="19"/>
      <c r="K30" s="33"/>
      <c r="M30" s="3" t="s">
        <v>180</v>
      </c>
      <c r="N30" s="26" t="s">
        <v>394</v>
      </c>
    </row>
    <row r="31" spans="1:14" x14ac:dyDescent="0.2">
      <c r="B31" s="3" t="s">
        <v>372</v>
      </c>
      <c r="F31" s="19"/>
      <c r="G31" s="19">
        <v>2531</v>
      </c>
      <c r="H31" s="19">
        <v>901</v>
      </c>
      <c r="I31" s="19"/>
      <c r="J31" s="19"/>
      <c r="K31" s="33"/>
      <c r="M31" s="3" t="s">
        <v>182</v>
      </c>
      <c r="N31" s="26" t="s">
        <v>395</v>
      </c>
    </row>
    <row r="32" spans="1:14" x14ac:dyDescent="0.2">
      <c r="B32" s="3" t="s">
        <v>373</v>
      </c>
      <c r="F32" s="19"/>
      <c r="G32" s="19">
        <v>128</v>
      </c>
      <c r="H32" s="19">
        <v>120</v>
      </c>
      <c r="I32" s="19"/>
      <c r="J32" s="19"/>
      <c r="K32" s="33"/>
      <c r="M32" s="3" t="s">
        <v>180</v>
      </c>
      <c r="N32" s="26" t="s">
        <v>396</v>
      </c>
    </row>
    <row r="33" spans="2:14" x14ac:dyDescent="0.2">
      <c r="B33" s="3" t="s">
        <v>374</v>
      </c>
      <c r="F33" s="19"/>
      <c r="G33" s="19">
        <v>300</v>
      </c>
      <c r="H33" s="19">
        <v>0</v>
      </c>
      <c r="I33" s="19"/>
      <c r="J33" s="19"/>
      <c r="K33" s="33"/>
      <c r="M33" s="3" t="s">
        <v>184</v>
      </c>
      <c r="N33" s="26" t="s">
        <v>397</v>
      </c>
    </row>
    <row r="34" spans="2:14" x14ac:dyDescent="0.2">
      <c r="B34" s="3" t="s">
        <v>375</v>
      </c>
      <c r="F34" s="19"/>
      <c r="G34" s="19">
        <v>300</v>
      </c>
      <c r="H34" s="19">
        <v>0</v>
      </c>
      <c r="I34" s="19"/>
      <c r="J34" s="19"/>
      <c r="K34" s="33"/>
      <c r="M34" s="3" t="s">
        <v>184</v>
      </c>
      <c r="N34" s="26" t="s">
        <v>398</v>
      </c>
    </row>
    <row r="35" spans="2:14" x14ac:dyDescent="0.2">
      <c r="B35" s="3" t="s">
        <v>376</v>
      </c>
      <c r="F35" s="19"/>
      <c r="G35" s="19">
        <v>319</v>
      </c>
      <c r="H35" s="19">
        <v>312</v>
      </c>
      <c r="I35" s="19"/>
      <c r="J35" s="19"/>
      <c r="K35" s="33"/>
      <c r="M35" s="3" t="s">
        <v>180</v>
      </c>
      <c r="N35" s="26" t="s">
        <v>399</v>
      </c>
    </row>
    <row r="36" spans="2:14" x14ac:dyDescent="0.2">
      <c r="B36" s="3" t="s">
        <v>377</v>
      </c>
      <c r="F36" s="19"/>
      <c r="G36" s="19">
        <v>331</v>
      </c>
      <c r="H36" s="19">
        <v>330</v>
      </c>
      <c r="I36" s="19"/>
      <c r="J36" s="19"/>
      <c r="K36" s="33"/>
      <c r="M36" s="3" t="s">
        <v>180</v>
      </c>
      <c r="N36" s="26" t="s">
        <v>400</v>
      </c>
    </row>
    <row r="37" spans="2:14" x14ac:dyDescent="0.2">
      <c r="B37" s="3" t="s">
        <v>378</v>
      </c>
      <c r="F37" s="19"/>
      <c r="G37" s="19">
        <v>331</v>
      </c>
      <c r="H37" s="19">
        <v>330</v>
      </c>
      <c r="I37" s="19"/>
      <c r="J37" s="19"/>
      <c r="K37" s="33"/>
      <c r="M37" s="3" t="s">
        <v>180</v>
      </c>
      <c r="N37" s="26" t="s">
        <v>401</v>
      </c>
    </row>
    <row r="38" spans="2:14" x14ac:dyDescent="0.2">
      <c r="B38" s="3" t="s">
        <v>379</v>
      </c>
      <c r="F38" s="19"/>
      <c r="G38" s="19">
        <v>275</v>
      </c>
      <c r="H38" s="19">
        <v>330</v>
      </c>
      <c r="I38" s="19"/>
      <c r="J38" s="19"/>
      <c r="K38" s="33"/>
      <c r="M38" s="3" t="s">
        <v>180</v>
      </c>
      <c r="N38" s="3" t="s">
        <v>402</v>
      </c>
    </row>
    <row r="39" spans="2:14" x14ac:dyDescent="0.2">
      <c r="B39" s="3" t="s">
        <v>380</v>
      </c>
      <c r="F39" s="19"/>
      <c r="G39" s="19">
        <v>301</v>
      </c>
      <c r="H39" s="19">
        <v>294</v>
      </c>
      <c r="I39" s="19"/>
      <c r="J39" s="19"/>
      <c r="K39" s="33"/>
      <c r="M39" s="3" t="s">
        <v>180</v>
      </c>
      <c r="N39" s="26" t="s">
        <v>403</v>
      </c>
    </row>
    <row r="40" spans="2:14" x14ac:dyDescent="0.2">
      <c r="B40" s="3" t="s">
        <v>381</v>
      </c>
      <c r="F40" s="19"/>
      <c r="G40" s="19">
        <v>1071</v>
      </c>
      <c r="H40" s="19">
        <v>1194</v>
      </c>
      <c r="I40" s="19"/>
      <c r="J40" s="19"/>
      <c r="K40" s="33"/>
      <c r="M40" s="3" t="s">
        <v>182</v>
      </c>
      <c r="N40" s="26" t="s">
        <v>404</v>
      </c>
    </row>
    <row r="41" spans="2:14" x14ac:dyDescent="0.2">
      <c r="B41" s="3" t="s">
        <v>382</v>
      </c>
      <c r="F41" s="19"/>
      <c r="G41" s="19">
        <v>769</v>
      </c>
      <c r="H41" s="19">
        <v>994</v>
      </c>
      <c r="I41" s="19"/>
      <c r="J41" s="19"/>
      <c r="K41" s="33"/>
      <c r="M41" s="3" t="s">
        <v>182</v>
      </c>
      <c r="N41" s="26" t="s">
        <v>405</v>
      </c>
    </row>
    <row r="42" spans="2:14" x14ac:dyDescent="0.2">
      <c r="B42" s="3" t="s">
        <v>383</v>
      </c>
      <c r="F42" s="19"/>
      <c r="G42" s="19">
        <v>1518</v>
      </c>
      <c r="H42" s="19">
        <v>1703</v>
      </c>
      <c r="I42" s="19"/>
      <c r="J42" s="19"/>
      <c r="K42" s="33"/>
      <c r="M42" s="3" t="s">
        <v>182</v>
      </c>
      <c r="N42" s="26" t="s">
        <v>406</v>
      </c>
    </row>
    <row r="43" spans="2:14" x14ac:dyDescent="0.2">
      <c r="B43" s="3" t="s">
        <v>384</v>
      </c>
      <c r="F43" s="19"/>
      <c r="G43" s="19">
        <v>61</v>
      </c>
      <c r="H43" s="19">
        <v>54</v>
      </c>
      <c r="I43" s="19"/>
      <c r="J43" s="19"/>
      <c r="K43" s="33"/>
      <c r="M43" s="3" t="s">
        <v>180</v>
      </c>
      <c r="N43" s="26" t="s">
        <v>407</v>
      </c>
    </row>
    <row r="44" spans="2:14" x14ac:dyDescent="0.2">
      <c r="B44" s="3" t="s">
        <v>385</v>
      </c>
      <c r="F44" s="19"/>
      <c r="G44" s="19">
        <v>2726</v>
      </c>
      <c r="H44" s="19">
        <v>3634</v>
      </c>
      <c r="I44" s="19"/>
      <c r="J44" s="19"/>
      <c r="K44" s="33"/>
      <c r="M44" s="3" t="s">
        <v>180</v>
      </c>
      <c r="N44" s="26" t="s">
        <v>408</v>
      </c>
    </row>
    <row r="45" spans="2:14" x14ac:dyDescent="0.2">
      <c r="B45" s="3" t="s">
        <v>386</v>
      </c>
      <c r="F45" s="19"/>
      <c r="G45" s="19">
        <v>660</v>
      </c>
      <c r="H45" s="19">
        <v>0</v>
      </c>
      <c r="I45" s="19"/>
      <c r="J45" s="19"/>
      <c r="K45" s="33"/>
      <c r="M45" s="3" t="s">
        <v>184</v>
      </c>
      <c r="N45" s="26" t="s">
        <v>409</v>
      </c>
    </row>
    <row r="46" spans="2:14" x14ac:dyDescent="0.2">
      <c r="B46" s="3" t="s">
        <v>387</v>
      </c>
      <c r="F46" s="19"/>
      <c r="G46" s="19">
        <v>44500</v>
      </c>
      <c r="H46" s="19">
        <v>0</v>
      </c>
      <c r="I46" s="19"/>
      <c r="J46" s="19"/>
      <c r="K46" s="33"/>
      <c r="M46" s="3" t="s">
        <v>184</v>
      </c>
      <c r="N46" s="26" t="s">
        <v>410</v>
      </c>
    </row>
    <row r="47" spans="2:14" x14ac:dyDescent="0.2">
      <c r="B47" s="3" t="s">
        <v>388</v>
      </c>
      <c r="F47" s="19"/>
      <c r="G47" s="19">
        <v>23500</v>
      </c>
      <c r="H47" s="19">
        <v>0</v>
      </c>
      <c r="I47" s="19"/>
      <c r="J47" s="19"/>
      <c r="K47" s="33"/>
      <c r="M47" s="3" t="s">
        <v>184</v>
      </c>
      <c r="N47" s="26" t="s">
        <v>411</v>
      </c>
    </row>
    <row r="48" spans="2:14" x14ac:dyDescent="0.2">
      <c r="B48" s="3" t="s">
        <v>389</v>
      </c>
      <c r="F48" s="19"/>
      <c r="G48" s="19">
        <v>8000</v>
      </c>
      <c r="H48" s="19">
        <v>0</v>
      </c>
      <c r="I48" s="19"/>
      <c r="J48" s="19"/>
      <c r="K48" s="33"/>
      <c r="M48" s="3" t="s">
        <v>180</v>
      </c>
      <c r="N48" s="26" t="s">
        <v>412</v>
      </c>
    </row>
    <row r="49" spans="1:14" x14ac:dyDescent="0.2">
      <c r="B49" s="3" t="s">
        <v>390</v>
      </c>
      <c r="F49" s="19"/>
      <c r="G49" s="19">
        <v>4500</v>
      </c>
      <c r="H49" s="19">
        <v>0</v>
      </c>
      <c r="I49" s="19"/>
      <c r="J49" s="19"/>
      <c r="K49" s="33"/>
      <c r="M49" s="3" t="s">
        <v>184</v>
      </c>
      <c r="N49" s="26" t="s">
        <v>414</v>
      </c>
    </row>
    <row r="50" spans="1:14" x14ac:dyDescent="0.2">
      <c r="B50" s="3" t="s">
        <v>221</v>
      </c>
      <c r="F50" s="19"/>
      <c r="G50" s="19">
        <v>139</v>
      </c>
      <c r="H50" s="19">
        <v>678</v>
      </c>
      <c r="I50" s="19"/>
      <c r="J50" s="19"/>
      <c r="K50" s="33"/>
      <c r="M50" s="3" t="s">
        <v>180</v>
      </c>
      <c r="N50" s="26" t="s">
        <v>264</v>
      </c>
    </row>
    <row r="51" spans="1:14" x14ac:dyDescent="0.2">
      <c r="B51" s="3" t="s">
        <v>173</v>
      </c>
      <c r="F51" s="19"/>
      <c r="G51" s="19">
        <v>-2798</v>
      </c>
      <c r="H51" s="19">
        <v>-2798</v>
      </c>
      <c r="I51" s="19"/>
      <c r="J51" s="19"/>
      <c r="K51" s="33"/>
      <c r="M51" s="3" t="s">
        <v>180</v>
      </c>
      <c r="N51" s="26" t="s">
        <v>413</v>
      </c>
    </row>
    <row r="52" spans="1:14" x14ac:dyDescent="0.2">
      <c r="B52" s="3" t="s">
        <v>166</v>
      </c>
      <c r="F52" s="19"/>
      <c r="G52" s="19">
        <v>442</v>
      </c>
      <c r="H52" s="19">
        <v>-223</v>
      </c>
      <c r="I52" s="19"/>
      <c r="J52" s="19"/>
      <c r="K52" s="33"/>
    </row>
    <row r="53" spans="1:14" x14ac:dyDescent="0.2">
      <c r="F53" s="19"/>
      <c r="G53" s="19"/>
      <c r="H53" s="19"/>
      <c r="I53" s="19"/>
      <c r="J53" s="19"/>
      <c r="K53" s="33"/>
    </row>
    <row r="54" spans="1:14" x14ac:dyDescent="0.2">
      <c r="A54" s="3">
        <v>2022</v>
      </c>
      <c r="F54" s="19"/>
      <c r="G54" s="19"/>
      <c r="H54" s="19"/>
      <c r="I54" s="19"/>
      <c r="J54" s="19"/>
      <c r="K54" s="33"/>
    </row>
    <row r="55" spans="1:14" x14ac:dyDescent="0.2">
      <c r="B55" s="3" t="s">
        <v>368</v>
      </c>
      <c r="F55" s="19"/>
      <c r="G55" s="19">
        <v>3000</v>
      </c>
      <c r="H55" s="19">
        <v>0</v>
      </c>
      <c r="I55" s="19"/>
      <c r="J55" s="19"/>
      <c r="K55" s="33"/>
      <c r="M55" s="3" t="s">
        <v>184</v>
      </c>
      <c r="N55" s="26" t="s">
        <v>423</v>
      </c>
    </row>
    <row r="56" spans="1:14" x14ac:dyDescent="0.2">
      <c r="B56" s="3" t="s">
        <v>415</v>
      </c>
      <c r="F56" s="19"/>
      <c r="G56" s="19">
        <v>82</v>
      </c>
      <c r="H56" s="19">
        <v>146</v>
      </c>
      <c r="I56" s="19"/>
      <c r="J56" s="19"/>
      <c r="K56" s="33"/>
      <c r="M56" s="3" t="s">
        <v>182</v>
      </c>
      <c r="N56" s="26" t="s">
        <v>424</v>
      </c>
    </row>
    <row r="57" spans="1:14" x14ac:dyDescent="0.2">
      <c r="B57" s="3" t="s">
        <v>416</v>
      </c>
      <c r="F57" s="19"/>
      <c r="G57" s="19">
        <v>341</v>
      </c>
      <c r="H57" s="19">
        <v>682</v>
      </c>
      <c r="I57" s="19"/>
      <c r="J57" s="19"/>
      <c r="K57" s="33"/>
      <c r="M57" s="3" t="s">
        <v>180</v>
      </c>
      <c r="N57" s="26" t="s">
        <v>425</v>
      </c>
    </row>
    <row r="58" spans="1:14" x14ac:dyDescent="0.2">
      <c r="B58" s="3" t="s">
        <v>417</v>
      </c>
      <c r="F58" s="19"/>
      <c r="G58" s="19">
        <v>116</v>
      </c>
      <c r="H58" s="19">
        <v>0</v>
      </c>
      <c r="I58" s="19"/>
      <c r="J58" s="19"/>
      <c r="K58" s="33"/>
      <c r="M58" s="3" t="s">
        <v>184</v>
      </c>
      <c r="N58" s="26" t="s">
        <v>426</v>
      </c>
    </row>
    <row r="59" spans="1:14" x14ac:dyDescent="0.2">
      <c r="B59" s="3" t="s">
        <v>418</v>
      </c>
      <c r="F59" s="19"/>
      <c r="G59" s="19">
        <v>131</v>
      </c>
      <c r="H59" s="19">
        <v>248</v>
      </c>
      <c r="I59" s="19"/>
      <c r="J59" s="19"/>
      <c r="K59" s="33"/>
      <c r="M59" s="3" t="s">
        <v>182</v>
      </c>
      <c r="N59" s="26" t="s">
        <v>427</v>
      </c>
    </row>
    <row r="60" spans="1:14" x14ac:dyDescent="0.2">
      <c r="B60" s="3" t="s">
        <v>419</v>
      </c>
      <c r="F60" s="19"/>
      <c r="G60" s="19">
        <v>26</v>
      </c>
      <c r="H60" s="19">
        <v>0</v>
      </c>
      <c r="I60" s="19"/>
      <c r="J60" s="19"/>
      <c r="K60" s="33"/>
      <c r="M60" s="3" t="s">
        <v>184</v>
      </c>
      <c r="N60" s="26" t="s">
        <v>428</v>
      </c>
    </row>
    <row r="61" spans="1:14" x14ac:dyDescent="0.2">
      <c r="B61" s="3" t="s">
        <v>420</v>
      </c>
      <c r="F61" s="19"/>
      <c r="G61" s="19">
        <v>266</v>
      </c>
      <c r="H61" s="19">
        <v>266</v>
      </c>
      <c r="I61" s="19"/>
      <c r="J61" s="19"/>
      <c r="K61" s="33"/>
      <c r="M61" s="3" t="s">
        <v>182</v>
      </c>
      <c r="N61" s="26" t="s">
        <v>429</v>
      </c>
    </row>
    <row r="62" spans="1:14" x14ac:dyDescent="0.2">
      <c r="B62" s="3" t="s">
        <v>421</v>
      </c>
      <c r="F62" s="19"/>
      <c r="G62" s="19">
        <v>830</v>
      </c>
      <c r="H62" s="19">
        <v>0</v>
      </c>
      <c r="I62" s="19"/>
      <c r="J62" s="19"/>
      <c r="K62" s="33"/>
      <c r="M62" s="3" t="s">
        <v>184</v>
      </c>
      <c r="N62" s="26" t="s">
        <v>430</v>
      </c>
    </row>
    <row r="63" spans="1:14" x14ac:dyDescent="0.2">
      <c r="B63" s="3" t="s">
        <v>422</v>
      </c>
      <c r="F63" s="19"/>
      <c r="G63" s="19">
        <v>449</v>
      </c>
      <c r="H63" s="19">
        <v>842</v>
      </c>
      <c r="I63" s="19"/>
      <c r="J63" s="19"/>
      <c r="K63" s="33"/>
      <c r="M63" s="3" t="s">
        <v>182</v>
      </c>
      <c r="N63" s="3" t="s">
        <v>431</v>
      </c>
    </row>
    <row r="64" spans="1:14" x14ac:dyDescent="0.2">
      <c r="B64" s="3" t="s">
        <v>432</v>
      </c>
      <c r="F64" s="19"/>
      <c r="G64" s="19">
        <v>2025</v>
      </c>
      <c r="H64" s="19">
        <v>0</v>
      </c>
      <c r="I64" s="19"/>
      <c r="J64" s="19"/>
      <c r="K64" s="33"/>
      <c r="M64" s="3" t="s">
        <v>184</v>
      </c>
      <c r="N64" s="3" t="s">
        <v>434</v>
      </c>
    </row>
    <row r="65" spans="2:14" x14ac:dyDescent="0.2">
      <c r="B65" s="3" t="s">
        <v>433</v>
      </c>
      <c r="F65" s="19"/>
      <c r="G65" s="19">
        <v>314</v>
      </c>
      <c r="H65" s="19">
        <v>0</v>
      </c>
      <c r="I65" s="19"/>
      <c r="J65" s="19"/>
      <c r="K65" s="33"/>
      <c r="M65" s="3" t="s">
        <v>184</v>
      </c>
      <c r="N65" s="26" t="s">
        <v>435</v>
      </c>
    </row>
    <row r="66" spans="2:14" x14ac:dyDescent="0.2">
      <c r="B66" s="3" t="s">
        <v>436</v>
      </c>
      <c r="F66" s="19"/>
      <c r="G66" s="19">
        <v>131</v>
      </c>
      <c r="H66" s="19">
        <v>248</v>
      </c>
      <c r="I66" s="19"/>
      <c r="J66" s="19"/>
      <c r="K66" s="33"/>
      <c r="M66" s="3" t="s">
        <v>182</v>
      </c>
      <c r="N66" s="26" t="s">
        <v>439</v>
      </c>
    </row>
    <row r="67" spans="2:14" x14ac:dyDescent="0.2">
      <c r="B67" s="3" t="s">
        <v>437</v>
      </c>
      <c r="F67" s="19"/>
      <c r="G67" s="19">
        <v>4900</v>
      </c>
      <c r="H67" s="19">
        <v>0</v>
      </c>
      <c r="I67" s="19"/>
      <c r="J67" s="19"/>
      <c r="K67" s="33"/>
      <c r="M67" s="3" t="s">
        <v>184</v>
      </c>
      <c r="N67" s="26" t="s">
        <v>440</v>
      </c>
    </row>
    <row r="68" spans="2:14" x14ac:dyDescent="0.2">
      <c r="B68" s="3" t="s">
        <v>438</v>
      </c>
      <c r="F68" s="19"/>
      <c r="G68" s="19">
        <v>-68000</v>
      </c>
      <c r="H68" s="19">
        <v>0</v>
      </c>
      <c r="I68" s="19"/>
      <c r="J68" s="19"/>
      <c r="K68" s="33"/>
      <c r="M68" s="3" t="s">
        <v>184</v>
      </c>
      <c r="N68" s="26" t="s">
        <v>441</v>
      </c>
    </row>
    <row r="69" spans="2:14" x14ac:dyDescent="0.2">
      <c r="B69" s="3" t="s">
        <v>442</v>
      </c>
      <c r="F69" s="19"/>
      <c r="G69" s="19">
        <v>2469</v>
      </c>
      <c r="H69" s="19">
        <v>0</v>
      </c>
      <c r="I69" s="19"/>
      <c r="J69" s="19"/>
      <c r="K69" s="33"/>
      <c r="M69" s="3" t="s">
        <v>184</v>
      </c>
      <c r="N69" s="26" t="s">
        <v>452</v>
      </c>
    </row>
    <row r="70" spans="2:14" x14ac:dyDescent="0.2">
      <c r="B70" s="3" t="s">
        <v>372</v>
      </c>
      <c r="F70" s="19"/>
      <c r="G70" s="19">
        <v>385</v>
      </c>
      <c r="H70" s="19">
        <v>572</v>
      </c>
      <c r="I70" s="19"/>
      <c r="J70" s="19"/>
      <c r="K70" s="33"/>
      <c r="M70" s="3" t="s">
        <v>182</v>
      </c>
      <c r="N70" s="26" t="s">
        <v>453</v>
      </c>
    </row>
    <row r="71" spans="2:14" x14ac:dyDescent="0.2">
      <c r="B71" s="3" t="s">
        <v>443</v>
      </c>
      <c r="F71" s="19"/>
      <c r="G71" s="19">
        <v>5000</v>
      </c>
      <c r="H71" s="19">
        <v>0</v>
      </c>
      <c r="I71" s="19"/>
      <c r="J71" s="19"/>
      <c r="K71" s="33"/>
      <c r="M71" s="3" t="s">
        <v>184</v>
      </c>
      <c r="N71" s="26" t="s">
        <v>454</v>
      </c>
    </row>
    <row r="72" spans="2:14" x14ac:dyDescent="0.2">
      <c r="B72" s="3" t="s">
        <v>444</v>
      </c>
      <c r="F72" s="19"/>
      <c r="G72" s="19">
        <v>2500</v>
      </c>
      <c r="H72" s="19">
        <v>0</v>
      </c>
      <c r="I72" s="19"/>
      <c r="J72" s="19"/>
      <c r="K72" s="33"/>
      <c r="M72" s="3" t="s">
        <v>184</v>
      </c>
      <c r="N72" s="26" t="s">
        <v>455</v>
      </c>
    </row>
    <row r="73" spans="2:14" x14ac:dyDescent="0.2">
      <c r="B73" s="3" t="s">
        <v>445</v>
      </c>
      <c r="F73" s="19"/>
      <c r="G73" s="19">
        <v>2800</v>
      </c>
      <c r="H73" s="19">
        <v>5600</v>
      </c>
      <c r="I73" s="19"/>
      <c r="J73" s="19"/>
      <c r="K73" s="33"/>
      <c r="M73" s="3" t="s">
        <v>180</v>
      </c>
      <c r="N73" s="26" t="s">
        <v>456</v>
      </c>
    </row>
    <row r="74" spans="2:14" x14ac:dyDescent="0.2">
      <c r="B74" s="3" t="s">
        <v>446</v>
      </c>
      <c r="F74" s="19"/>
      <c r="G74" s="19">
        <v>1892</v>
      </c>
      <c r="H74" s="19">
        <v>0</v>
      </c>
      <c r="I74" s="19"/>
      <c r="J74" s="19"/>
      <c r="K74" s="33"/>
      <c r="M74" s="3" t="s">
        <v>184</v>
      </c>
      <c r="N74" s="26" t="s">
        <v>457</v>
      </c>
    </row>
    <row r="75" spans="2:14" x14ac:dyDescent="0.2">
      <c r="B75" s="3" t="s">
        <v>447</v>
      </c>
      <c r="F75" s="19"/>
      <c r="G75" s="19">
        <v>1188</v>
      </c>
      <c r="H75" s="19">
        <v>2334</v>
      </c>
      <c r="I75" s="19"/>
      <c r="J75" s="19"/>
      <c r="K75" s="33"/>
      <c r="M75" s="3" t="s">
        <v>182</v>
      </c>
      <c r="N75" s="26" t="s">
        <v>458</v>
      </c>
    </row>
    <row r="76" spans="2:14" x14ac:dyDescent="0.2">
      <c r="B76" s="3" t="s">
        <v>448</v>
      </c>
      <c r="F76" s="19"/>
      <c r="G76" s="19">
        <v>520</v>
      </c>
      <c r="H76" s="19">
        <v>0</v>
      </c>
      <c r="I76" s="19"/>
      <c r="J76" s="19"/>
      <c r="K76" s="33"/>
      <c r="M76" s="3" t="s">
        <v>184</v>
      </c>
      <c r="N76" s="26" t="s">
        <v>459</v>
      </c>
    </row>
    <row r="77" spans="2:14" x14ac:dyDescent="0.2">
      <c r="B77" s="3" t="s">
        <v>449</v>
      </c>
      <c r="F77" s="19"/>
      <c r="G77" s="19">
        <v>2900</v>
      </c>
      <c r="H77" s="19">
        <v>1600</v>
      </c>
      <c r="I77" s="19"/>
      <c r="J77" s="19"/>
      <c r="K77" s="33"/>
      <c r="M77" s="3" t="s">
        <v>182</v>
      </c>
      <c r="N77" s="26" t="s">
        <v>460</v>
      </c>
    </row>
    <row r="78" spans="2:14" x14ac:dyDescent="0.2">
      <c r="B78" s="3" t="s">
        <v>450</v>
      </c>
      <c r="F78" s="19"/>
      <c r="G78" s="19">
        <v>159</v>
      </c>
      <c r="H78" s="19">
        <v>304</v>
      </c>
      <c r="I78" s="19"/>
      <c r="J78" s="19"/>
      <c r="K78" s="33"/>
      <c r="M78" s="3" t="s">
        <v>182</v>
      </c>
      <c r="N78" s="26" t="s">
        <v>461</v>
      </c>
    </row>
    <row r="79" spans="2:14" x14ac:dyDescent="0.2">
      <c r="B79" s="3" t="s">
        <v>451</v>
      </c>
      <c r="F79" s="19"/>
      <c r="G79" s="19">
        <v>2050</v>
      </c>
      <c r="H79" s="19">
        <v>0</v>
      </c>
      <c r="I79" s="19"/>
      <c r="J79" s="19"/>
      <c r="K79" s="33"/>
      <c r="M79" s="3" t="s">
        <v>184</v>
      </c>
      <c r="N79" s="26" t="s">
        <v>462</v>
      </c>
    </row>
    <row r="80" spans="2:14" x14ac:dyDescent="0.2">
      <c r="B80" s="3" t="s">
        <v>389</v>
      </c>
      <c r="F80" s="19"/>
      <c r="G80" s="19">
        <v>-2000</v>
      </c>
      <c r="H80" s="19">
        <v>0</v>
      </c>
      <c r="I80" s="19"/>
      <c r="J80" s="19"/>
      <c r="K80" s="33"/>
      <c r="M80" s="3" t="s">
        <v>184</v>
      </c>
      <c r="N80" s="26" t="s">
        <v>463</v>
      </c>
    </row>
    <row r="81" spans="1:14" x14ac:dyDescent="0.2">
      <c r="B81" s="3" t="s">
        <v>221</v>
      </c>
      <c r="F81" s="19"/>
      <c r="G81" s="19">
        <v>2277</v>
      </c>
      <c r="H81" s="19">
        <v>4584</v>
      </c>
      <c r="I81" s="19"/>
      <c r="J81" s="19"/>
      <c r="K81" s="33"/>
      <c r="N81" s="3" t="s">
        <v>1027</v>
      </c>
    </row>
    <row r="82" spans="1:14" x14ac:dyDescent="0.2">
      <c r="B82" s="3" t="s">
        <v>166</v>
      </c>
      <c r="F82" s="19"/>
      <c r="G82" s="19">
        <v>198</v>
      </c>
      <c r="H82" s="19">
        <v>372</v>
      </c>
      <c r="I82" s="19"/>
      <c r="J82" s="19"/>
      <c r="K82" s="33"/>
    </row>
    <row r="83" spans="1:14" x14ac:dyDescent="0.2">
      <c r="F83" s="19"/>
      <c r="G83" s="19"/>
      <c r="H83" s="19"/>
      <c r="I83" s="19"/>
      <c r="J83" s="19"/>
      <c r="K83" s="33"/>
    </row>
    <row r="84" spans="1:14" x14ac:dyDescent="0.2">
      <c r="A84" s="3">
        <v>2023</v>
      </c>
      <c r="F84" s="19"/>
      <c r="G84" s="19"/>
      <c r="H84" s="19"/>
      <c r="I84" s="19"/>
      <c r="J84" s="19"/>
      <c r="K84" s="33"/>
    </row>
    <row r="85" spans="1:14" x14ac:dyDescent="0.2">
      <c r="B85" s="3" t="s">
        <v>464</v>
      </c>
      <c r="F85" s="19"/>
      <c r="G85" s="19">
        <v>55</v>
      </c>
      <c r="H85" s="19">
        <v>0</v>
      </c>
      <c r="I85" s="19"/>
      <c r="J85" s="19"/>
      <c r="K85" s="33"/>
      <c r="M85" s="3" t="s">
        <v>184</v>
      </c>
      <c r="N85" s="26" t="s">
        <v>465</v>
      </c>
    </row>
    <row r="86" spans="1:14" x14ac:dyDescent="0.2">
      <c r="B86" s="3" t="s">
        <v>466</v>
      </c>
      <c r="F86" s="19"/>
      <c r="G86" s="19"/>
      <c r="H86" s="19">
        <v>1557</v>
      </c>
      <c r="I86" s="19">
        <v>0</v>
      </c>
      <c r="J86" s="19"/>
      <c r="K86" s="33"/>
      <c r="M86" s="3" t="s">
        <v>184</v>
      </c>
      <c r="N86" s="26" t="s">
        <v>508</v>
      </c>
    </row>
    <row r="87" spans="1:14" x14ac:dyDescent="0.2">
      <c r="B87" s="3" t="s">
        <v>467</v>
      </c>
      <c r="F87" s="19"/>
      <c r="G87" s="19"/>
      <c r="H87" s="19">
        <v>743</v>
      </c>
      <c r="I87" s="19">
        <v>398</v>
      </c>
      <c r="J87" s="19"/>
      <c r="K87" s="33"/>
      <c r="M87" s="3" t="s">
        <v>182</v>
      </c>
      <c r="N87" s="26" t="s">
        <v>509</v>
      </c>
    </row>
    <row r="88" spans="1:14" x14ac:dyDescent="0.2">
      <c r="B88" s="3" t="s">
        <v>468</v>
      </c>
      <c r="F88" s="19"/>
      <c r="G88" s="19"/>
      <c r="H88" s="19">
        <v>250</v>
      </c>
      <c r="I88" s="19">
        <v>0</v>
      </c>
      <c r="J88" s="19"/>
      <c r="K88" s="33"/>
      <c r="M88" s="3" t="s">
        <v>184</v>
      </c>
      <c r="N88" s="26" t="s">
        <v>510</v>
      </c>
    </row>
    <row r="89" spans="1:14" x14ac:dyDescent="0.2">
      <c r="B89" s="3" t="s">
        <v>469</v>
      </c>
      <c r="F89" s="19"/>
      <c r="G89" s="19"/>
      <c r="H89" s="19">
        <v>-8650</v>
      </c>
      <c r="I89" s="19">
        <v>-8650</v>
      </c>
      <c r="J89" s="19"/>
      <c r="K89" s="33"/>
      <c r="M89" s="3" t="s">
        <v>180</v>
      </c>
      <c r="N89" s="26" t="s">
        <v>511</v>
      </c>
    </row>
    <row r="90" spans="1:14" x14ac:dyDescent="0.2">
      <c r="B90" s="3" t="s">
        <v>470</v>
      </c>
      <c r="F90" s="19"/>
      <c r="G90" s="19"/>
      <c r="H90" s="19">
        <v>150</v>
      </c>
      <c r="I90" s="19">
        <v>0</v>
      </c>
      <c r="J90" s="19"/>
      <c r="K90" s="33"/>
      <c r="M90" s="3" t="s">
        <v>184</v>
      </c>
      <c r="N90" s="26" t="s">
        <v>512</v>
      </c>
    </row>
    <row r="91" spans="1:14" x14ac:dyDescent="0.2">
      <c r="B91" s="3" t="s">
        <v>471</v>
      </c>
      <c r="F91" s="19"/>
      <c r="G91" s="19"/>
      <c r="H91" s="19">
        <v>905</v>
      </c>
      <c r="I91" s="19">
        <v>0</v>
      </c>
      <c r="J91" s="19"/>
      <c r="K91" s="33"/>
      <c r="M91" s="3" t="s">
        <v>184</v>
      </c>
      <c r="N91" s="26" t="s">
        <v>513</v>
      </c>
    </row>
    <row r="92" spans="1:14" x14ac:dyDescent="0.2">
      <c r="B92" s="3" t="s">
        <v>472</v>
      </c>
      <c r="F92" s="19"/>
      <c r="G92" s="19"/>
      <c r="H92" s="19">
        <v>403</v>
      </c>
      <c r="I92" s="19">
        <v>398</v>
      </c>
      <c r="J92" s="19"/>
      <c r="K92" s="33"/>
      <c r="M92" s="3" t="s">
        <v>180</v>
      </c>
      <c r="N92" s="26" t="s">
        <v>514</v>
      </c>
    </row>
    <row r="93" spans="1:14" x14ac:dyDescent="0.2">
      <c r="B93" s="3" t="s">
        <v>473</v>
      </c>
      <c r="F93" s="19"/>
      <c r="G93" s="19"/>
      <c r="H93" s="19">
        <v>804</v>
      </c>
      <c r="I93" s="19">
        <v>0</v>
      </c>
      <c r="J93" s="19"/>
      <c r="K93" s="33"/>
      <c r="M93" s="3" t="s">
        <v>184</v>
      </c>
      <c r="N93" s="26" t="s">
        <v>515</v>
      </c>
    </row>
    <row r="94" spans="1:14" x14ac:dyDescent="0.2">
      <c r="B94" s="3" t="s">
        <v>474</v>
      </c>
      <c r="F94" s="19"/>
      <c r="G94" s="19"/>
      <c r="H94" s="19">
        <v>538</v>
      </c>
      <c r="I94" s="19">
        <v>528</v>
      </c>
      <c r="J94" s="19"/>
      <c r="K94" s="33"/>
      <c r="M94" s="3" t="s">
        <v>180</v>
      </c>
      <c r="N94" s="26" t="s">
        <v>516</v>
      </c>
    </row>
    <row r="95" spans="1:14" x14ac:dyDescent="0.2">
      <c r="B95" s="3" t="s">
        <v>475</v>
      </c>
      <c r="F95" s="19"/>
      <c r="G95" s="19"/>
      <c r="H95" s="19">
        <v>379</v>
      </c>
      <c r="I95" s="19">
        <v>0</v>
      </c>
      <c r="J95" s="19"/>
      <c r="K95" s="33"/>
      <c r="M95" s="3" t="s">
        <v>184</v>
      </c>
      <c r="N95" s="26" t="s">
        <v>517</v>
      </c>
    </row>
    <row r="96" spans="1:14" x14ac:dyDescent="0.2">
      <c r="B96" s="3" t="s">
        <v>476</v>
      </c>
      <c r="F96" s="19"/>
      <c r="G96" s="19"/>
      <c r="H96" s="19">
        <v>250</v>
      </c>
      <c r="I96" s="19">
        <v>0</v>
      </c>
      <c r="J96" s="19"/>
      <c r="K96" s="33"/>
      <c r="M96" s="3" t="s">
        <v>184</v>
      </c>
      <c r="N96" s="26" t="s">
        <v>518</v>
      </c>
    </row>
    <row r="97" spans="2:14" x14ac:dyDescent="0.2">
      <c r="B97" s="3" t="s">
        <v>477</v>
      </c>
      <c r="F97" s="19"/>
      <c r="G97" s="19"/>
      <c r="H97" s="19">
        <v>750</v>
      </c>
      <c r="I97" s="19">
        <v>500</v>
      </c>
      <c r="J97" s="19"/>
      <c r="K97" s="33"/>
      <c r="M97" s="3" t="s">
        <v>180</v>
      </c>
      <c r="N97" s="26" t="s">
        <v>519</v>
      </c>
    </row>
    <row r="98" spans="2:14" x14ac:dyDescent="0.2">
      <c r="B98" s="3" t="s">
        <v>478</v>
      </c>
      <c r="F98" s="19"/>
      <c r="G98" s="19"/>
      <c r="H98" s="19">
        <v>5217</v>
      </c>
      <c r="I98" s="19">
        <v>0</v>
      </c>
      <c r="J98" s="19"/>
      <c r="K98" s="33"/>
      <c r="M98" s="3" t="s">
        <v>184</v>
      </c>
      <c r="N98" s="26" t="s">
        <v>520</v>
      </c>
    </row>
    <row r="99" spans="2:14" x14ac:dyDescent="0.2">
      <c r="B99" s="3" t="s">
        <v>479</v>
      </c>
      <c r="F99" s="19"/>
      <c r="G99" s="19"/>
      <c r="H99" s="19">
        <v>1560</v>
      </c>
      <c r="I99" s="19">
        <v>0</v>
      </c>
      <c r="J99" s="19"/>
      <c r="K99" s="33"/>
      <c r="M99" s="3" t="s">
        <v>184</v>
      </c>
      <c r="N99" s="26" t="s">
        <v>521</v>
      </c>
    </row>
    <row r="100" spans="2:14" x14ac:dyDescent="0.2">
      <c r="B100" s="3" t="s">
        <v>480</v>
      </c>
      <c r="F100" s="19"/>
      <c r="G100" s="19"/>
      <c r="H100" s="19">
        <v>36</v>
      </c>
      <c r="I100" s="19">
        <v>36</v>
      </c>
      <c r="J100" s="19"/>
      <c r="K100" s="33"/>
      <c r="M100" s="3" t="s">
        <v>180</v>
      </c>
      <c r="N100" s="26" t="s">
        <v>522</v>
      </c>
    </row>
    <row r="101" spans="2:14" x14ac:dyDescent="0.2">
      <c r="B101" s="3" t="s">
        <v>481</v>
      </c>
      <c r="F101" s="19"/>
      <c r="G101" s="19"/>
      <c r="H101" s="19">
        <v>150</v>
      </c>
      <c r="I101" s="19">
        <v>0</v>
      </c>
      <c r="J101" s="19"/>
      <c r="K101" s="33"/>
      <c r="M101" s="3" t="s">
        <v>184</v>
      </c>
      <c r="N101" s="26" t="s">
        <v>523</v>
      </c>
    </row>
    <row r="102" spans="2:14" x14ac:dyDescent="0.2">
      <c r="B102" s="3" t="s">
        <v>482</v>
      </c>
      <c r="F102" s="19"/>
      <c r="G102" s="19"/>
      <c r="H102" s="19">
        <v>2700</v>
      </c>
      <c r="I102" s="19">
        <v>2450</v>
      </c>
      <c r="J102" s="19"/>
      <c r="K102" s="33"/>
      <c r="M102" s="3" t="s">
        <v>182</v>
      </c>
      <c r="N102" s="26" t="s">
        <v>524</v>
      </c>
    </row>
    <row r="103" spans="2:14" x14ac:dyDescent="0.2">
      <c r="B103" s="3" t="s">
        <v>483</v>
      </c>
      <c r="F103" s="19"/>
      <c r="G103" s="19"/>
      <c r="H103" s="19">
        <v>950</v>
      </c>
      <c r="I103" s="19">
        <v>0</v>
      </c>
      <c r="J103" s="19"/>
      <c r="K103" s="33"/>
      <c r="M103" s="3" t="s">
        <v>184</v>
      </c>
      <c r="N103" s="26" t="s">
        <v>525</v>
      </c>
    </row>
    <row r="104" spans="2:14" x14ac:dyDescent="0.2">
      <c r="B104" s="3" t="s">
        <v>484</v>
      </c>
      <c r="F104" s="19"/>
      <c r="G104" s="19"/>
      <c r="H104" s="19">
        <v>2237</v>
      </c>
      <c r="I104" s="19">
        <v>450</v>
      </c>
      <c r="J104" s="19"/>
      <c r="K104" s="33"/>
      <c r="M104" s="3" t="s">
        <v>182</v>
      </c>
      <c r="N104" s="26" t="s">
        <v>526</v>
      </c>
    </row>
    <row r="105" spans="2:14" x14ac:dyDescent="0.2">
      <c r="B105" s="3" t="s">
        <v>485</v>
      </c>
      <c r="F105" s="19"/>
      <c r="G105" s="19"/>
      <c r="H105" s="19">
        <v>3200</v>
      </c>
      <c r="I105" s="19">
        <v>3200</v>
      </c>
      <c r="J105" s="19"/>
      <c r="K105" s="33"/>
      <c r="M105" s="3" t="s">
        <v>180</v>
      </c>
      <c r="N105" s="26" t="s">
        <v>527</v>
      </c>
    </row>
    <row r="106" spans="2:14" x14ac:dyDescent="0.2">
      <c r="B106" s="3" t="s">
        <v>486</v>
      </c>
      <c r="F106" s="19"/>
      <c r="G106" s="19"/>
      <c r="H106" s="19">
        <v>240</v>
      </c>
      <c r="I106" s="19">
        <v>0</v>
      </c>
      <c r="J106" s="19"/>
      <c r="K106" s="33"/>
      <c r="M106" s="3" t="s">
        <v>184</v>
      </c>
      <c r="N106" s="26" t="s">
        <v>528</v>
      </c>
    </row>
    <row r="107" spans="2:14" x14ac:dyDescent="0.2">
      <c r="B107" s="3" t="s">
        <v>487</v>
      </c>
      <c r="F107" s="19"/>
      <c r="G107" s="19"/>
      <c r="H107" s="19">
        <v>846</v>
      </c>
      <c r="I107" s="19">
        <v>842</v>
      </c>
      <c r="J107" s="19"/>
      <c r="K107" s="33"/>
      <c r="M107" s="3" t="s">
        <v>180</v>
      </c>
      <c r="N107" s="26" t="s">
        <v>529</v>
      </c>
    </row>
    <row r="108" spans="2:14" x14ac:dyDescent="0.2">
      <c r="B108" s="3" t="s">
        <v>488</v>
      </c>
      <c r="F108" s="19"/>
      <c r="G108" s="19"/>
      <c r="H108" s="19">
        <v>2180</v>
      </c>
      <c r="I108" s="19">
        <v>0</v>
      </c>
      <c r="J108" s="19"/>
      <c r="K108" s="33"/>
      <c r="M108" s="3" t="s">
        <v>184</v>
      </c>
      <c r="N108" s="26" t="s">
        <v>530</v>
      </c>
    </row>
    <row r="109" spans="2:14" x14ac:dyDescent="0.2">
      <c r="B109" s="3" t="s">
        <v>489</v>
      </c>
      <c r="F109" s="19"/>
      <c r="G109" s="19"/>
      <c r="H109" s="19">
        <v>1310</v>
      </c>
      <c r="I109" s="19">
        <v>1310</v>
      </c>
      <c r="J109" s="19"/>
      <c r="K109" s="33"/>
      <c r="M109" s="3" t="s">
        <v>180</v>
      </c>
      <c r="N109" s="26" t="s">
        <v>531</v>
      </c>
    </row>
    <row r="110" spans="2:14" x14ac:dyDescent="0.2">
      <c r="B110" s="3" t="s">
        <v>490</v>
      </c>
      <c r="F110" s="19"/>
      <c r="G110" s="19"/>
      <c r="H110" s="19">
        <v>219</v>
      </c>
      <c r="I110" s="19">
        <v>0</v>
      </c>
      <c r="J110" s="19"/>
      <c r="K110" s="33"/>
      <c r="M110" s="3" t="s">
        <v>184</v>
      </c>
      <c r="N110" s="26" t="s">
        <v>532</v>
      </c>
    </row>
    <row r="111" spans="2:14" x14ac:dyDescent="0.2">
      <c r="B111" s="3" t="s">
        <v>491</v>
      </c>
      <c r="F111" s="19"/>
      <c r="G111" s="19"/>
      <c r="H111" s="19">
        <v>1627</v>
      </c>
      <c r="I111" s="19">
        <v>0</v>
      </c>
      <c r="J111" s="19"/>
      <c r="K111" s="33"/>
      <c r="M111" s="3" t="s">
        <v>184</v>
      </c>
      <c r="N111" s="26" t="s">
        <v>533</v>
      </c>
    </row>
    <row r="112" spans="2:14" x14ac:dyDescent="0.2">
      <c r="B112" s="3" t="s">
        <v>492</v>
      </c>
      <c r="F112" s="19"/>
      <c r="G112" s="19"/>
      <c r="H112" s="19">
        <v>589</v>
      </c>
      <c r="I112" s="19">
        <v>580</v>
      </c>
      <c r="J112" s="19"/>
      <c r="K112" s="33"/>
      <c r="M112" s="3" t="s">
        <v>180</v>
      </c>
      <c r="N112" s="26" t="s">
        <v>534</v>
      </c>
    </row>
    <row r="113" spans="2:14" x14ac:dyDescent="0.2">
      <c r="B113" s="3" t="s">
        <v>493</v>
      </c>
      <c r="F113" s="19"/>
      <c r="G113" s="19"/>
      <c r="H113" s="19">
        <v>1500</v>
      </c>
      <c r="I113" s="19">
        <v>0</v>
      </c>
      <c r="J113" s="19"/>
      <c r="K113" s="33"/>
      <c r="M113" s="3" t="s">
        <v>184</v>
      </c>
      <c r="N113" s="26" t="s">
        <v>535</v>
      </c>
    </row>
    <row r="114" spans="2:14" x14ac:dyDescent="0.2">
      <c r="B114" s="3" t="s">
        <v>494</v>
      </c>
      <c r="F114" s="19"/>
      <c r="G114" s="19"/>
      <c r="H114" s="19">
        <v>170</v>
      </c>
      <c r="I114" s="19">
        <v>210</v>
      </c>
      <c r="J114" s="19"/>
      <c r="K114" s="33"/>
      <c r="M114" s="3" t="s">
        <v>180</v>
      </c>
      <c r="N114" s="26" t="s">
        <v>536</v>
      </c>
    </row>
    <row r="115" spans="2:14" x14ac:dyDescent="0.2">
      <c r="B115" s="3" t="s">
        <v>495</v>
      </c>
      <c r="F115" s="19"/>
      <c r="G115" s="19"/>
      <c r="H115" s="19">
        <v>1372</v>
      </c>
      <c r="I115" s="19">
        <v>0</v>
      </c>
      <c r="J115" s="19"/>
      <c r="K115" s="33"/>
      <c r="M115" s="3" t="s">
        <v>184</v>
      </c>
      <c r="N115" s="26" t="s">
        <v>537</v>
      </c>
    </row>
    <row r="116" spans="2:14" x14ac:dyDescent="0.2">
      <c r="B116" s="3" t="s">
        <v>496</v>
      </c>
      <c r="F116" s="19"/>
      <c r="G116" s="19"/>
      <c r="H116" s="19">
        <v>1880</v>
      </c>
      <c r="I116" s="19">
        <v>1920</v>
      </c>
      <c r="J116" s="19"/>
      <c r="K116" s="33"/>
      <c r="M116" s="3" t="s">
        <v>180</v>
      </c>
      <c r="N116" s="26" t="s">
        <v>538</v>
      </c>
    </row>
    <row r="117" spans="2:14" x14ac:dyDescent="0.2">
      <c r="B117" s="3" t="s">
        <v>497</v>
      </c>
      <c r="F117" s="19"/>
      <c r="G117" s="19"/>
      <c r="H117" s="19">
        <v>500</v>
      </c>
      <c r="I117" s="19">
        <v>0</v>
      </c>
      <c r="J117" s="19"/>
      <c r="K117" s="33"/>
      <c r="M117" s="3" t="s">
        <v>184</v>
      </c>
      <c r="N117" s="26" t="s">
        <v>539</v>
      </c>
    </row>
    <row r="118" spans="2:14" x14ac:dyDescent="0.2">
      <c r="B118" s="3" t="s">
        <v>498</v>
      </c>
      <c r="F118" s="19"/>
      <c r="G118" s="19"/>
      <c r="H118" s="19">
        <v>109</v>
      </c>
      <c r="I118" s="19">
        <v>0</v>
      </c>
      <c r="J118" s="19"/>
      <c r="K118" s="33"/>
      <c r="M118" s="3" t="s">
        <v>184</v>
      </c>
      <c r="N118" s="26" t="s">
        <v>540</v>
      </c>
    </row>
    <row r="119" spans="2:14" x14ac:dyDescent="0.2">
      <c r="B119" s="3" t="s">
        <v>499</v>
      </c>
      <c r="F119" s="19"/>
      <c r="G119" s="19"/>
      <c r="H119" s="19">
        <v>203</v>
      </c>
      <c r="I119" s="19">
        <v>204</v>
      </c>
      <c r="J119" s="19"/>
      <c r="K119" s="33"/>
      <c r="M119" s="3" t="s">
        <v>180</v>
      </c>
      <c r="N119" s="26" t="s">
        <v>541</v>
      </c>
    </row>
    <row r="120" spans="2:14" x14ac:dyDescent="0.2">
      <c r="B120" s="3" t="s">
        <v>500</v>
      </c>
      <c r="F120" s="19"/>
      <c r="G120" s="19"/>
      <c r="H120" s="19">
        <v>2000</v>
      </c>
      <c r="I120" s="19">
        <v>2000</v>
      </c>
      <c r="J120" s="19"/>
      <c r="K120" s="33"/>
      <c r="M120" s="3" t="s">
        <v>180</v>
      </c>
      <c r="N120" s="26" t="s">
        <v>542</v>
      </c>
    </row>
    <row r="121" spans="2:14" x14ac:dyDescent="0.2">
      <c r="B121" s="3" t="s">
        <v>501</v>
      </c>
      <c r="F121" s="19"/>
      <c r="G121" s="19"/>
      <c r="H121" s="19">
        <v>20630</v>
      </c>
      <c r="I121" s="19">
        <v>20618</v>
      </c>
      <c r="J121" s="19"/>
      <c r="K121" s="33"/>
      <c r="M121" s="3" t="s">
        <v>180</v>
      </c>
      <c r="N121" s="26" t="s">
        <v>543</v>
      </c>
    </row>
    <row r="122" spans="2:14" x14ac:dyDescent="0.2">
      <c r="B122" s="3" t="s">
        <v>502</v>
      </c>
      <c r="F122" s="19"/>
      <c r="G122" s="19"/>
      <c r="H122" s="19">
        <v>1168</v>
      </c>
      <c r="I122" s="19">
        <v>1168</v>
      </c>
      <c r="J122" s="19"/>
      <c r="K122" s="33"/>
      <c r="M122" s="3" t="s">
        <v>180</v>
      </c>
      <c r="N122" s="26" t="s">
        <v>544</v>
      </c>
    </row>
    <row r="123" spans="2:14" x14ac:dyDescent="0.2">
      <c r="B123" s="3" t="s">
        <v>503</v>
      </c>
      <c r="F123" s="19"/>
      <c r="G123" s="19"/>
      <c r="H123" s="19">
        <v>240</v>
      </c>
      <c r="I123" s="19">
        <v>240</v>
      </c>
      <c r="J123" s="19"/>
      <c r="K123" s="33"/>
      <c r="M123" s="3" t="s">
        <v>180</v>
      </c>
      <c r="N123" s="26" t="s">
        <v>545</v>
      </c>
    </row>
    <row r="124" spans="2:14" x14ac:dyDescent="0.2">
      <c r="B124" s="3" t="s">
        <v>504</v>
      </c>
      <c r="F124" s="19"/>
      <c r="G124" s="19"/>
      <c r="H124" s="19">
        <v>520</v>
      </c>
      <c r="I124" s="19">
        <v>0</v>
      </c>
      <c r="J124" s="19"/>
      <c r="K124" s="33"/>
      <c r="M124" s="3" t="s">
        <v>184</v>
      </c>
      <c r="N124" s="26" t="s">
        <v>546</v>
      </c>
    </row>
    <row r="125" spans="2:14" x14ac:dyDescent="0.2">
      <c r="B125" s="3" t="s">
        <v>505</v>
      </c>
      <c r="F125" s="19"/>
      <c r="G125" s="19"/>
      <c r="H125" s="19">
        <v>1298</v>
      </c>
      <c r="I125" s="19">
        <v>0</v>
      </c>
      <c r="J125" s="19"/>
      <c r="K125" s="33"/>
      <c r="M125" s="3" t="s">
        <v>184</v>
      </c>
      <c r="N125" s="26" t="s">
        <v>547</v>
      </c>
    </row>
    <row r="126" spans="2:14" x14ac:dyDescent="0.2">
      <c r="B126" s="3" t="s">
        <v>506</v>
      </c>
      <c r="F126" s="19"/>
      <c r="G126" s="19"/>
      <c r="H126" s="19">
        <v>150</v>
      </c>
      <c r="I126" s="19">
        <v>150</v>
      </c>
      <c r="J126" s="19"/>
      <c r="K126" s="33"/>
      <c r="M126" s="3" t="s">
        <v>180</v>
      </c>
      <c r="N126" s="26" t="s">
        <v>548</v>
      </c>
    </row>
    <row r="127" spans="2:14" x14ac:dyDescent="0.2">
      <c r="B127" s="3" t="s">
        <v>507</v>
      </c>
      <c r="F127" s="19"/>
      <c r="G127" s="19"/>
      <c r="H127" s="19">
        <v>20</v>
      </c>
      <c r="I127" s="19">
        <v>0</v>
      </c>
      <c r="J127" s="19"/>
      <c r="K127" s="33"/>
      <c r="M127" s="3" t="s">
        <v>184</v>
      </c>
      <c r="N127" s="26" t="s">
        <v>549</v>
      </c>
    </row>
    <row r="128" spans="2:14" x14ac:dyDescent="0.2">
      <c r="B128" s="3" t="s">
        <v>221</v>
      </c>
      <c r="F128" s="19"/>
      <c r="G128" s="19"/>
      <c r="H128" s="19">
        <v>4246</v>
      </c>
      <c r="I128" s="19">
        <v>2966</v>
      </c>
      <c r="J128" s="19"/>
      <c r="K128" s="33"/>
      <c r="N128" s="3" t="s">
        <v>340</v>
      </c>
    </row>
    <row r="129" spans="1:14" x14ac:dyDescent="0.2">
      <c r="B129" s="3" t="s">
        <v>166</v>
      </c>
      <c r="F129" s="19"/>
      <c r="G129" s="19"/>
      <c r="H129" s="19">
        <v>799</v>
      </c>
      <c r="I129" s="19">
        <v>440</v>
      </c>
      <c r="J129" s="19"/>
      <c r="K129" s="33"/>
    </row>
    <row r="130" spans="1:14" x14ac:dyDescent="0.2">
      <c r="F130" s="19"/>
      <c r="G130" s="19"/>
      <c r="H130" s="19"/>
      <c r="I130" s="19"/>
      <c r="J130" s="19"/>
      <c r="K130" s="33"/>
    </row>
    <row r="131" spans="1:14" x14ac:dyDescent="0.2">
      <c r="A131" s="3">
        <v>2024</v>
      </c>
      <c r="F131" s="19"/>
      <c r="G131" s="19"/>
      <c r="H131" s="19"/>
      <c r="I131" s="19"/>
      <c r="J131" s="19"/>
      <c r="K131" s="33"/>
    </row>
    <row r="132" spans="1:14" x14ac:dyDescent="0.2">
      <c r="B132" s="3" t="s">
        <v>550</v>
      </c>
      <c r="F132" s="19"/>
      <c r="G132" s="19"/>
      <c r="H132" s="19">
        <v>70</v>
      </c>
      <c r="I132" s="19">
        <v>0</v>
      </c>
      <c r="J132" s="19"/>
      <c r="K132" s="33"/>
      <c r="M132" s="3" t="s">
        <v>184</v>
      </c>
      <c r="N132" s="26" t="s">
        <v>561</v>
      </c>
    </row>
    <row r="133" spans="1:14" x14ac:dyDescent="0.2">
      <c r="B133" s="3" t="s">
        <v>551</v>
      </c>
      <c r="F133" s="19"/>
      <c r="G133" s="19"/>
      <c r="H133" s="19">
        <v>218</v>
      </c>
      <c r="I133" s="19">
        <v>436</v>
      </c>
      <c r="J133" s="19"/>
      <c r="K133" s="33"/>
      <c r="M133" s="3" t="s">
        <v>180</v>
      </c>
      <c r="N133" s="26" t="s">
        <v>562</v>
      </c>
    </row>
    <row r="134" spans="1:14" x14ac:dyDescent="0.2">
      <c r="B134" s="3" t="s">
        <v>552</v>
      </c>
      <c r="F134" s="19"/>
      <c r="G134" s="19"/>
      <c r="H134" s="19">
        <v>218</v>
      </c>
      <c r="I134" s="19">
        <v>436</v>
      </c>
      <c r="J134" s="19"/>
      <c r="K134" s="33"/>
      <c r="M134" s="3" t="s">
        <v>180</v>
      </c>
      <c r="N134" s="26" t="s">
        <v>563</v>
      </c>
    </row>
    <row r="135" spans="1:14" x14ac:dyDescent="0.2">
      <c r="B135" s="3" t="s">
        <v>553</v>
      </c>
      <c r="F135" s="19"/>
      <c r="G135" s="19"/>
      <c r="H135" s="19">
        <v>200</v>
      </c>
      <c r="I135" s="19">
        <v>400</v>
      </c>
      <c r="J135" s="19"/>
      <c r="K135" s="33"/>
      <c r="M135" s="3" t="s">
        <v>180</v>
      </c>
      <c r="N135" s="26" t="s">
        <v>564</v>
      </c>
    </row>
    <row r="136" spans="1:14" x14ac:dyDescent="0.2">
      <c r="B136" s="3" t="s">
        <v>554</v>
      </c>
      <c r="F136" s="19"/>
      <c r="G136" s="19"/>
      <c r="H136" s="19">
        <v>51</v>
      </c>
      <c r="I136" s="19">
        <v>102</v>
      </c>
      <c r="J136" s="19"/>
      <c r="K136" s="33"/>
      <c r="M136" s="3" t="s">
        <v>180</v>
      </c>
      <c r="N136" s="26" t="s">
        <v>565</v>
      </c>
    </row>
    <row r="137" spans="1:14" x14ac:dyDescent="0.2">
      <c r="B137" s="3" t="s">
        <v>555</v>
      </c>
      <c r="F137" s="19"/>
      <c r="G137" s="19"/>
      <c r="H137" s="19">
        <v>50</v>
      </c>
      <c r="I137" s="19">
        <v>100</v>
      </c>
      <c r="J137" s="19"/>
      <c r="K137" s="33"/>
      <c r="M137" s="3" t="s">
        <v>180</v>
      </c>
      <c r="N137" s="26" t="s">
        <v>566</v>
      </c>
    </row>
    <row r="138" spans="1:14" x14ac:dyDescent="0.2">
      <c r="B138" s="3" t="s">
        <v>556</v>
      </c>
      <c r="F138" s="19"/>
      <c r="G138" s="19"/>
      <c r="H138" s="19">
        <v>400</v>
      </c>
      <c r="I138" s="19">
        <v>0</v>
      </c>
      <c r="J138" s="19"/>
      <c r="K138" s="33"/>
      <c r="M138" s="3" t="s">
        <v>184</v>
      </c>
      <c r="N138" s="26" t="s">
        <v>567</v>
      </c>
    </row>
    <row r="139" spans="1:14" x14ac:dyDescent="0.2">
      <c r="B139" s="3" t="s">
        <v>557</v>
      </c>
      <c r="F139" s="19"/>
      <c r="G139" s="19"/>
      <c r="H139" s="19">
        <v>215</v>
      </c>
      <c r="I139" s="19">
        <v>0</v>
      </c>
      <c r="J139" s="19"/>
      <c r="K139" s="33"/>
      <c r="M139" s="3" t="s">
        <v>184</v>
      </c>
      <c r="N139" s="26" t="s">
        <v>568</v>
      </c>
    </row>
    <row r="140" spans="1:14" x14ac:dyDescent="0.2">
      <c r="B140" s="3" t="s">
        <v>372</v>
      </c>
      <c r="F140" s="19"/>
      <c r="G140" s="19"/>
      <c r="H140" s="19">
        <v>440</v>
      </c>
      <c r="I140" s="19">
        <v>0</v>
      </c>
      <c r="J140" s="19"/>
      <c r="K140" s="33"/>
      <c r="M140" s="3" t="s">
        <v>184</v>
      </c>
      <c r="N140" s="26" t="s">
        <v>569</v>
      </c>
    </row>
    <row r="141" spans="1:14" x14ac:dyDescent="0.2">
      <c r="B141" s="3" t="s">
        <v>558</v>
      </c>
      <c r="F141" s="19"/>
      <c r="G141" s="19"/>
      <c r="H141" s="19">
        <v>155</v>
      </c>
      <c r="I141" s="19">
        <v>300</v>
      </c>
      <c r="J141" s="19"/>
      <c r="K141" s="33"/>
      <c r="M141" s="3" t="s">
        <v>182</v>
      </c>
      <c r="N141" s="26" t="s">
        <v>570</v>
      </c>
    </row>
    <row r="142" spans="1:14" x14ac:dyDescent="0.2">
      <c r="B142" s="3" t="s">
        <v>559</v>
      </c>
      <c r="F142" s="19"/>
      <c r="G142" s="19"/>
      <c r="H142" s="19">
        <v>165</v>
      </c>
      <c r="I142" s="19">
        <v>0</v>
      </c>
      <c r="J142" s="19"/>
      <c r="K142" s="33"/>
      <c r="M142" s="3" t="s">
        <v>184</v>
      </c>
      <c r="N142" s="26" t="s">
        <v>571</v>
      </c>
    </row>
    <row r="143" spans="1:14" x14ac:dyDescent="0.2">
      <c r="B143" s="3" t="s">
        <v>490</v>
      </c>
      <c r="F143" s="19"/>
      <c r="G143" s="19"/>
      <c r="H143" s="19">
        <v>238</v>
      </c>
      <c r="I143" s="19">
        <v>466</v>
      </c>
      <c r="J143" s="19"/>
      <c r="K143" s="33"/>
      <c r="M143" s="3" t="s">
        <v>182</v>
      </c>
      <c r="N143" s="26" t="s">
        <v>572</v>
      </c>
    </row>
    <row r="144" spans="1:14" x14ac:dyDescent="0.2">
      <c r="B144" s="3" t="s">
        <v>491</v>
      </c>
      <c r="F144" s="19"/>
      <c r="G144" s="19"/>
      <c r="H144" s="19">
        <v>1812</v>
      </c>
      <c r="I144" s="19">
        <v>0</v>
      </c>
      <c r="J144" s="19"/>
      <c r="K144" s="33"/>
      <c r="M144" s="3" t="s">
        <v>184</v>
      </c>
      <c r="N144" s="26" t="s">
        <v>573</v>
      </c>
    </row>
    <row r="145" spans="1:14" x14ac:dyDescent="0.2">
      <c r="B145" s="3" t="s">
        <v>560</v>
      </c>
      <c r="F145" s="19"/>
      <c r="G145" s="19"/>
      <c r="H145" s="19">
        <v>60</v>
      </c>
      <c r="I145" s="19">
        <v>0</v>
      </c>
      <c r="J145" s="19"/>
      <c r="K145" s="33"/>
      <c r="M145" s="3" t="s">
        <v>184</v>
      </c>
      <c r="N145" s="26" t="s">
        <v>574</v>
      </c>
    </row>
    <row r="146" spans="1:14" x14ac:dyDescent="0.2">
      <c r="B146" s="3" t="s">
        <v>386</v>
      </c>
      <c r="F146" s="19"/>
      <c r="G146" s="19"/>
      <c r="H146" s="19">
        <v>399</v>
      </c>
      <c r="I146" s="19">
        <v>0</v>
      </c>
      <c r="J146" s="19"/>
      <c r="K146" s="33"/>
      <c r="M146" s="3" t="s">
        <v>184</v>
      </c>
      <c r="N146" s="26" t="s">
        <v>575</v>
      </c>
    </row>
    <row r="147" spans="1:14" x14ac:dyDescent="0.2">
      <c r="B147" s="3" t="s">
        <v>389</v>
      </c>
      <c r="F147" s="19"/>
      <c r="G147" s="19"/>
      <c r="H147" s="19">
        <v>3000</v>
      </c>
      <c r="I147" s="19">
        <v>0</v>
      </c>
      <c r="J147" s="19"/>
      <c r="K147" s="33"/>
      <c r="M147" s="3" t="s">
        <v>180</v>
      </c>
      <c r="N147" s="26" t="s">
        <v>576</v>
      </c>
    </row>
    <row r="148" spans="1:14" x14ac:dyDescent="0.2">
      <c r="B148" s="3" t="s">
        <v>221</v>
      </c>
      <c r="F148" s="19"/>
      <c r="G148" s="19"/>
      <c r="H148" s="19">
        <v>-79</v>
      </c>
      <c r="I148" s="19">
        <v>-140</v>
      </c>
      <c r="J148" s="19"/>
      <c r="K148" s="33"/>
      <c r="N148" s="3" t="s">
        <v>330</v>
      </c>
    </row>
    <row r="149" spans="1:14" x14ac:dyDescent="0.2">
      <c r="B149" s="3" t="s">
        <v>166</v>
      </c>
      <c r="F149" s="19"/>
      <c r="G149" s="19"/>
      <c r="H149" s="19">
        <v>705</v>
      </c>
      <c r="I149" s="19">
        <v>127</v>
      </c>
      <c r="J149" s="19"/>
      <c r="K149" s="33"/>
    </row>
    <row r="150" spans="1:14" x14ac:dyDescent="0.2">
      <c r="F150" s="19"/>
      <c r="G150" s="19"/>
      <c r="H150" s="19"/>
      <c r="I150" s="19"/>
      <c r="J150" s="19"/>
      <c r="K150" s="33"/>
    </row>
    <row r="151" spans="1:14" x14ac:dyDescent="0.2">
      <c r="F151" s="19"/>
      <c r="G151" s="19"/>
      <c r="H151" s="19"/>
      <c r="I151" s="19"/>
      <c r="J151" s="19"/>
      <c r="K151" s="33"/>
    </row>
    <row r="152" spans="1:14" x14ac:dyDescent="0.2">
      <c r="A152" s="23" t="s">
        <v>6459</v>
      </c>
      <c r="F152" s="19"/>
      <c r="G152" s="19"/>
      <c r="H152" s="19"/>
      <c r="I152" s="20"/>
      <c r="J152" s="19"/>
      <c r="K152" s="33"/>
    </row>
    <row r="153" spans="1:14" x14ac:dyDescent="0.2">
      <c r="B153" s="3" t="s">
        <v>580</v>
      </c>
      <c r="F153" s="19"/>
      <c r="G153" s="19"/>
      <c r="H153" s="19"/>
      <c r="I153" s="19">
        <v>407</v>
      </c>
      <c r="J153" s="19"/>
      <c r="K153" s="33"/>
    </row>
    <row r="154" spans="1:14" x14ac:dyDescent="0.2">
      <c r="B154" s="3" t="s">
        <v>578</v>
      </c>
      <c r="F154" s="19"/>
      <c r="G154" s="19"/>
      <c r="H154" s="19"/>
      <c r="I154" s="19">
        <v>-1400</v>
      </c>
      <c r="J154" s="19"/>
      <c r="K154" s="33"/>
      <c r="N154" s="3" t="s">
        <v>8936</v>
      </c>
    </row>
    <row r="155" spans="1:14" x14ac:dyDescent="0.2">
      <c r="B155" s="3" t="s">
        <v>579</v>
      </c>
      <c r="F155" s="19"/>
      <c r="G155" s="19"/>
      <c r="H155" s="19"/>
      <c r="I155" s="19">
        <v>2266</v>
      </c>
      <c r="J155" s="19"/>
      <c r="K155" s="33"/>
      <c r="N155" s="3" t="s">
        <v>8935</v>
      </c>
    </row>
    <row r="156" spans="1:14" x14ac:dyDescent="0.2">
      <c r="B156" s="3" t="s">
        <v>585</v>
      </c>
      <c r="F156" s="19"/>
      <c r="G156" s="19"/>
      <c r="H156" s="19"/>
      <c r="I156" s="19">
        <v>2728</v>
      </c>
      <c r="J156" s="19"/>
      <c r="K156" s="33"/>
      <c r="N156" s="3" t="s">
        <v>8959</v>
      </c>
    </row>
    <row r="157" spans="1:14" x14ac:dyDescent="0.2">
      <c r="B157" s="3" t="s">
        <v>592</v>
      </c>
      <c r="F157" s="19"/>
      <c r="G157" s="19"/>
      <c r="H157" s="19"/>
      <c r="I157" s="19">
        <v>615</v>
      </c>
      <c r="J157" s="19"/>
      <c r="K157" s="33"/>
      <c r="N157" s="3" t="s">
        <v>8955</v>
      </c>
    </row>
    <row r="158" spans="1:14" x14ac:dyDescent="0.2">
      <c r="B158" s="3" t="s">
        <v>466</v>
      </c>
      <c r="F158" s="19"/>
      <c r="G158" s="19"/>
      <c r="H158" s="19"/>
      <c r="I158" s="19">
        <v>1630</v>
      </c>
      <c r="J158" s="19"/>
      <c r="K158" s="33"/>
      <c r="N158" s="3" t="s">
        <v>8956</v>
      </c>
    </row>
    <row r="159" spans="1:14" x14ac:dyDescent="0.2">
      <c r="B159" s="3" t="s">
        <v>593</v>
      </c>
      <c r="F159" s="19"/>
      <c r="G159" s="19"/>
      <c r="H159" s="19"/>
      <c r="I159" s="19">
        <v>3900</v>
      </c>
      <c r="J159" s="19"/>
      <c r="K159" s="33"/>
      <c r="N159" s="3" t="s">
        <v>8957</v>
      </c>
    </row>
    <row r="160" spans="1:14" x14ac:dyDescent="0.2">
      <c r="B160" s="3" t="s">
        <v>594</v>
      </c>
      <c r="F160" s="19"/>
      <c r="G160" s="19"/>
      <c r="H160" s="19"/>
      <c r="I160" s="19">
        <v>11576</v>
      </c>
      <c r="J160" s="19"/>
      <c r="K160" s="33"/>
    </row>
    <row r="161" spans="1:14" x14ac:dyDescent="0.2">
      <c r="B161" s="3" t="s">
        <v>595</v>
      </c>
      <c r="F161" s="19"/>
      <c r="G161" s="19"/>
      <c r="H161" s="19"/>
      <c r="I161" s="19">
        <v>266</v>
      </c>
      <c r="J161" s="19"/>
      <c r="K161" s="33"/>
      <c r="N161" s="3" t="s">
        <v>8958</v>
      </c>
    </row>
    <row r="162" spans="1:14" x14ac:dyDescent="0.2">
      <c r="K162" s="30"/>
    </row>
    <row r="163" spans="1:14" x14ac:dyDescent="0.2">
      <c r="K163" s="30"/>
    </row>
    <row r="164" spans="1:14" ht="25.5" x14ac:dyDescent="0.2">
      <c r="A164" s="61" t="s">
        <v>6460</v>
      </c>
      <c r="B164" s="62"/>
      <c r="C164" s="66" t="s">
        <v>3292</v>
      </c>
      <c r="D164" s="66" t="s">
        <v>3293</v>
      </c>
      <c r="E164" s="70" t="s">
        <v>7761</v>
      </c>
      <c r="K164" s="30"/>
    </row>
    <row r="165" spans="1:14" x14ac:dyDescent="0.2">
      <c r="A165" s="61"/>
      <c r="B165" s="62" t="s">
        <v>9012</v>
      </c>
      <c r="C165" s="67">
        <v>-4893</v>
      </c>
      <c r="D165" s="67">
        <v>-4893</v>
      </c>
      <c r="E165" s="99"/>
      <c r="K165" s="30"/>
    </row>
    <row r="166" spans="1:14" x14ac:dyDescent="0.2">
      <c r="A166" s="61"/>
      <c r="B166" s="68" t="s">
        <v>9013</v>
      </c>
      <c r="C166" s="67">
        <v>-165</v>
      </c>
      <c r="D166" s="67">
        <v>-165</v>
      </c>
      <c r="E166" s="99"/>
      <c r="K166" s="30"/>
      <c r="N166" s="3" t="s">
        <v>9015</v>
      </c>
    </row>
    <row r="167" spans="1:14" x14ac:dyDescent="0.2">
      <c r="A167" s="61"/>
      <c r="B167" s="68" t="s">
        <v>9014</v>
      </c>
      <c r="C167" s="67">
        <v>-271</v>
      </c>
      <c r="D167" s="67">
        <v>-271</v>
      </c>
      <c r="E167" s="99"/>
      <c r="K167" s="30"/>
      <c r="N167" s="3" t="s">
        <v>9016</v>
      </c>
    </row>
    <row r="168" spans="1:14" x14ac:dyDescent="0.2">
      <c r="A168" s="62"/>
      <c r="B168" s="68" t="s">
        <v>8509</v>
      </c>
      <c r="C168" s="65"/>
      <c r="D168" s="62"/>
      <c r="E168" s="65">
        <v>-8132</v>
      </c>
      <c r="K168" s="33"/>
      <c r="N168" s="26" t="s">
        <v>8510</v>
      </c>
    </row>
    <row r="169" spans="1:14" x14ac:dyDescent="0.2">
      <c r="A169" s="69" t="s">
        <v>146</v>
      </c>
      <c r="B169" s="49"/>
      <c r="C169" s="71">
        <f>SUM(C165:C168)</f>
        <v>-5329</v>
      </c>
      <c r="D169" s="71">
        <f t="shared" ref="D169:E169" si="0">SUM(D165:D168)</f>
        <v>-5329</v>
      </c>
      <c r="E169" s="71">
        <f t="shared" si="0"/>
        <v>-8132</v>
      </c>
    </row>
    <row r="170" spans="1:14" x14ac:dyDescent="0.2">
      <c r="A170" s="62"/>
      <c r="B170" s="49"/>
      <c r="C170" s="49"/>
      <c r="D170" s="49"/>
      <c r="E170" s="49"/>
    </row>
    <row r="171" spans="1:14" x14ac:dyDescent="0.2">
      <c r="A171" s="62" t="s">
        <v>7759</v>
      </c>
      <c r="B171" s="49"/>
      <c r="C171" s="49"/>
      <c r="D171" s="49"/>
      <c r="E171" s="50">
        <f>E169+D169</f>
        <v>-13461</v>
      </c>
    </row>
  </sheetData>
  <hyperlinks>
    <hyperlink ref="A1" location="'statewide summary'!Print_Titles" display="Link to Summary Worksheet" xr:uid="{6F43684E-6EA8-401A-8D0D-7506C0BAE346}"/>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2/18/2025</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2B6CA-9DDE-4B68-9C92-916F735ADFA8}">
  <sheetPr codeName="Sheet13"/>
  <dimension ref="A1:N97"/>
  <sheetViews>
    <sheetView showGridLines="0" workbookViewId="0">
      <pane xSplit="2" ySplit="10" topLeftCell="C11" activePane="bottomRight" state="frozen"/>
      <selection pane="topRight" activeCell="C1" sqref="C1"/>
      <selection pane="bottomLeft" activeCell="A14" sqref="A14"/>
      <selection pane="bottomRight" activeCell="B20" sqref="B20"/>
    </sheetView>
  </sheetViews>
  <sheetFormatPr defaultRowHeight="12.75" x14ac:dyDescent="0.2"/>
  <cols>
    <col min="1" max="1" width="5.42578125" style="3" customWidth="1"/>
    <col min="2" max="2" width="24.28515625" style="3" customWidth="1"/>
    <col min="3" max="9" width="13.7109375" style="3" customWidth="1"/>
    <col min="10" max="10" width="2.42578125" style="3" customWidth="1"/>
    <col min="11" max="11" width="9.140625" style="3"/>
    <col min="12" max="12" width="2.140625" style="3" customWidth="1"/>
    <col min="13" max="16384" width="9.140625" style="3"/>
  </cols>
  <sheetData>
    <row r="1" spans="1:11" ht="16.149999999999999" customHeight="1" x14ac:dyDescent="0.2">
      <c r="A1" s="92" t="s">
        <v>8923</v>
      </c>
    </row>
    <row r="2" spans="1:11" ht="14.45" customHeight="1" x14ac:dyDescent="0.2">
      <c r="B2" s="90" t="s">
        <v>601</v>
      </c>
    </row>
    <row r="3" spans="1:11" ht="2.1" customHeight="1" x14ac:dyDescent="0.2"/>
    <row r="4" spans="1:11" ht="14.45" customHeight="1" x14ac:dyDescent="0.2">
      <c r="B4" s="15" t="s">
        <v>1</v>
      </c>
    </row>
    <row r="5" spans="1:11" ht="1.1499999999999999" customHeight="1" x14ac:dyDescent="0.2"/>
    <row r="6" spans="1:11" ht="14.45" customHeight="1" x14ac:dyDescent="0.2">
      <c r="B6" s="15" t="s">
        <v>2</v>
      </c>
    </row>
    <row r="7" spans="1:11" ht="0.75" customHeight="1" x14ac:dyDescent="0.2"/>
    <row r="8" spans="1:11" ht="14.45" customHeight="1" x14ac:dyDescent="0.2">
      <c r="B8" s="16" t="s">
        <v>3</v>
      </c>
    </row>
    <row r="9" spans="1:11" x14ac:dyDescent="0.2">
      <c r="B9" s="8" t="s">
        <v>4</v>
      </c>
      <c r="C9" s="1" t="s">
        <v>4</v>
      </c>
      <c r="D9" s="1" t="s">
        <v>4</v>
      </c>
      <c r="E9" s="1" t="s">
        <v>4</v>
      </c>
      <c r="F9" s="1" t="s">
        <v>4</v>
      </c>
      <c r="G9" s="1" t="s">
        <v>4</v>
      </c>
      <c r="H9" s="1" t="s">
        <v>5</v>
      </c>
      <c r="I9" s="21" t="s">
        <v>174</v>
      </c>
    </row>
    <row r="10" spans="1:11" x14ac:dyDescent="0.2">
      <c r="B10" s="9" t="s">
        <v>4</v>
      </c>
      <c r="C10" s="2" t="s">
        <v>7</v>
      </c>
      <c r="D10" s="2" t="s">
        <v>8</v>
      </c>
      <c r="E10" s="2" t="s">
        <v>9</v>
      </c>
      <c r="F10" s="2" t="s">
        <v>10</v>
      </c>
      <c r="G10" s="2" t="s">
        <v>11</v>
      </c>
      <c r="H10" s="2" t="s">
        <v>12</v>
      </c>
      <c r="I10" s="2" t="s">
        <v>13</v>
      </c>
      <c r="K10" s="31" t="s">
        <v>331</v>
      </c>
    </row>
    <row r="11" spans="1:11" x14ac:dyDescent="0.2">
      <c r="B11" s="8" t="s">
        <v>153</v>
      </c>
      <c r="C11" s="76">
        <v>0</v>
      </c>
      <c r="D11" s="76">
        <v>0</v>
      </c>
      <c r="E11" s="76">
        <v>0</v>
      </c>
      <c r="F11" s="76">
        <v>0</v>
      </c>
      <c r="G11" s="76">
        <v>0</v>
      </c>
      <c r="H11" s="76">
        <v>146683</v>
      </c>
      <c r="I11" s="76">
        <v>140883</v>
      </c>
    </row>
    <row r="12" spans="1:11" x14ac:dyDescent="0.2">
      <c r="B12" s="8" t="s">
        <v>258</v>
      </c>
      <c r="C12" s="76">
        <v>1101.4449999999999</v>
      </c>
      <c r="D12" s="76">
        <v>1125.271</v>
      </c>
      <c r="E12" s="76">
        <v>1530.8130000000001</v>
      </c>
      <c r="F12" s="76">
        <v>2346.1080000000002</v>
      </c>
      <c r="G12" s="76">
        <v>4196.1514699999998</v>
      </c>
      <c r="H12" s="76">
        <v>0</v>
      </c>
      <c r="I12" s="76">
        <v>0</v>
      </c>
    </row>
    <row r="13" spans="1:11" x14ac:dyDescent="0.2">
      <c r="B13" s="8" t="s">
        <v>600</v>
      </c>
      <c r="C13" s="76">
        <v>11845.25</v>
      </c>
      <c r="D13" s="76">
        <v>13624.448</v>
      </c>
      <c r="E13" s="76">
        <v>14686.088</v>
      </c>
      <c r="F13" s="76">
        <v>15091.629000000001</v>
      </c>
      <c r="G13" s="76">
        <v>15250.09798</v>
      </c>
      <c r="H13" s="76">
        <v>0</v>
      </c>
      <c r="I13" s="76">
        <v>0</v>
      </c>
    </row>
    <row r="14" spans="1:11" x14ac:dyDescent="0.2">
      <c r="B14" s="8" t="s">
        <v>599</v>
      </c>
      <c r="C14" s="76">
        <v>27465.374</v>
      </c>
      <c r="D14" s="76">
        <v>34147.317000000003</v>
      </c>
      <c r="E14" s="76">
        <v>42904.260999999999</v>
      </c>
      <c r="F14" s="76">
        <v>48002.190999999999</v>
      </c>
      <c r="G14" s="76">
        <v>48561.852939999997</v>
      </c>
      <c r="H14" s="76">
        <v>0</v>
      </c>
      <c r="I14" s="76">
        <v>0</v>
      </c>
    </row>
    <row r="15" spans="1:11" x14ac:dyDescent="0.2">
      <c r="B15" s="8" t="s">
        <v>598</v>
      </c>
      <c r="C15" s="76">
        <v>13806.018</v>
      </c>
      <c r="D15" s="76">
        <v>15311.859</v>
      </c>
      <c r="E15" s="76">
        <v>15551.266</v>
      </c>
      <c r="F15" s="76">
        <v>17742.391</v>
      </c>
      <c r="G15" s="76">
        <v>27612.601210000001</v>
      </c>
      <c r="H15" s="76">
        <v>0</v>
      </c>
      <c r="I15" s="76">
        <v>0</v>
      </c>
    </row>
    <row r="16" spans="1:11" ht="12.75" customHeight="1" x14ac:dyDescent="0.2">
      <c r="B16" s="8" t="s">
        <v>597</v>
      </c>
      <c r="C16" s="76">
        <v>0</v>
      </c>
      <c r="D16" s="76">
        <v>0</v>
      </c>
      <c r="E16" s="76">
        <v>0</v>
      </c>
      <c r="F16" s="76">
        <v>25</v>
      </c>
      <c r="G16" s="76">
        <v>-66.593010000000007</v>
      </c>
      <c r="H16" s="76">
        <v>0</v>
      </c>
      <c r="I16" s="76">
        <v>0</v>
      </c>
    </row>
    <row r="17" spans="1:14" x14ac:dyDescent="0.2">
      <c r="B17" s="8" t="s">
        <v>596</v>
      </c>
      <c r="C17" s="76">
        <v>12079.109</v>
      </c>
      <c r="D17" s="76">
        <v>11635.157999999999</v>
      </c>
      <c r="E17" s="76">
        <v>11655.81</v>
      </c>
      <c r="F17" s="76">
        <v>9910.6820000000007</v>
      </c>
      <c r="G17" s="76">
        <v>11875.943149999999</v>
      </c>
      <c r="H17" s="76">
        <v>0</v>
      </c>
      <c r="I17" s="76">
        <v>0</v>
      </c>
    </row>
    <row r="18" spans="1:14" x14ac:dyDescent="0.2">
      <c r="B18" s="13" t="s">
        <v>146</v>
      </c>
      <c r="C18" s="7">
        <v>66297.195999999996</v>
      </c>
      <c r="D18" s="7">
        <v>75844.053</v>
      </c>
      <c r="E18" s="7">
        <v>86328.237999999998</v>
      </c>
      <c r="F18" s="7">
        <v>93118.001000000004</v>
      </c>
      <c r="G18" s="7">
        <v>107430.05374</v>
      </c>
      <c r="H18" s="7">
        <v>146683</v>
      </c>
      <c r="I18" s="7">
        <v>140883</v>
      </c>
    </row>
    <row r="20" spans="1:14" x14ac:dyDescent="0.2">
      <c r="B20" s="72" t="s">
        <v>9036</v>
      </c>
      <c r="C20" s="72"/>
      <c r="D20" s="72"/>
      <c r="E20" s="72"/>
      <c r="F20" s="72"/>
      <c r="G20" s="72"/>
      <c r="H20" s="72"/>
      <c r="I20" s="74">
        <f>I18+K20</f>
        <v>140883</v>
      </c>
      <c r="K20" s="32">
        <f>SUM(K21:K85)</f>
        <v>0</v>
      </c>
    </row>
    <row r="21" spans="1:14" x14ac:dyDescent="0.2">
      <c r="B21" s="72" t="s">
        <v>257</v>
      </c>
      <c r="C21" s="72"/>
      <c r="D21" s="72"/>
      <c r="E21" s="72"/>
      <c r="F21" s="72"/>
      <c r="G21" s="72"/>
      <c r="H21" s="72"/>
      <c r="I21" s="75">
        <f>I20/I18-1</f>
        <v>0</v>
      </c>
      <c r="K21" s="30"/>
    </row>
    <row r="22" spans="1:14" x14ac:dyDescent="0.2">
      <c r="K22" s="30"/>
    </row>
    <row r="23" spans="1:14" x14ac:dyDescent="0.2">
      <c r="A23" s="23" t="s">
        <v>256</v>
      </c>
      <c r="K23" s="30"/>
    </row>
    <row r="24" spans="1:14" x14ac:dyDescent="0.2">
      <c r="G24" s="19"/>
      <c r="H24" s="19"/>
      <c r="I24" s="19"/>
      <c r="J24" s="19"/>
      <c r="K24" s="33"/>
    </row>
    <row r="25" spans="1:14" x14ac:dyDescent="0.2">
      <c r="A25" s="18">
        <v>2021</v>
      </c>
      <c r="G25" s="19"/>
      <c r="H25" s="19"/>
      <c r="I25" s="19"/>
      <c r="J25" s="19"/>
      <c r="K25" s="33"/>
    </row>
    <row r="26" spans="1:14" x14ac:dyDescent="0.2">
      <c r="B26" s="3" t="s">
        <v>602</v>
      </c>
      <c r="G26" s="19">
        <v>11000</v>
      </c>
      <c r="H26" s="19">
        <v>0</v>
      </c>
      <c r="I26" s="19"/>
      <c r="J26" s="19"/>
      <c r="K26" s="33"/>
      <c r="M26" s="3" t="s">
        <v>184</v>
      </c>
      <c r="N26" s="3" t="s">
        <v>607</v>
      </c>
    </row>
    <row r="27" spans="1:14" x14ac:dyDescent="0.2">
      <c r="B27" s="3" t="s">
        <v>373</v>
      </c>
      <c r="G27" s="19">
        <v>19</v>
      </c>
      <c r="H27" s="19">
        <v>60</v>
      </c>
      <c r="I27" s="19"/>
      <c r="J27" s="19"/>
      <c r="K27" s="33"/>
      <c r="M27" s="3" t="s">
        <v>182</v>
      </c>
      <c r="N27" s="26" t="s">
        <v>396</v>
      </c>
    </row>
    <row r="28" spans="1:14" x14ac:dyDescent="0.2">
      <c r="B28" s="3" t="s">
        <v>603</v>
      </c>
      <c r="G28" s="19">
        <v>1126</v>
      </c>
      <c r="H28" s="19">
        <v>1366</v>
      </c>
      <c r="I28" s="19"/>
      <c r="J28" s="19"/>
      <c r="K28" s="33"/>
      <c r="M28" s="3" t="s">
        <v>180</v>
      </c>
      <c r="N28" s="26" t="s">
        <v>608</v>
      </c>
    </row>
    <row r="29" spans="1:14" x14ac:dyDescent="0.2">
      <c r="B29" s="3" t="s">
        <v>604</v>
      </c>
      <c r="G29" s="19">
        <v>500</v>
      </c>
      <c r="H29" s="19">
        <v>0</v>
      </c>
      <c r="I29" s="19"/>
      <c r="J29" s="19"/>
      <c r="K29" s="33"/>
      <c r="M29" s="3" t="s">
        <v>184</v>
      </c>
      <c r="N29" s="26" t="s">
        <v>609</v>
      </c>
    </row>
    <row r="30" spans="1:14" x14ac:dyDescent="0.2">
      <c r="B30" s="3" t="s">
        <v>605</v>
      </c>
      <c r="G30" s="19">
        <v>400</v>
      </c>
      <c r="H30" s="19">
        <v>0</v>
      </c>
      <c r="I30" s="19"/>
      <c r="J30" s="19"/>
      <c r="K30" s="33"/>
      <c r="M30" s="3" t="s">
        <v>184</v>
      </c>
      <c r="N30" s="26" t="s">
        <v>610</v>
      </c>
    </row>
    <row r="31" spans="1:14" x14ac:dyDescent="0.2">
      <c r="B31" s="3" t="s">
        <v>606</v>
      </c>
      <c r="G31" s="19">
        <v>610</v>
      </c>
      <c r="H31" s="19">
        <v>610</v>
      </c>
      <c r="I31" s="19"/>
      <c r="J31" s="19"/>
      <c r="K31" s="33"/>
      <c r="M31" s="3" t="s">
        <v>180</v>
      </c>
      <c r="N31" s="26" t="s">
        <v>611</v>
      </c>
    </row>
    <row r="32" spans="1:14" x14ac:dyDescent="0.2">
      <c r="B32" s="3" t="s">
        <v>221</v>
      </c>
      <c r="G32" s="19">
        <v>10</v>
      </c>
      <c r="H32" s="19">
        <v>50</v>
      </c>
      <c r="I32" s="19"/>
      <c r="J32" s="19"/>
      <c r="K32" s="33"/>
      <c r="M32" s="3" t="s">
        <v>180</v>
      </c>
      <c r="N32" s="26" t="s">
        <v>264</v>
      </c>
    </row>
    <row r="33" spans="1:14" x14ac:dyDescent="0.2">
      <c r="G33" s="19"/>
      <c r="H33" s="19"/>
      <c r="I33" s="19"/>
      <c r="J33" s="19"/>
      <c r="K33" s="33"/>
    </row>
    <row r="34" spans="1:14" x14ac:dyDescent="0.2">
      <c r="A34" s="3">
        <v>2022</v>
      </c>
      <c r="G34" s="19"/>
      <c r="H34" s="19"/>
      <c r="I34" s="19"/>
      <c r="J34" s="19"/>
      <c r="K34" s="33"/>
    </row>
    <row r="35" spans="1:14" x14ac:dyDescent="0.2">
      <c r="B35" s="3" t="s">
        <v>612</v>
      </c>
      <c r="G35" s="19">
        <v>153</v>
      </c>
      <c r="H35" s="19">
        <v>0</v>
      </c>
      <c r="I35" s="19"/>
      <c r="J35" s="19"/>
      <c r="K35" s="33"/>
      <c r="M35" s="3" t="s">
        <v>184</v>
      </c>
      <c r="N35" s="26" t="s">
        <v>623</v>
      </c>
    </row>
    <row r="36" spans="1:14" x14ac:dyDescent="0.2">
      <c r="B36" s="3" t="s">
        <v>613</v>
      </c>
      <c r="G36" s="19">
        <v>963</v>
      </c>
      <c r="H36" s="19">
        <v>1926</v>
      </c>
      <c r="I36" s="19"/>
      <c r="J36" s="19"/>
      <c r="K36" s="33"/>
      <c r="M36" s="3" t="s">
        <v>180</v>
      </c>
      <c r="N36" s="26" t="s">
        <v>624</v>
      </c>
    </row>
    <row r="37" spans="1:14" x14ac:dyDescent="0.2">
      <c r="B37" s="3" t="s">
        <v>614</v>
      </c>
      <c r="G37" s="19">
        <v>1294</v>
      </c>
      <c r="H37" s="19">
        <v>0</v>
      </c>
      <c r="I37" s="19"/>
      <c r="J37" s="19"/>
      <c r="K37" s="33"/>
      <c r="M37" s="3" t="s">
        <v>184</v>
      </c>
      <c r="N37" s="26" t="s">
        <v>625</v>
      </c>
    </row>
    <row r="38" spans="1:14" x14ac:dyDescent="0.2">
      <c r="B38" s="3" t="s">
        <v>615</v>
      </c>
      <c r="G38" s="19">
        <v>425</v>
      </c>
      <c r="H38" s="19">
        <v>0</v>
      </c>
      <c r="I38" s="19"/>
      <c r="J38" s="19"/>
      <c r="K38" s="33"/>
      <c r="M38" s="3" t="s">
        <v>184</v>
      </c>
      <c r="N38" s="26" t="s">
        <v>626</v>
      </c>
    </row>
    <row r="39" spans="1:14" x14ac:dyDescent="0.2">
      <c r="B39" s="3" t="s">
        <v>616</v>
      </c>
      <c r="G39" s="19">
        <v>78</v>
      </c>
      <c r="H39" s="19">
        <v>154</v>
      </c>
      <c r="I39" s="19"/>
      <c r="J39" s="19"/>
      <c r="K39" s="33"/>
      <c r="M39" s="3" t="s">
        <v>182</v>
      </c>
      <c r="N39" s="26" t="s">
        <v>627</v>
      </c>
    </row>
    <row r="40" spans="1:14" x14ac:dyDescent="0.2">
      <c r="B40" s="3" t="s">
        <v>617</v>
      </c>
      <c r="G40" s="19">
        <v>125</v>
      </c>
      <c r="H40" s="19">
        <v>184</v>
      </c>
      <c r="I40" s="19"/>
      <c r="J40" s="19"/>
      <c r="K40" s="33"/>
      <c r="M40" s="3" t="s">
        <v>182</v>
      </c>
      <c r="N40" s="26" t="s">
        <v>628</v>
      </c>
    </row>
    <row r="41" spans="1:14" x14ac:dyDescent="0.2">
      <c r="B41" s="3" t="s">
        <v>618</v>
      </c>
      <c r="G41" s="19">
        <v>184</v>
      </c>
      <c r="H41" s="19">
        <v>301</v>
      </c>
      <c r="I41" s="19"/>
      <c r="J41" s="19"/>
      <c r="K41" s="33"/>
      <c r="M41" s="3" t="s">
        <v>182</v>
      </c>
      <c r="N41" s="26" t="s">
        <v>629</v>
      </c>
    </row>
    <row r="42" spans="1:14" x14ac:dyDescent="0.2">
      <c r="B42" s="3" t="s">
        <v>619</v>
      </c>
      <c r="G42" s="19">
        <v>50</v>
      </c>
      <c r="H42" s="19">
        <v>50</v>
      </c>
      <c r="I42" s="19"/>
      <c r="J42" s="19"/>
      <c r="K42" s="33"/>
      <c r="M42" s="3" t="s">
        <v>180</v>
      </c>
      <c r="N42" s="26" t="s">
        <v>630</v>
      </c>
    </row>
    <row r="43" spans="1:14" x14ac:dyDescent="0.2">
      <c r="B43" s="3" t="s">
        <v>620</v>
      </c>
      <c r="G43" s="19">
        <v>20</v>
      </c>
      <c r="H43" s="19">
        <v>0</v>
      </c>
      <c r="I43" s="19"/>
      <c r="J43" s="19"/>
      <c r="K43" s="33"/>
      <c r="M43" s="3" t="s">
        <v>184</v>
      </c>
      <c r="N43" s="26" t="s">
        <v>631</v>
      </c>
    </row>
    <row r="44" spans="1:14" x14ac:dyDescent="0.2">
      <c r="B44" s="3" t="s">
        <v>621</v>
      </c>
      <c r="G44" s="19">
        <v>143</v>
      </c>
      <c r="H44" s="19">
        <v>301</v>
      </c>
      <c r="I44" s="19"/>
      <c r="J44" s="19"/>
      <c r="K44" s="33"/>
      <c r="M44" s="3" t="s">
        <v>182</v>
      </c>
      <c r="N44" s="26" t="s">
        <v>632</v>
      </c>
    </row>
    <row r="45" spans="1:14" x14ac:dyDescent="0.2">
      <c r="B45" s="3" t="s">
        <v>622</v>
      </c>
      <c r="G45" s="19">
        <v>822</v>
      </c>
      <c r="H45" s="19">
        <v>1644</v>
      </c>
      <c r="I45" s="19"/>
      <c r="J45" s="19"/>
      <c r="K45" s="33"/>
      <c r="M45" s="3" t="s">
        <v>180</v>
      </c>
      <c r="N45" s="26" t="s">
        <v>633</v>
      </c>
    </row>
    <row r="46" spans="1:14" x14ac:dyDescent="0.2">
      <c r="B46" s="3" t="s">
        <v>221</v>
      </c>
      <c r="G46" s="19">
        <v>132</v>
      </c>
      <c r="H46" s="19">
        <v>217</v>
      </c>
      <c r="I46" s="19"/>
      <c r="J46" s="19"/>
      <c r="K46" s="33"/>
      <c r="N46" s="3" t="s">
        <v>1028</v>
      </c>
    </row>
    <row r="47" spans="1:14" x14ac:dyDescent="0.2">
      <c r="G47" s="19"/>
      <c r="H47" s="19"/>
      <c r="I47" s="19"/>
      <c r="J47" s="19"/>
      <c r="K47" s="33"/>
    </row>
    <row r="48" spans="1:14" x14ac:dyDescent="0.2">
      <c r="A48" s="3">
        <v>2023</v>
      </c>
      <c r="G48" s="19"/>
      <c r="H48" s="19"/>
      <c r="I48" s="19"/>
      <c r="J48" s="19"/>
      <c r="K48" s="33"/>
    </row>
    <row r="49" spans="2:14" x14ac:dyDescent="0.2">
      <c r="B49" s="3" t="s">
        <v>634</v>
      </c>
      <c r="G49" s="19"/>
      <c r="H49" s="19">
        <v>8</v>
      </c>
      <c r="I49" s="19">
        <v>8</v>
      </c>
      <c r="J49" s="19"/>
      <c r="K49" s="33"/>
      <c r="M49" s="3" t="s">
        <v>180</v>
      </c>
      <c r="N49" s="26" t="s">
        <v>646</v>
      </c>
    </row>
    <row r="50" spans="2:14" x14ac:dyDescent="0.2">
      <c r="B50" s="3" t="s">
        <v>354</v>
      </c>
      <c r="G50" s="19"/>
      <c r="H50" s="19">
        <v>1788</v>
      </c>
      <c r="I50" s="19">
        <v>2330</v>
      </c>
      <c r="J50" s="19"/>
      <c r="K50" s="33"/>
      <c r="M50" s="3" t="s">
        <v>180</v>
      </c>
      <c r="N50" s="26" t="s">
        <v>647</v>
      </c>
    </row>
    <row r="51" spans="2:14" x14ac:dyDescent="0.2">
      <c r="B51" s="3" t="s">
        <v>635</v>
      </c>
      <c r="G51" s="19"/>
      <c r="H51" s="19">
        <v>13465</v>
      </c>
      <c r="I51" s="19">
        <v>13204</v>
      </c>
      <c r="J51" s="19"/>
      <c r="K51" s="33"/>
      <c r="M51" s="3" t="s">
        <v>180</v>
      </c>
      <c r="N51" s="26" t="s">
        <v>648</v>
      </c>
    </row>
    <row r="52" spans="2:14" x14ac:dyDescent="0.2">
      <c r="B52" s="3" t="s">
        <v>636</v>
      </c>
      <c r="G52" s="19"/>
      <c r="H52" s="19">
        <v>10276</v>
      </c>
      <c r="I52" s="19">
        <v>13414</v>
      </c>
      <c r="J52" s="19"/>
      <c r="K52" s="33"/>
      <c r="M52" s="3" t="s">
        <v>180</v>
      </c>
      <c r="N52" s="26" t="s">
        <v>649</v>
      </c>
    </row>
    <row r="53" spans="2:14" x14ac:dyDescent="0.2">
      <c r="B53" s="3" t="s">
        <v>637</v>
      </c>
      <c r="G53" s="19"/>
      <c r="H53" s="19">
        <v>2000</v>
      </c>
      <c r="I53" s="19">
        <v>2000</v>
      </c>
      <c r="J53" s="19"/>
      <c r="K53" s="33"/>
      <c r="M53" s="3" t="s">
        <v>180</v>
      </c>
      <c r="N53" s="26" t="s">
        <v>650</v>
      </c>
    </row>
    <row r="54" spans="2:14" x14ac:dyDescent="0.2">
      <c r="B54" s="3" t="s">
        <v>638</v>
      </c>
      <c r="G54" s="19"/>
      <c r="H54" s="19">
        <v>334</v>
      </c>
      <c r="I54" s="19">
        <v>334</v>
      </c>
      <c r="J54" s="19"/>
      <c r="K54" s="33"/>
      <c r="M54" s="3" t="s">
        <v>180</v>
      </c>
      <c r="N54" s="26" t="s">
        <v>651</v>
      </c>
    </row>
    <row r="55" spans="2:14" x14ac:dyDescent="0.2">
      <c r="B55" s="3" t="s">
        <v>639</v>
      </c>
      <c r="G55" s="19"/>
      <c r="H55" s="19">
        <v>872</v>
      </c>
      <c r="I55" s="19">
        <v>872</v>
      </c>
      <c r="J55" s="19"/>
      <c r="K55" s="33"/>
      <c r="M55" s="3" t="s">
        <v>180</v>
      </c>
      <c r="N55" s="26" t="s">
        <v>652</v>
      </c>
    </row>
    <row r="56" spans="2:14" x14ac:dyDescent="0.2">
      <c r="B56" s="3" t="s">
        <v>640</v>
      </c>
      <c r="G56" s="19"/>
      <c r="H56" s="19">
        <v>254</v>
      </c>
      <c r="I56" s="19">
        <v>254</v>
      </c>
      <c r="J56" s="19"/>
      <c r="K56" s="33"/>
      <c r="M56" s="3" t="s">
        <v>180</v>
      </c>
      <c r="N56" s="26" t="s">
        <v>653</v>
      </c>
    </row>
    <row r="57" spans="2:14" x14ac:dyDescent="0.2">
      <c r="B57" s="3" t="s">
        <v>641</v>
      </c>
      <c r="G57" s="19"/>
      <c r="H57" s="19">
        <v>113</v>
      </c>
      <c r="I57" s="19">
        <v>2</v>
      </c>
      <c r="J57" s="19"/>
      <c r="K57" s="33"/>
      <c r="M57" s="3" t="s">
        <v>180</v>
      </c>
      <c r="N57" s="26" t="s">
        <v>654</v>
      </c>
    </row>
    <row r="58" spans="2:14" x14ac:dyDescent="0.2">
      <c r="B58" s="3" t="s">
        <v>642</v>
      </c>
      <c r="G58" s="19"/>
      <c r="H58" s="19">
        <v>202</v>
      </c>
      <c r="I58" s="19">
        <v>24</v>
      </c>
      <c r="J58" s="19"/>
      <c r="K58" s="33"/>
      <c r="M58" s="3" t="s">
        <v>180</v>
      </c>
      <c r="N58" s="26" t="s">
        <v>655</v>
      </c>
    </row>
    <row r="59" spans="2:14" x14ac:dyDescent="0.2">
      <c r="B59" s="3" t="s">
        <v>643</v>
      </c>
      <c r="G59" s="19"/>
      <c r="H59" s="19">
        <v>990</v>
      </c>
      <c r="I59" s="19">
        <v>0</v>
      </c>
      <c r="J59" s="19"/>
      <c r="K59" s="33"/>
      <c r="M59" s="3" t="s">
        <v>184</v>
      </c>
      <c r="N59" s="26" t="s">
        <v>656</v>
      </c>
    </row>
    <row r="60" spans="2:14" x14ac:dyDescent="0.2">
      <c r="B60" s="3" t="s">
        <v>644</v>
      </c>
      <c r="G60" s="19"/>
      <c r="H60" s="19">
        <v>861</v>
      </c>
      <c r="I60" s="19">
        <v>0</v>
      </c>
      <c r="J60" s="19"/>
      <c r="K60" s="33"/>
      <c r="M60" s="3" t="s">
        <v>184</v>
      </c>
      <c r="N60" s="26" t="s">
        <v>657</v>
      </c>
    </row>
    <row r="61" spans="2:14" x14ac:dyDescent="0.2">
      <c r="B61" s="3" t="s">
        <v>615</v>
      </c>
      <c r="G61" s="19"/>
      <c r="H61" s="19">
        <v>1000</v>
      </c>
      <c r="I61" s="19">
        <v>1000</v>
      </c>
      <c r="J61" s="19"/>
      <c r="K61" s="33"/>
      <c r="M61" s="3" t="s">
        <v>180</v>
      </c>
      <c r="N61" s="26" t="s">
        <v>658</v>
      </c>
    </row>
    <row r="62" spans="2:14" x14ac:dyDescent="0.2">
      <c r="B62" s="3" t="s">
        <v>645</v>
      </c>
      <c r="G62" s="19"/>
      <c r="H62" s="19">
        <v>2000</v>
      </c>
      <c r="I62" s="19">
        <v>2000</v>
      </c>
      <c r="J62" s="19"/>
      <c r="K62" s="33"/>
      <c r="M62" s="3" t="s">
        <v>180</v>
      </c>
      <c r="N62" s="26" t="s">
        <v>659</v>
      </c>
    </row>
    <row r="63" spans="2:14" x14ac:dyDescent="0.2">
      <c r="B63" s="3" t="s">
        <v>1029</v>
      </c>
      <c r="G63" s="19"/>
      <c r="H63" s="19">
        <v>9000</v>
      </c>
      <c r="I63" s="19"/>
      <c r="J63" s="19"/>
      <c r="K63" s="33"/>
      <c r="N63" s="26" t="s">
        <v>1030</v>
      </c>
    </row>
    <row r="64" spans="2:14" x14ac:dyDescent="0.2">
      <c r="B64" s="3" t="s">
        <v>221</v>
      </c>
      <c r="G64" s="19"/>
      <c r="H64" s="19">
        <v>477</v>
      </c>
      <c r="I64" s="19">
        <v>493</v>
      </c>
      <c r="J64" s="19"/>
      <c r="K64" s="33"/>
      <c r="N64" s="3" t="s">
        <v>340</v>
      </c>
    </row>
    <row r="65" spans="1:14" x14ac:dyDescent="0.2">
      <c r="B65" s="3" t="s">
        <v>166</v>
      </c>
      <c r="G65" s="19"/>
      <c r="H65" s="19">
        <v>58</v>
      </c>
      <c r="I65" s="19">
        <v>43</v>
      </c>
      <c r="J65" s="19"/>
      <c r="K65" s="33"/>
    </row>
    <row r="66" spans="1:14" x14ac:dyDescent="0.2">
      <c r="G66" s="19"/>
      <c r="H66" s="19"/>
      <c r="I66" s="19"/>
      <c r="J66" s="19"/>
      <c r="K66" s="33"/>
    </row>
    <row r="67" spans="1:14" x14ac:dyDescent="0.2">
      <c r="A67" s="3">
        <v>2024</v>
      </c>
      <c r="G67" s="19"/>
      <c r="H67" s="19"/>
      <c r="I67" s="19"/>
      <c r="J67" s="19"/>
      <c r="K67" s="33"/>
    </row>
    <row r="68" spans="1:14" x14ac:dyDescent="0.2">
      <c r="B68" s="3" t="s">
        <v>660</v>
      </c>
      <c r="G68" s="19"/>
      <c r="H68" s="19">
        <v>50</v>
      </c>
      <c r="I68" s="19">
        <v>0</v>
      </c>
      <c r="J68" s="19"/>
      <c r="K68" s="33"/>
      <c r="M68" s="3" t="s">
        <v>184</v>
      </c>
      <c r="N68" s="3" t="s">
        <v>663</v>
      </c>
    </row>
    <row r="69" spans="1:14" x14ac:dyDescent="0.2">
      <c r="B69" s="3" t="s">
        <v>661</v>
      </c>
      <c r="G69" s="19"/>
      <c r="H69" s="19">
        <v>403</v>
      </c>
      <c r="I69" s="19">
        <v>448</v>
      </c>
      <c r="J69" s="19"/>
      <c r="K69" s="33"/>
      <c r="M69" s="3" t="s">
        <v>180</v>
      </c>
      <c r="N69" s="26" t="s">
        <v>664</v>
      </c>
    </row>
    <row r="70" spans="1:14" x14ac:dyDescent="0.2">
      <c r="B70" s="3" t="s">
        <v>662</v>
      </c>
      <c r="G70" s="19"/>
      <c r="H70" s="19">
        <v>251</v>
      </c>
      <c r="I70" s="19">
        <v>429</v>
      </c>
      <c r="J70" s="19"/>
      <c r="K70" s="33"/>
      <c r="M70" s="3" t="s">
        <v>182</v>
      </c>
      <c r="N70" s="26" t="s">
        <v>665</v>
      </c>
    </row>
    <row r="71" spans="1:14" x14ac:dyDescent="0.2">
      <c r="B71" s="3" t="s">
        <v>221</v>
      </c>
      <c r="G71" s="19"/>
      <c r="H71" s="19">
        <v>-7</v>
      </c>
      <c r="I71" s="19">
        <v>-12</v>
      </c>
      <c r="J71" s="19"/>
      <c r="K71" s="33"/>
      <c r="N71" s="3" t="s">
        <v>330</v>
      </c>
    </row>
    <row r="72" spans="1:14" x14ac:dyDescent="0.2">
      <c r="B72" s="3" t="s">
        <v>166</v>
      </c>
      <c r="G72" s="19"/>
      <c r="H72" s="19">
        <v>227</v>
      </c>
      <c r="I72" s="19">
        <v>372</v>
      </c>
      <c r="J72" s="19"/>
      <c r="K72" s="33"/>
    </row>
    <row r="73" spans="1:14" x14ac:dyDescent="0.2">
      <c r="G73" s="19"/>
      <c r="H73" s="19"/>
      <c r="I73" s="19"/>
      <c r="J73" s="19"/>
      <c r="K73" s="33"/>
    </row>
    <row r="74" spans="1:14" x14ac:dyDescent="0.2">
      <c r="G74" s="19"/>
      <c r="H74" s="19"/>
      <c r="I74" s="19"/>
      <c r="J74" s="19"/>
      <c r="K74" s="33"/>
    </row>
    <row r="75" spans="1:14" x14ac:dyDescent="0.2">
      <c r="A75" s="23" t="s">
        <v>6459</v>
      </c>
      <c r="G75" s="19"/>
      <c r="H75" s="19"/>
      <c r="I75" s="19"/>
      <c r="J75" s="19"/>
      <c r="K75" s="33"/>
    </row>
    <row r="76" spans="1:14" x14ac:dyDescent="0.2">
      <c r="B76" s="3" t="s">
        <v>580</v>
      </c>
      <c r="G76" s="19"/>
      <c r="H76" s="19"/>
      <c r="I76" s="19">
        <v>-227</v>
      </c>
      <c r="J76" s="19"/>
      <c r="K76" s="33"/>
    </row>
    <row r="77" spans="1:14" x14ac:dyDescent="0.2">
      <c r="B77" s="3" t="s">
        <v>578</v>
      </c>
      <c r="G77" s="19"/>
      <c r="H77" s="19"/>
      <c r="I77" s="19">
        <v>-180</v>
      </c>
      <c r="J77" s="19"/>
      <c r="K77" s="33"/>
      <c r="N77" s="3" t="s">
        <v>8936</v>
      </c>
    </row>
    <row r="78" spans="1:14" x14ac:dyDescent="0.2">
      <c r="B78" s="3" t="s">
        <v>579</v>
      </c>
      <c r="G78" s="19"/>
      <c r="H78" s="19"/>
      <c r="I78" s="19">
        <v>226</v>
      </c>
      <c r="J78" s="19"/>
      <c r="K78" s="33"/>
      <c r="N78" s="3" t="s">
        <v>8935</v>
      </c>
    </row>
    <row r="79" spans="1:14" x14ac:dyDescent="0.2">
      <c r="B79" s="3" t="s">
        <v>464</v>
      </c>
      <c r="G79" s="19"/>
      <c r="H79" s="19"/>
      <c r="I79" s="19">
        <v>140</v>
      </c>
      <c r="J79" s="19"/>
      <c r="K79" s="33"/>
      <c r="N79" s="3" t="s">
        <v>8960</v>
      </c>
    </row>
    <row r="80" spans="1:14" x14ac:dyDescent="0.2">
      <c r="B80" s="3" t="s">
        <v>666</v>
      </c>
      <c r="G80" s="19"/>
      <c r="H80" s="19"/>
      <c r="I80" s="19">
        <v>323</v>
      </c>
      <c r="J80" s="19"/>
      <c r="K80" s="33"/>
      <c r="N80" s="3" t="s">
        <v>8961</v>
      </c>
    </row>
    <row r="81" spans="1:14" x14ac:dyDescent="0.2">
      <c r="B81" s="3" t="s">
        <v>667</v>
      </c>
      <c r="G81" s="19"/>
      <c r="H81" s="19"/>
      <c r="I81" s="19">
        <v>1422</v>
      </c>
      <c r="J81" s="19"/>
      <c r="K81" s="33"/>
      <c r="N81" s="3" t="s">
        <v>8962</v>
      </c>
    </row>
    <row r="82" spans="1:14" x14ac:dyDescent="0.2">
      <c r="G82" s="19"/>
      <c r="H82" s="19"/>
      <c r="I82" s="19"/>
      <c r="J82" s="19"/>
      <c r="K82" s="33"/>
    </row>
    <row r="83" spans="1:14" x14ac:dyDescent="0.2">
      <c r="G83" s="19"/>
      <c r="H83" s="19"/>
      <c r="I83" s="19"/>
      <c r="J83" s="19"/>
      <c r="K83" s="33"/>
    </row>
    <row r="84" spans="1:14" ht="25.5" x14ac:dyDescent="0.2">
      <c r="A84" s="61" t="s">
        <v>6460</v>
      </c>
      <c r="B84" s="62"/>
      <c r="C84" s="66" t="s">
        <v>3292</v>
      </c>
      <c r="D84" s="66" t="s">
        <v>3293</v>
      </c>
      <c r="E84" s="70" t="s">
        <v>7761</v>
      </c>
      <c r="G84" s="19"/>
      <c r="H84" s="19"/>
      <c r="I84" s="19"/>
      <c r="J84" s="19"/>
      <c r="K84" s="33"/>
    </row>
    <row r="85" spans="1:14" x14ac:dyDescent="0.2">
      <c r="A85" s="62"/>
      <c r="B85" s="62" t="s">
        <v>9012</v>
      </c>
      <c r="C85" s="65">
        <v>-1037</v>
      </c>
      <c r="D85" s="65">
        <v>-1037</v>
      </c>
      <c r="E85" s="65"/>
      <c r="G85" s="19"/>
      <c r="H85" s="19"/>
      <c r="I85" s="19"/>
      <c r="J85" s="19"/>
      <c r="K85" s="33"/>
    </row>
    <row r="86" spans="1:14" x14ac:dyDescent="0.2">
      <c r="A86" s="62"/>
      <c r="B86" s="68" t="s">
        <v>9013</v>
      </c>
      <c r="C86" s="65">
        <v>-17</v>
      </c>
      <c r="D86" s="65">
        <v>-17</v>
      </c>
      <c r="E86" s="65"/>
      <c r="G86" s="19"/>
      <c r="H86" s="19"/>
      <c r="I86" s="19"/>
      <c r="J86" s="19"/>
      <c r="K86" s="33"/>
      <c r="N86" s="3" t="s">
        <v>9015</v>
      </c>
    </row>
    <row r="87" spans="1:14" x14ac:dyDescent="0.2">
      <c r="A87" s="62"/>
      <c r="B87" s="68" t="s">
        <v>9014</v>
      </c>
      <c r="C87" s="65">
        <v>-34</v>
      </c>
      <c r="D87" s="65">
        <v>-34</v>
      </c>
      <c r="E87" s="65"/>
      <c r="G87" s="19"/>
      <c r="H87" s="19"/>
      <c r="I87" s="19"/>
      <c r="J87" s="19"/>
      <c r="K87" s="33"/>
      <c r="N87" s="3" t="s">
        <v>9016</v>
      </c>
    </row>
    <row r="88" spans="1:14" x14ac:dyDescent="0.2">
      <c r="A88" s="69" t="s">
        <v>146</v>
      </c>
      <c r="B88" s="49"/>
      <c r="C88" s="71">
        <f>SUM(C85:C87)</f>
        <v>-1088</v>
      </c>
      <c r="D88" s="71">
        <f t="shared" ref="D88:E88" si="0">SUM(D85:D87)</f>
        <v>-1088</v>
      </c>
      <c r="E88" s="71">
        <f t="shared" si="0"/>
        <v>0</v>
      </c>
      <c r="G88" s="19"/>
      <c r="H88" s="19"/>
      <c r="I88" s="19"/>
      <c r="J88" s="19"/>
      <c r="K88" s="19"/>
    </row>
    <row r="89" spans="1:14" x14ac:dyDescent="0.2">
      <c r="A89" s="62"/>
      <c r="B89" s="49"/>
      <c r="C89" s="49"/>
      <c r="D89" s="49"/>
      <c r="E89" s="49"/>
      <c r="G89" s="19"/>
      <c r="H89" s="19"/>
      <c r="I89" s="19"/>
      <c r="J89" s="19"/>
      <c r="K89" s="19"/>
    </row>
    <row r="90" spans="1:14" x14ac:dyDescent="0.2">
      <c r="A90" s="62" t="s">
        <v>7759</v>
      </c>
      <c r="B90" s="49"/>
      <c r="C90" s="49"/>
      <c r="D90" s="49"/>
      <c r="E90" s="50">
        <f>E88+D88</f>
        <v>-1088</v>
      </c>
      <c r="G90" s="19"/>
      <c r="H90" s="19"/>
      <c r="I90" s="19"/>
      <c r="J90" s="19"/>
      <c r="K90" s="19"/>
    </row>
    <row r="91" spans="1:14" x14ac:dyDescent="0.2">
      <c r="G91" s="19"/>
      <c r="H91" s="19"/>
      <c r="I91" s="19"/>
      <c r="J91" s="19"/>
      <c r="K91" s="19"/>
    </row>
    <row r="92" spans="1:14" x14ac:dyDescent="0.2">
      <c r="G92" s="19"/>
      <c r="H92" s="19"/>
      <c r="I92" s="19"/>
      <c r="J92" s="19"/>
      <c r="K92" s="19"/>
    </row>
    <row r="93" spans="1:14" x14ac:dyDescent="0.2">
      <c r="G93" s="19"/>
      <c r="H93" s="19"/>
      <c r="I93" s="19"/>
      <c r="J93" s="19"/>
      <c r="K93" s="19"/>
    </row>
    <row r="94" spans="1:14" x14ac:dyDescent="0.2">
      <c r="G94" s="19"/>
      <c r="H94" s="19"/>
      <c r="I94" s="19"/>
      <c r="J94" s="19"/>
      <c r="K94" s="19"/>
    </row>
    <row r="95" spans="1:14" x14ac:dyDescent="0.2">
      <c r="G95" s="19"/>
      <c r="H95" s="19"/>
      <c r="I95" s="19"/>
      <c r="J95" s="19"/>
      <c r="K95" s="19"/>
    </row>
    <row r="96" spans="1:14" x14ac:dyDescent="0.2">
      <c r="G96" s="19"/>
      <c r="H96" s="19"/>
      <c r="I96" s="19"/>
      <c r="J96" s="19"/>
      <c r="K96" s="19"/>
    </row>
    <row r="97" spans="7:11" x14ac:dyDescent="0.2">
      <c r="G97" s="19"/>
      <c r="H97" s="19"/>
      <c r="I97" s="19"/>
      <c r="J97" s="19"/>
      <c r="K97" s="19"/>
    </row>
  </sheetData>
  <hyperlinks>
    <hyperlink ref="A1" location="'statewide summary'!Print_Titles" display="Link to Summary Worksheet" xr:uid="{FFB1A9A7-ED39-4194-863B-4600B3DCBDAE}"/>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2/18/2025</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D1B0D-9E51-4EAE-9647-6575B64DB6FC}">
  <sheetPr codeName="Sheet14"/>
  <dimension ref="A1:N190"/>
  <sheetViews>
    <sheetView showGridLines="0" workbookViewId="0">
      <pane xSplit="2" ySplit="10" topLeftCell="C11" activePane="bottomRight" state="frozen"/>
      <selection pane="topRight" activeCell="C1" sqref="C1"/>
      <selection pane="bottomLeft" activeCell="A14" sqref="A14"/>
      <selection pane="bottomRight" activeCell="B15" sqref="B15"/>
    </sheetView>
  </sheetViews>
  <sheetFormatPr defaultRowHeight="12.75" x14ac:dyDescent="0.2"/>
  <cols>
    <col min="1" max="1" width="7" style="3" customWidth="1"/>
    <col min="2" max="2" width="23.42578125" style="3" customWidth="1"/>
    <col min="3" max="9" width="13.7109375" style="3" customWidth="1"/>
    <col min="10" max="10" width="2.42578125" style="3" customWidth="1"/>
    <col min="11" max="11" width="9.140625" style="3"/>
    <col min="12" max="12" width="1.85546875" style="3" customWidth="1"/>
    <col min="13" max="16384" width="9.140625" style="3"/>
  </cols>
  <sheetData>
    <row r="1" spans="1:11" ht="16.149999999999999" customHeight="1" x14ac:dyDescent="0.2">
      <c r="A1" s="92" t="s">
        <v>8923</v>
      </c>
    </row>
    <row r="2" spans="1:11" ht="14.45" customHeight="1" x14ac:dyDescent="0.2">
      <c r="B2" s="90" t="s">
        <v>669</v>
      </c>
    </row>
    <row r="3" spans="1:11" ht="2.1" customHeight="1" x14ac:dyDescent="0.2"/>
    <row r="4" spans="1:11" ht="14.45" customHeight="1" x14ac:dyDescent="0.2">
      <c r="B4" s="15" t="s">
        <v>1</v>
      </c>
    </row>
    <row r="5" spans="1:11" ht="1.1499999999999999" customHeight="1" x14ac:dyDescent="0.2"/>
    <row r="6" spans="1:11" ht="14.45" customHeight="1" x14ac:dyDescent="0.2">
      <c r="B6" s="15" t="s">
        <v>2</v>
      </c>
    </row>
    <row r="7" spans="1:11" ht="0.75" customHeight="1" x14ac:dyDescent="0.2"/>
    <row r="8" spans="1:11" ht="14.45" customHeight="1" x14ac:dyDescent="0.2">
      <c r="B8" s="16" t="s">
        <v>3</v>
      </c>
    </row>
    <row r="9" spans="1:11" x14ac:dyDescent="0.2">
      <c r="B9" s="8" t="s">
        <v>4</v>
      </c>
      <c r="C9" s="1" t="s">
        <v>4</v>
      </c>
      <c r="D9" s="1" t="s">
        <v>4</v>
      </c>
      <c r="E9" s="1" t="s">
        <v>4</v>
      </c>
      <c r="F9" s="1" t="s">
        <v>4</v>
      </c>
      <c r="G9" s="1" t="s">
        <v>4</v>
      </c>
      <c r="H9" s="1" t="s">
        <v>5</v>
      </c>
      <c r="I9" s="21" t="s">
        <v>174</v>
      </c>
    </row>
    <row r="10" spans="1:11" x14ac:dyDescent="0.2">
      <c r="B10" s="9" t="s">
        <v>4</v>
      </c>
      <c r="C10" s="2" t="s">
        <v>7</v>
      </c>
      <c r="D10" s="2" t="s">
        <v>8</v>
      </c>
      <c r="E10" s="2" t="s">
        <v>9</v>
      </c>
      <c r="F10" s="2" t="s">
        <v>10</v>
      </c>
      <c r="G10" s="2" t="s">
        <v>11</v>
      </c>
      <c r="H10" s="2" t="s">
        <v>12</v>
      </c>
      <c r="I10" s="2" t="s">
        <v>13</v>
      </c>
      <c r="K10" s="31" t="s">
        <v>331</v>
      </c>
    </row>
    <row r="11" spans="1:11" x14ac:dyDescent="0.2">
      <c r="B11" s="8" t="s">
        <v>153</v>
      </c>
      <c r="C11" s="76">
        <v>0</v>
      </c>
      <c r="D11" s="76">
        <v>0</v>
      </c>
      <c r="E11" s="76">
        <v>0</v>
      </c>
      <c r="F11" s="76">
        <v>0</v>
      </c>
      <c r="G11" s="76">
        <v>0</v>
      </c>
      <c r="H11" s="76">
        <v>116377</v>
      </c>
      <c r="I11" s="76">
        <v>148846</v>
      </c>
    </row>
    <row r="12" spans="1:11" x14ac:dyDescent="0.2">
      <c r="B12" s="12" t="s">
        <v>668</v>
      </c>
      <c r="C12" s="6">
        <v>22988.75</v>
      </c>
      <c r="D12" s="6">
        <v>25930</v>
      </c>
      <c r="E12" s="6">
        <v>32920.292000000001</v>
      </c>
      <c r="F12" s="6">
        <v>42305</v>
      </c>
      <c r="G12" s="6">
        <v>89613.966620000007</v>
      </c>
      <c r="H12" s="6">
        <v>0</v>
      </c>
      <c r="I12" s="6">
        <v>0</v>
      </c>
    </row>
    <row r="13" spans="1:11" x14ac:dyDescent="0.2">
      <c r="B13" s="13" t="s">
        <v>146</v>
      </c>
      <c r="C13" s="7">
        <v>22988.75</v>
      </c>
      <c r="D13" s="7">
        <v>25930</v>
      </c>
      <c r="E13" s="7">
        <v>32920.292000000001</v>
      </c>
      <c r="F13" s="7">
        <v>42305</v>
      </c>
      <c r="G13" s="7">
        <v>89613.966620000007</v>
      </c>
      <c r="H13" s="7">
        <v>116377</v>
      </c>
      <c r="I13" s="7">
        <v>148846</v>
      </c>
    </row>
    <row r="15" spans="1:11" x14ac:dyDescent="0.2">
      <c r="B15" s="72" t="s">
        <v>9036</v>
      </c>
      <c r="C15" s="72"/>
      <c r="D15" s="72"/>
      <c r="E15" s="72"/>
      <c r="F15" s="72"/>
      <c r="G15" s="72"/>
      <c r="H15" s="72"/>
      <c r="I15" s="74">
        <f>I13+K15</f>
        <v>148846</v>
      </c>
      <c r="J15" s="28"/>
      <c r="K15" s="32">
        <f>SUM(K16:K77)</f>
        <v>0</v>
      </c>
    </row>
    <row r="16" spans="1:11" x14ac:dyDescent="0.2">
      <c r="B16" s="72" t="s">
        <v>257</v>
      </c>
      <c r="C16" s="72"/>
      <c r="D16" s="72"/>
      <c r="E16" s="72"/>
      <c r="F16" s="72"/>
      <c r="G16" s="72"/>
      <c r="H16" s="72"/>
      <c r="I16" s="75">
        <f>I15/I13-1</f>
        <v>0</v>
      </c>
      <c r="K16" s="30"/>
    </row>
    <row r="17" spans="1:14" x14ac:dyDescent="0.2">
      <c r="K17" s="30"/>
    </row>
    <row r="18" spans="1:14" x14ac:dyDescent="0.2">
      <c r="A18" s="23" t="s">
        <v>256</v>
      </c>
      <c r="K18" s="30"/>
    </row>
    <row r="19" spans="1:14" x14ac:dyDescent="0.2">
      <c r="K19" s="30"/>
    </row>
    <row r="20" spans="1:14" x14ac:dyDescent="0.2">
      <c r="A20" s="18">
        <v>2021</v>
      </c>
      <c r="K20" s="30"/>
    </row>
    <row r="21" spans="1:14" x14ac:dyDescent="0.2">
      <c r="B21" s="3" t="s">
        <v>670</v>
      </c>
      <c r="G21" s="19">
        <v>22250</v>
      </c>
      <c r="H21" s="19">
        <v>23998</v>
      </c>
      <c r="I21" s="19"/>
      <c r="J21" s="19"/>
      <c r="K21" s="33"/>
      <c r="M21" s="3" t="s">
        <v>182</v>
      </c>
      <c r="N21" s="26" t="s">
        <v>676</v>
      </c>
    </row>
    <row r="22" spans="1:14" x14ac:dyDescent="0.2">
      <c r="B22" s="3" t="s">
        <v>671</v>
      </c>
      <c r="G22" s="19">
        <v>1200</v>
      </c>
      <c r="H22" s="19">
        <v>0</v>
      </c>
      <c r="I22" s="19"/>
      <c r="J22" s="19"/>
      <c r="K22" s="33"/>
      <c r="M22" s="3" t="s">
        <v>184</v>
      </c>
      <c r="N22" s="26" t="s">
        <v>677</v>
      </c>
    </row>
    <row r="23" spans="1:14" x14ac:dyDescent="0.2">
      <c r="B23" s="3" t="s">
        <v>672</v>
      </c>
      <c r="G23" s="19">
        <v>-300</v>
      </c>
      <c r="H23" s="19">
        <v>-300</v>
      </c>
      <c r="I23" s="19"/>
      <c r="J23" s="19"/>
      <c r="K23" s="33"/>
      <c r="M23" s="3" t="s">
        <v>180</v>
      </c>
      <c r="N23" s="26" t="s">
        <v>678</v>
      </c>
    </row>
    <row r="24" spans="1:14" x14ac:dyDescent="0.2">
      <c r="B24" s="3" t="s">
        <v>673</v>
      </c>
      <c r="G24" s="19">
        <v>-165</v>
      </c>
      <c r="H24" s="19">
        <v>-330</v>
      </c>
      <c r="I24" s="19"/>
      <c r="J24" s="19"/>
      <c r="K24" s="33"/>
      <c r="M24" s="3" t="s">
        <v>180</v>
      </c>
      <c r="N24" s="26" t="s">
        <v>679</v>
      </c>
    </row>
    <row r="25" spans="1:14" x14ac:dyDescent="0.2">
      <c r="B25" s="3" t="s">
        <v>373</v>
      </c>
      <c r="G25" s="19">
        <v>1670</v>
      </c>
      <c r="H25" s="19">
        <v>6470</v>
      </c>
      <c r="I25" s="19"/>
      <c r="J25" s="19"/>
      <c r="K25" s="33"/>
      <c r="M25" s="3" t="s">
        <v>182</v>
      </c>
      <c r="N25" s="26" t="s">
        <v>396</v>
      </c>
    </row>
    <row r="26" spans="1:14" x14ac:dyDescent="0.2">
      <c r="B26" s="3" t="s">
        <v>674</v>
      </c>
      <c r="G26" s="19">
        <v>568</v>
      </c>
      <c r="H26" s="19">
        <v>0</v>
      </c>
      <c r="I26" s="19"/>
      <c r="J26" s="19"/>
      <c r="K26" s="33"/>
      <c r="M26" s="3" t="s">
        <v>184</v>
      </c>
      <c r="N26" s="26" t="s">
        <v>680</v>
      </c>
    </row>
    <row r="27" spans="1:14" x14ac:dyDescent="0.2">
      <c r="B27" s="3" t="s">
        <v>675</v>
      </c>
      <c r="G27" s="19">
        <v>10440</v>
      </c>
      <c r="H27" s="19">
        <v>6000</v>
      </c>
      <c r="I27" s="19"/>
      <c r="J27" s="19"/>
      <c r="K27" s="33"/>
      <c r="M27" s="3" t="s">
        <v>182</v>
      </c>
      <c r="N27" s="26" t="s">
        <v>681</v>
      </c>
    </row>
    <row r="28" spans="1:14" x14ac:dyDescent="0.2">
      <c r="B28" s="3" t="s">
        <v>221</v>
      </c>
      <c r="G28" s="19">
        <v>3</v>
      </c>
      <c r="H28" s="19">
        <v>12</v>
      </c>
      <c r="I28" s="19"/>
      <c r="J28" s="19"/>
      <c r="K28" s="33"/>
      <c r="M28" s="3" t="s">
        <v>180</v>
      </c>
      <c r="N28" s="26" t="s">
        <v>264</v>
      </c>
    </row>
    <row r="29" spans="1:14" x14ac:dyDescent="0.2">
      <c r="B29" s="3" t="s">
        <v>166</v>
      </c>
      <c r="G29" s="19">
        <v>4</v>
      </c>
      <c r="H29" s="19">
        <v>-2</v>
      </c>
      <c r="I29" s="19"/>
      <c r="J29" s="19"/>
      <c r="K29" s="33"/>
    </row>
    <row r="30" spans="1:14" x14ac:dyDescent="0.2">
      <c r="G30" s="19"/>
      <c r="H30" s="19"/>
      <c r="I30" s="19"/>
      <c r="J30" s="19"/>
      <c r="K30" s="33"/>
    </row>
    <row r="31" spans="1:14" x14ac:dyDescent="0.2">
      <c r="A31" s="3">
        <v>2022</v>
      </c>
      <c r="G31" s="19"/>
      <c r="H31" s="19"/>
      <c r="I31" s="19"/>
      <c r="J31" s="19"/>
      <c r="K31" s="33"/>
    </row>
    <row r="32" spans="1:14" x14ac:dyDescent="0.2">
      <c r="B32" s="3" t="s">
        <v>682</v>
      </c>
      <c r="G32" s="19">
        <v>1650</v>
      </c>
      <c r="H32" s="19">
        <v>0</v>
      </c>
      <c r="I32" s="19"/>
      <c r="J32" s="19"/>
      <c r="K32" s="33"/>
      <c r="M32" s="3" t="s">
        <v>184</v>
      </c>
      <c r="N32" s="26" t="s">
        <v>689</v>
      </c>
    </row>
    <row r="33" spans="1:14" x14ac:dyDescent="0.2">
      <c r="B33" s="3" t="s">
        <v>683</v>
      </c>
      <c r="G33" s="19">
        <v>391</v>
      </c>
      <c r="H33" s="19">
        <v>626</v>
      </c>
      <c r="I33" s="19"/>
      <c r="J33" s="19"/>
      <c r="K33" s="33"/>
      <c r="M33" s="3" t="s">
        <v>180</v>
      </c>
      <c r="N33" s="26" t="s">
        <v>690</v>
      </c>
    </row>
    <row r="34" spans="1:14" x14ac:dyDescent="0.2">
      <c r="B34" s="3" t="s">
        <v>684</v>
      </c>
      <c r="G34" s="19">
        <v>350</v>
      </c>
      <c r="H34" s="19">
        <v>700</v>
      </c>
      <c r="I34" s="19"/>
      <c r="J34" s="19"/>
      <c r="K34" s="33"/>
      <c r="M34" s="3" t="s">
        <v>180</v>
      </c>
      <c r="N34" s="26" t="s">
        <v>691</v>
      </c>
    </row>
    <row r="35" spans="1:14" x14ac:dyDescent="0.2">
      <c r="B35" s="3" t="s">
        <v>685</v>
      </c>
      <c r="G35" s="19">
        <v>2000</v>
      </c>
      <c r="H35" s="19">
        <v>4000</v>
      </c>
      <c r="I35" s="19"/>
      <c r="J35" s="19"/>
      <c r="K35" s="33"/>
      <c r="M35" s="3" t="s">
        <v>180</v>
      </c>
      <c r="N35" s="26" t="s">
        <v>692</v>
      </c>
    </row>
    <row r="36" spans="1:14" x14ac:dyDescent="0.2">
      <c r="B36" s="3" t="s">
        <v>686</v>
      </c>
      <c r="G36" s="19">
        <v>2000</v>
      </c>
      <c r="H36" s="19">
        <v>0</v>
      </c>
      <c r="I36" s="19"/>
      <c r="J36" s="19"/>
      <c r="K36" s="33"/>
      <c r="M36" s="3" t="s">
        <v>184</v>
      </c>
      <c r="N36" s="26" t="s">
        <v>693</v>
      </c>
    </row>
    <row r="37" spans="1:14" x14ac:dyDescent="0.2">
      <c r="B37" s="3" t="s">
        <v>687</v>
      </c>
      <c r="G37" s="19">
        <v>500</v>
      </c>
      <c r="H37" s="19">
        <v>1000</v>
      </c>
      <c r="I37" s="19"/>
      <c r="J37" s="19"/>
      <c r="K37" s="33"/>
      <c r="M37" s="3" t="s">
        <v>180</v>
      </c>
      <c r="N37" s="26" t="s">
        <v>694</v>
      </c>
    </row>
    <row r="38" spans="1:14" x14ac:dyDescent="0.2">
      <c r="B38" s="3" t="s">
        <v>688</v>
      </c>
      <c r="G38" s="19">
        <v>1829</v>
      </c>
      <c r="H38" s="19">
        <v>3092</v>
      </c>
      <c r="I38" s="19"/>
      <c r="J38" s="19"/>
      <c r="K38" s="33"/>
      <c r="M38" s="3" t="s">
        <v>182</v>
      </c>
      <c r="N38" s="26" t="s">
        <v>695</v>
      </c>
    </row>
    <row r="39" spans="1:14" x14ac:dyDescent="0.2">
      <c r="B39" s="3" t="s">
        <v>221</v>
      </c>
      <c r="G39" s="19">
        <v>21</v>
      </c>
      <c r="H39" s="19">
        <v>42</v>
      </c>
      <c r="I39" s="19"/>
      <c r="J39" s="19"/>
      <c r="K39" s="33"/>
      <c r="N39" s="3" t="s">
        <v>267</v>
      </c>
    </row>
    <row r="40" spans="1:14" x14ac:dyDescent="0.2">
      <c r="B40" s="3" t="s">
        <v>166</v>
      </c>
      <c r="G40" s="19">
        <v>4</v>
      </c>
      <c r="H40" s="19">
        <v>6</v>
      </c>
      <c r="I40" s="19"/>
      <c r="J40" s="19"/>
      <c r="K40" s="33"/>
    </row>
    <row r="41" spans="1:14" x14ac:dyDescent="0.2">
      <c r="G41" s="19"/>
      <c r="H41" s="19"/>
      <c r="I41" s="19"/>
      <c r="J41" s="19"/>
      <c r="K41" s="33"/>
    </row>
    <row r="42" spans="1:14" x14ac:dyDescent="0.2">
      <c r="A42" s="3">
        <v>2023</v>
      </c>
      <c r="G42" s="19"/>
      <c r="H42" s="19"/>
      <c r="I42" s="19"/>
      <c r="J42" s="19"/>
      <c r="K42" s="33"/>
    </row>
    <row r="43" spans="1:14" x14ac:dyDescent="0.2">
      <c r="B43" s="3" t="s">
        <v>696</v>
      </c>
      <c r="G43" s="19">
        <v>649</v>
      </c>
      <c r="H43" s="19"/>
      <c r="I43" s="19"/>
      <c r="J43" s="19"/>
      <c r="K43" s="33"/>
      <c r="M43" s="3" t="s">
        <v>184</v>
      </c>
      <c r="N43" s="26" t="s">
        <v>698</v>
      </c>
    </row>
    <row r="44" spans="1:14" x14ac:dyDescent="0.2">
      <c r="B44" s="3" t="s">
        <v>697</v>
      </c>
      <c r="G44" s="19">
        <v>743</v>
      </c>
      <c r="H44" s="19"/>
      <c r="I44" s="19"/>
      <c r="J44" s="19"/>
      <c r="K44" s="33"/>
      <c r="M44" s="3" t="s">
        <v>184</v>
      </c>
      <c r="N44" s="26" t="s">
        <v>699</v>
      </c>
    </row>
    <row r="45" spans="1:14" x14ac:dyDescent="0.2">
      <c r="B45" s="3" t="s">
        <v>700</v>
      </c>
      <c r="G45" s="19"/>
      <c r="H45" s="19">
        <v>4401</v>
      </c>
      <c r="I45" s="19">
        <v>5826</v>
      </c>
      <c r="J45" s="19"/>
      <c r="K45" s="33"/>
      <c r="M45" s="3" t="s">
        <v>180</v>
      </c>
      <c r="N45" s="26" t="s">
        <v>706</v>
      </c>
    </row>
    <row r="46" spans="1:14" x14ac:dyDescent="0.2">
      <c r="B46" s="3" t="s">
        <v>701</v>
      </c>
      <c r="G46" s="19"/>
      <c r="H46" s="19">
        <v>2441</v>
      </c>
      <c r="I46" s="19">
        <v>4228</v>
      </c>
      <c r="J46" s="19"/>
      <c r="K46" s="33"/>
      <c r="M46" s="3" t="s">
        <v>182</v>
      </c>
      <c r="N46" s="26" t="s">
        <v>707</v>
      </c>
    </row>
    <row r="47" spans="1:14" x14ac:dyDescent="0.2">
      <c r="B47" s="3" t="s">
        <v>702</v>
      </c>
      <c r="G47" s="19"/>
      <c r="H47" s="19">
        <v>2666</v>
      </c>
      <c r="I47" s="19">
        <v>2666</v>
      </c>
      <c r="J47" s="19"/>
      <c r="K47" s="33"/>
      <c r="M47" s="3" t="s">
        <v>180</v>
      </c>
      <c r="N47" s="26" t="s">
        <v>708</v>
      </c>
    </row>
    <row r="48" spans="1:14" x14ac:dyDescent="0.2">
      <c r="B48" s="3" t="s">
        <v>703</v>
      </c>
      <c r="G48" s="19"/>
      <c r="H48" s="19">
        <v>1756</v>
      </c>
      <c r="I48" s="19">
        <v>2372</v>
      </c>
      <c r="J48" s="19"/>
      <c r="K48" s="33"/>
      <c r="M48" s="3" t="s">
        <v>180</v>
      </c>
      <c r="N48" s="26" t="s">
        <v>709</v>
      </c>
    </row>
    <row r="49" spans="1:14" x14ac:dyDescent="0.2">
      <c r="B49" s="3" t="s">
        <v>373</v>
      </c>
      <c r="G49" s="19"/>
      <c r="H49" s="19">
        <v>2717</v>
      </c>
      <c r="I49" s="19">
        <v>5464</v>
      </c>
      <c r="J49" s="19"/>
      <c r="K49" s="33"/>
      <c r="M49" s="3" t="s">
        <v>180</v>
      </c>
      <c r="N49" s="26" t="s">
        <v>710</v>
      </c>
    </row>
    <row r="50" spans="1:14" x14ac:dyDescent="0.2">
      <c r="B50" s="3" t="s">
        <v>704</v>
      </c>
      <c r="G50" s="19"/>
      <c r="H50" s="19">
        <v>4987</v>
      </c>
      <c r="I50" s="19">
        <v>5158</v>
      </c>
      <c r="J50" s="19"/>
      <c r="K50" s="33"/>
      <c r="M50" s="3" t="s">
        <v>180</v>
      </c>
      <c r="N50" s="26" t="s">
        <v>711</v>
      </c>
    </row>
    <row r="51" spans="1:14" x14ac:dyDescent="0.2">
      <c r="B51" s="3" t="s">
        <v>705</v>
      </c>
      <c r="G51" s="19"/>
      <c r="H51" s="19">
        <v>198</v>
      </c>
      <c r="I51" s="19">
        <v>198</v>
      </c>
      <c r="J51" s="19"/>
      <c r="K51" s="33"/>
      <c r="M51" s="3" t="s">
        <v>180</v>
      </c>
      <c r="N51" s="26" t="s">
        <v>712</v>
      </c>
    </row>
    <row r="52" spans="1:14" x14ac:dyDescent="0.2">
      <c r="B52" s="3" t="s">
        <v>221</v>
      </c>
      <c r="G52" s="19"/>
      <c r="H52" s="19">
        <v>157</v>
      </c>
      <c r="I52" s="19">
        <v>155</v>
      </c>
      <c r="J52" s="19"/>
      <c r="K52" s="33"/>
      <c r="N52" s="3" t="s">
        <v>340</v>
      </c>
    </row>
    <row r="53" spans="1:14" x14ac:dyDescent="0.2">
      <c r="B53" s="3" t="s">
        <v>166</v>
      </c>
      <c r="G53" s="19"/>
      <c r="H53" s="19">
        <v>28</v>
      </c>
      <c r="I53" s="19">
        <v>20</v>
      </c>
      <c r="J53" s="19"/>
      <c r="K53" s="33"/>
    </row>
    <row r="54" spans="1:14" x14ac:dyDescent="0.2">
      <c r="G54" s="19"/>
      <c r="H54" s="19"/>
      <c r="I54" s="19"/>
      <c r="J54" s="19"/>
      <c r="K54" s="33"/>
    </row>
    <row r="55" spans="1:14" x14ac:dyDescent="0.2">
      <c r="A55" s="3">
        <v>2024</v>
      </c>
      <c r="G55" s="19"/>
      <c r="H55" s="19"/>
      <c r="I55" s="19"/>
      <c r="J55" s="19"/>
      <c r="K55" s="33"/>
    </row>
    <row r="56" spans="1:14" x14ac:dyDescent="0.2">
      <c r="B56" s="3" t="s">
        <v>713</v>
      </c>
      <c r="G56" s="19"/>
      <c r="H56" s="19">
        <v>156</v>
      </c>
      <c r="I56" s="19">
        <v>408</v>
      </c>
      <c r="J56" s="19"/>
      <c r="K56" s="33"/>
      <c r="M56" s="3" t="s">
        <v>182</v>
      </c>
      <c r="N56" s="26" t="s">
        <v>715</v>
      </c>
    </row>
    <row r="57" spans="1:14" x14ac:dyDescent="0.2">
      <c r="B57" s="3" t="s">
        <v>714</v>
      </c>
      <c r="G57" s="19"/>
      <c r="H57" s="19">
        <v>3052</v>
      </c>
      <c r="I57" s="19">
        <v>0</v>
      </c>
      <c r="J57" s="19"/>
      <c r="K57" s="33"/>
      <c r="M57" s="3" t="s">
        <v>184</v>
      </c>
      <c r="N57" s="26" t="s">
        <v>716</v>
      </c>
    </row>
    <row r="58" spans="1:14" x14ac:dyDescent="0.2">
      <c r="B58" s="3" t="s">
        <v>221</v>
      </c>
      <c r="G58" s="19"/>
      <c r="H58" s="19">
        <v>-2</v>
      </c>
      <c r="I58" s="19">
        <v>-4</v>
      </c>
      <c r="J58" s="19"/>
      <c r="K58" s="33"/>
      <c r="N58" s="3" t="s">
        <v>330</v>
      </c>
    </row>
    <row r="59" spans="1:14" x14ac:dyDescent="0.2">
      <c r="B59" s="3" t="s">
        <v>166</v>
      </c>
      <c r="G59" s="19"/>
      <c r="H59" s="19">
        <v>73</v>
      </c>
      <c r="I59" s="19">
        <v>120</v>
      </c>
      <c r="J59" s="19"/>
      <c r="K59" s="33"/>
    </row>
    <row r="60" spans="1:14" x14ac:dyDescent="0.2">
      <c r="G60" s="19"/>
      <c r="H60" s="19"/>
      <c r="I60" s="19"/>
      <c r="J60" s="19"/>
      <c r="K60" s="33"/>
    </row>
    <row r="61" spans="1:14" x14ac:dyDescent="0.2">
      <c r="G61" s="19"/>
      <c r="H61" s="19"/>
      <c r="I61" s="19"/>
      <c r="J61" s="19"/>
      <c r="K61" s="33"/>
    </row>
    <row r="62" spans="1:14" x14ac:dyDescent="0.2">
      <c r="A62" s="23" t="s">
        <v>6459</v>
      </c>
      <c r="G62" s="19"/>
      <c r="H62" s="19"/>
      <c r="I62" s="19"/>
      <c r="J62" s="19"/>
      <c r="K62" s="33"/>
    </row>
    <row r="63" spans="1:14" x14ac:dyDescent="0.2">
      <c r="B63" s="3" t="s">
        <v>580</v>
      </c>
      <c r="G63" s="19"/>
      <c r="H63" s="19"/>
      <c r="I63" s="19">
        <v>232</v>
      </c>
      <c r="J63" s="19"/>
      <c r="K63" s="33"/>
    </row>
    <row r="64" spans="1:14" x14ac:dyDescent="0.2">
      <c r="B64" s="3" t="s">
        <v>578</v>
      </c>
      <c r="G64" s="19"/>
      <c r="H64" s="19"/>
      <c r="I64" s="19">
        <v>-58</v>
      </c>
      <c r="J64" s="19"/>
      <c r="K64" s="33"/>
      <c r="N64" s="3" t="s">
        <v>8936</v>
      </c>
    </row>
    <row r="65" spans="1:14" x14ac:dyDescent="0.2">
      <c r="B65" s="3" t="s">
        <v>579</v>
      </c>
      <c r="G65" s="19"/>
      <c r="H65" s="19"/>
      <c r="I65" s="19">
        <v>73</v>
      </c>
      <c r="J65" s="19"/>
      <c r="K65" s="33"/>
      <c r="N65" s="3" t="s">
        <v>8935</v>
      </c>
    </row>
    <row r="66" spans="1:14" x14ac:dyDescent="0.2">
      <c r="B66" s="3" t="s">
        <v>722</v>
      </c>
      <c r="G66" s="19"/>
      <c r="H66" s="19"/>
      <c r="I66" s="19">
        <v>13078</v>
      </c>
      <c r="J66" s="19"/>
      <c r="K66" s="33"/>
      <c r="N66" s="3" t="s">
        <v>8963</v>
      </c>
    </row>
    <row r="67" spans="1:14" x14ac:dyDescent="0.2">
      <c r="B67" s="3" t="s">
        <v>717</v>
      </c>
      <c r="G67" s="19"/>
      <c r="H67" s="19"/>
      <c r="I67" s="19">
        <v>4591</v>
      </c>
      <c r="J67" s="19"/>
      <c r="K67" s="33"/>
      <c r="N67" s="3" t="s">
        <v>8964</v>
      </c>
    </row>
    <row r="68" spans="1:14" x14ac:dyDescent="0.2">
      <c r="B68" s="3" t="s">
        <v>718</v>
      </c>
      <c r="G68" s="19"/>
      <c r="H68" s="19"/>
      <c r="I68" s="19">
        <v>525</v>
      </c>
      <c r="J68" s="19"/>
      <c r="K68" s="33"/>
      <c r="N68" s="3" t="s">
        <v>8965</v>
      </c>
    </row>
    <row r="69" spans="1:14" x14ac:dyDescent="0.2">
      <c r="B69" s="3" t="s">
        <v>719</v>
      </c>
      <c r="G69" s="19"/>
      <c r="H69" s="19"/>
      <c r="I69" s="19">
        <v>393</v>
      </c>
      <c r="J69" s="19"/>
      <c r="K69" s="33"/>
      <c r="N69" s="3" t="s">
        <v>8966</v>
      </c>
    </row>
    <row r="70" spans="1:14" x14ac:dyDescent="0.2">
      <c r="B70" s="3" t="s">
        <v>720</v>
      </c>
      <c r="G70" s="19"/>
      <c r="H70" s="19"/>
      <c r="I70" s="19">
        <v>156</v>
      </c>
      <c r="J70" s="19"/>
      <c r="K70" s="33"/>
      <c r="N70" s="3" t="s">
        <v>8967</v>
      </c>
    </row>
    <row r="71" spans="1:14" x14ac:dyDescent="0.2">
      <c r="B71" s="3" t="s">
        <v>721</v>
      </c>
      <c r="G71" s="19"/>
      <c r="H71" s="19"/>
      <c r="I71" s="19">
        <v>10202</v>
      </c>
      <c r="J71" s="19"/>
      <c r="K71" s="33"/>
      <c r="N71" s="3" t="s">
        <v>8968</v>
      </c>
    </row>
    <row r="72" spans="1:14" x14ac:dyDescent="0.2">
      <c r="G72" s="19"/>
      <c r="H72" s="19"/>
      <c r="I72" s="19"/>
      <c r="J72" s="19"/>
      <c r="K72" s="33"/>
    </row>
    <row r="73" spans="1:14" x14ac:dyDescent="0.2">
      <c r="G73" s="19"/>
      <c r="H73" s="19"/>
      <c r="I73" s="19"/>
      <c r="J73" s="19"/>
      <c r="K73" s="33"/>
    </row>
    <row r="74" spans="1:14" ht="25.5" x14ac:dyDescent="0.2">
      <c r="A74" s="61" t="s">
        <v>6460</v>
      </c>
      <c r="B74" s="62"/>
      <c r="C74" s="66" t="s">
        <v>3292</v>
      </c>
      <c r="D74" s="66" t="s">
        <v>3293</v>
      </c>
      <c r="E74" s="70" t="s">
        <v>7761</v>
      </c>
      <c r="G74" s="19"/>
      <c r="H74" s="19"/>
      <c r="I74" s="19"/>
      <c r="J74" s="19"/>
      <c r="K74" s="33"/>
    </row>
    <row r="75" spans="1:14" x14ac:dyDescent="0.2">
      <c r="A75" s="62"/>
      <c r="B75" s="68" t="s">
        <v>9013</v>
      </c>
      <c r="C75" s="98">
        <v>-5</v>
      </c>
      <c r="D75" s="98">
        <v>-5</v>
      </c>
      <c r="E75" s="99"/>
      <c r="G75" s="19"/>
      <c r="H75" s="19"/>
      <c r="I75" s="19"/>
      <c r="J75" s="19"/>
      <c r="K75" s="33"/>
      <c r="N75" s="3" t="s">
        <v>9015</v>
      </c>
    </row>
    <row r="76" spans="1:14" x14ac:dyDescent="0.2">
      <c r="A76" s="62"/>
      <c r="B76" s="68" t="s">
        <v>9014</v>
      </c>
      <c r="C76" s="98">
        <v>-12</v>
      </c>
      <c r="D76" s="98">
        <v>-12</v>
      </c>
      <c r="E76" s="99"/>
      <c r="G76" s="19"/>
      <c r="H76" s="19"/>
      <c r="I76" s="19"/>
      <c r="J76" s="19"/>
      <c r="K76" s="33"/>
      <c r="N76" s="3" t="s">
        <v>9016</v>
      </c>
    </row>
    <row r="77" spans="1:14" x14ac:dyDescent="0.2">
      <c r="A77" s="62"/>
      <c r="B77" s="68"/>
      <c r="C77" s="65"/>
      <c r="D77" s="62"/>
      <c r="E77" s="65"/>
      <c r="G77" s="19"/>
      <c r="H77" s="19"/>
      <c r="I77" s="19"/>
      <c r="J77" s="19"/>
      <c r="K77" s="33"/>
    </row>
    <row r="78" spans="1:14" x14ac:dyDescent="0.2">
      <c r="A78" s="69" t="s">
        <v>146</v>
      </c>
      <c r="B78" s="49"/>
      <c r="C78" s="71">
        <f>SUM(C75:C77)</f>
        <v>-17</v>
      </c>
      <c r="D78" s="71">
        <f>SUM(D75:D77)</f>
        <v>-17</v>
      </c>
      <c r="E78" s="71">
        <f>SUM(E77:E77)</f>
        <v>0</v>
      </c>
      <c r="G78" s="19"/>
      <c r="H78" s="19"/>
      <c r="I78" s="19"/>
      <c r="J78" s="19"/>
      <c r="K78" s="19"/>
    </row>
    <row r="79" spans="1:14" x14ac:dyDescent="0.2">
      <c r="A79" s="62"/>
      <c r="B79" s="49"/>
      <c r="C79" s="49"/>
      <c r="D79" s="49"/>
      <c r="E79" s="49"/>
      <c r="G79" s="19"/>
      <c r="H79" s="19"/>
      <c r="I79" s="19"/>
      <c r="J79" s="19"/>
      <c r="K79" s="19"/>
    </row>
    <row r="80" spans="1:14" x14ac:dyDescent="0.2">
      <c r="A80" s="62" t="s">
        <v>7759</v>
      </c>
      <c r="B80" s="49"/>
      <c r="C80" s="49"/>
      <c r="D80" s="49"/>
      <c r="E80" s="50">
        <f>E78+D78</f>
        <v>-17</v>
      </c>
      <c r="G80" s="19"/>
      <c r="H80" s="19"/>
      <c r="I80" s="19"/>
      <c r="J80" s="19"/>
      <c r="K80" s="19"/>
    </row>
    <row r="81" spans="7:11" x14ac:dyDescent="0.2">
      <c r="G81" s="19"/>
      <c r="H81" s="19"/>
      <c r="I81" s="19"/>
      <c r="J81" s="19"/>
      <c r="K81" s="19"/>
    </row>
    <row r="82" spans="7:11" x14ac:dyDescent="0.2">
      <c r="G82" s="19"/>
      <c r="H82" s="19"/>
      <c r="I82" s="19"/>
      <c r="J82" s="19"/>
      <c r="K82" s="19"/>
    </row>
    <row r="83" spans="7:11" x14ac:dyDescent="0.2">
      <c r="G83" s="19"/>
      <c r="H83" s="19"/>
      <c r="I83" s="19"/>
      <c r="J83" s="19"/>
      <c r="K83" s="19"/>
    </row>
    <row r="84" spans="7:11" x14ac:dyDescent="0.2">
      <c r="G84" s="19"/>
      <c r="H84" s="19"/>
      <c r="I84" s="19"/>
      <c r="J84" s="19"/>
      <c r="K84" s="19"/>
    </row>
    <row r="85" spans="7:11" x14ac:dyDescent="0.2">
      <c r="G85" s="19"/>
      <c r="H85" s="19"/>
      <c r="I85" s="19"/>
      <c r="J85" s="19"/>
      <c r="K85" s="19"/>
    </row>
    <row r="86" spans="7:11" x14ac:dyDescent="0.2">
      <c r="G86" s="19"/>
      <c r="H86" s="19"/>
      <c r="I86" s="19"/>
      <c r="J86" s="19"/>
      <c r="K86" s="19"/>
    </row>
    <row r="87" spans="7:11" x14ac:dyDescent="0.2">
      <c r="G87" s="19"/>
      <c r="H87" s="19"/>
      <c r="I87" s="19"/>
      <c r="J87" s="19"/>
      <c r="K87" s="19"/>
    </row>
    <row r="88" spans="7:11" x14ac:dyDescent="0.2">
      <c r="G88" s="19"/>
      <c r="H88" s="19"/>
      <c r="I88" s="19"/>
      <c r="J88" s="19"/>
      <c r="K88" s="19"/>
    </row>
    <row r="89" spans="7:11" x14ac:dyDescent="0.2">
      <c r="G89" s="19"/>
      <c r="H89" s="19"/>
      <c r="I89" s="19"/>
      <c r="J89" s="19"/>
      <c r="K89" s="19"/>
    </row>
    <row r="90" spans="7:11" x14ac:dyDescent="0.2">
      <c r="G90" s="19"/>
      <c r="H90" s="19"/>
      <c r="I90" s="19"/>
      <c r="J90" s="19"/>
      <c r="K90" s="19"/>
    </row>
    <row r="91" spans="7:11" x14ac:dyDescent="0.2">
      <c r="G91" s="19"/>
      <c r="H91" s="19"/>
      <c r="I91" s="19"/>
      <c r="J91" s="19"/>
      <c r="K91" s="19"/>
    </row>
    <row r="92" spans="7:11" x14ac:dyDescent="0.2">
      <c r="G92" s="19"/>
      <c r="H92" s="19"/>
      <c r="I92" s="19"/>
      <c r="J92" s="19"/>
      <c r="K92" s="19"/>
    </row>
    <row r="93" spans="7:11" x14ac:dyDescent="0.2">
      <c r="G93" s="19"/>
      <c r="H93" s="19"/>
      <c r="I93" s="19"/>
      <c r="J93" s="19"/>
      <c r="K93" s="19"/>
    </row>
    <row r="94" spans="7:11" x14ac:dyDescent="0.2">
      <c r="G94" s="19"/>
      <c r="H94" s="19"/>
      <c r="I94" s="19"/>
      <c r="J94" s="19"/>
      <c r="K94" s="19"/>
    </row>
    <row r="95" spans="7:11" x14ac:dyDescent="0.2">
      <c r="G95" s="19"/>
      <c r="H95" s="19"/>
      <c r="I95" s="19"/>
      <c r="J95" s="19"/>
      <c r="K95" s="19"/>
    </row>
    <row r="96" spans="7:11" x14ac:dyDescent="0.2">
      <c r="G96" s="19"/>
      <c r="H96" s="19"/>
      <c r="I96" s="19"/>
      <c r="J96" s="19"/>
      <c r="K96" s="19"/>
    </row>
    <row r="97" spans="7:11" x14ac:dyDescent="0.2">
      <c r="G97" s="19"/>
      <c r="H97" s="19"/>
      <c r="I97" s="19"/>
      <c r="J97" s="19"/>
      <c r="K97" s="19"/>
    </row>
    <row r="98" spans="7:11" x14ac:dyDescent="0.2">
      <c r="G98" s="19"/>
      <c r="H98" s="19"/>
      <c r="I98" s="19"/>
      <c r="J98" s="19"/>
      <c r="K98" s="19"/>
    </row>
    <row r="99" spans="7:11" x14ac:dyDescent="0.2">
      <c r="G99" s="19"/>
      <c r="H99" s="19"/>
      <c r="I99" s="19"/>
      <c r="J99" s="19"/>
      <c r="K99" s="19"/>
    </row>
    <row r="100" spans="7:11" x14ac:dyDescent="0.2">
      <c r="G100" s="19"/>
      <c r="H100" s="19"/>
      <c r="I100" s="19"/>
      <c r="J100" s="19"/>
      <c r="K100" s="19"/>
    </row>
    <row r="101" spans="7:11" x14ac:dyDescent="0.2">
      <c r="G101" s="19"/>
      <c r="H101" s="19"/>
      <c r="I101" s="19"/>
      <c r="J101" s="19"/>
      <c r="K101" s="19"/>
    </row>
    <row r="102" spans="7:11" x14ac:dyDescent="0.2">
      <c r="G102" s="19"/>
      <c r="H102" s="19"/>
      <c r="I102" s="19"/>
      <c r="J102" s="19"/>
      <c r="K102" s="19"/>
    </row>
    <row r="103" spans="7:11" x14ac:dyDescent="0.2">
      <c r="G103" s="19"/>
      <c r="H103" s="19"/>
      <c r="I103" s="19"/>
      <c r="J103" s="19"/>
      <c r="K103" s="19"/>
    </row>
    <row r="104" spans="7:11" x14ac:dyDescent="0.2">
      <c r="G104" s="19"/>
      <c r="H104" s="19"/>
      <c r="I104" s="19"/>
      <c r="J104" s="19"/>
      <c r="K104" s="19"/>
    </row>
    <row r="105" spans="7:11" x14ac:dyDescent="0.2">
      <c r="G105" s="19"/>
      <c r="H105" s="19"/>
      <c r="I105" s="19"/>
      <c r="J105" s="19"/>
      <c r="K105" s="19"/>
    </row>
    <row r="106" spans="7:11" x14ac:dyDescent="0.2">
      <c r="G106" s="19"/>
      <c r="H106" s="19"/>
      <c r="I106" s="19"/>
      <c r="J106" s="19"/>
      <c r="K106" s="19"/>
    </row>
    <row r="107" spans="7:11" x14ac:dyDescent="0.2">
      <c r="G107" s="19"/>
      <c r="H107" s="19"/>
      <c r="I107" s="19"/>
      <c r="J107" s="19"/>
      <c r="K107" s="19"/>
    </row>
    <row r="108" spans="7:11" x14ac:dyDescent="0.2">
      <c r="G108" s="19"/>
      <c r="H108" s="19"/>
      <c r="I108" s="19"/>
      <c r="J108" s="19"/>
      <c r="K108" s="19"/>
    </row>
    <row r="109" spans="7:11" x14ac:dyDescent="0.2">
      <c r="G109" s="19"/>
      <c r="H109" s="19"/>
      <c r="I109" s="19"/>
      <c r="J109" s="19"/>
      <c r="K109" s="19"/>
    </row>
    <row r="110" spans="7:11" x14ac:dyDescent="0.2">
      <c r="G110" s="19"/>
      <c r="H110" s="19"/>
      <c r="I110" s="19"/>
      <c r="J110" s="19"/>
      <c r="K110" s="19"/>
    </row>
    <row r="111" spans="7:11" x14ac:dyDescent="0.2">
      <c r="G111" s="19"/>
      <c r="H111" s="19"/>
      <c r="I111" s="19"/>
      <c r="J111" s="19"/>
      <c r="K111" s="19"/>
    </row>
    <row r="112" spans="7:11" x14ac:dyDescent="0.2">
      <c r="G112" s="19"/>
      <c r="H112" s="19"/>
      <c r="I112" s="19"/>
      <c r="J112" s="19"/>
      <c r="K112" s="19"/>
    </row>
    <row r="113" spans="7:11" x14ac:dyDescent="0.2">
      <c r="G113" s="19"/>
      <c r="H113" s="19"/>
      <c r="I113" s="19"/>
      <c r="J113" s="19"/>
      <c r="K113" s="19"/>
    </row>
    <row r="114" spans="7:11" x14ac:dyDescent="0.2">
      <c r="G114" s="19"/>
      <c r="H114" s="19"/>
      <c r="I114" s="19"/>
      <c r="J114" s="19"/>
      <c r="K114" s="19"/>
    </row>
    <row r="115" spans="7:11" x14ac:dyDescent="0.2">
      <c r="G115" s="19"/>
      <c r="H115" s="19"/>
      <c r="I115" s="19"/>
      <c r="J115" s="19"/>
      <c r="K115" s="19"/>
    </row>
    <row r="116" spans="7:11" x14ac:dyDescent="0.2">
      <c r="G116" s="19"/>
      <c r="H116" s="19"/>
      <c r="I116" s="19"/>
      <c r="J116" s="19"/>
      <c r="K116" s="19"/>
    </row>
    <row r="117" spans="7:11" x14ac:dyDescent="0.2">
      <c r="G117" s="19"/>
      <c r="H117" s="19"/>
      <c r="I117" s="19"/>
      <c r="J117" s="19"/>
      <c r="K117" s="19"/>
    </row>
    <row r="118" spans="7:11" x14ac:dyDescent="0.2">
      <c r="G118" s="19"/>
      <c r="H118" s="19"/>
      <c r="I118" s="19"/>
      <c r="J118" s="19"/>
      <c r="K118" s="19"/>
    </row>
    <row r="119" spans="7:11" x14ac:dyDescent="0.2">
      <c r="G119" s="19"/>
      <c r="H119" s="19"/>
      <c r="I119" s="19"/>
      <c r="J119" s="19"/>
      <c r="K119" s="19"/>
    </row>
    <row r="120" spans="7:11" x14ac:dyDescent="0.2">
      <c r="G120" s="19"/>
      <c r="H120" s="19"/>
      <c r="I120" s="19"/>
      <c r="J120" s="19"/>
      <c r="K120" s="19"/>
    </row>
    <row r="121" spans="7:11" x14ac:dyDescent="0.2">
      <c r="G121" s="19"/>
      <c r="H121" s="19"/>
      <c r="I121" s="19"/>
      <c r="J121" s="19"/>
      <c r="K121" s="19"/>
    </row>
    <row r="122" spans="7:11" x14ac:dyDescent="0.2">
      <c r="G122" s="19"/>
      <c r="H122" s="19"/>
      <c r="I122" s="19"/>
      <c r="J122" s="19"/>
      <c r="K122" s="19"/>
    </row>
    <row r="123" spans="7:11" x14ac:dyDescent="0.2">
      <c r="G123" s="19"/>
      <c r="H123" s="19"/>
      <c r="I123" s="19"/>
      <c r="J123" s="19"/>
      <c r="K123" s="19"/>
    </row>
    <row r="124" spans="7:11" x14ac:dyDescent="0.2">
      <c r="G124" s="19"/>
      <c r="H124" s="19"/>
      <c r="I124" s="19"/>
      <c r="J124" s="19"/>
      <c r="K124" s="19"/>
    </row>
    <row r="125" spans="7:11" x14ac:dyDescent="0.2">
      <c r="G125" s="19"/>
      <c r="H125" s="19"/>
      <c r="I125" s="19"/>
      <c r="J125" s="19"/>
      <c r="K125" s="19"/>
    </row>
    <row r="126" spans="7:11" x14ac:dyDescent="0.2">
      <c r="G126" s="19"/>
      <c r="H126" s="19"/>
      <c r="I126" s="19"/>
      <c r="J126" s="19"/>
      <c r="K126" s="19"/>
    </row>
    <row r="127" spans="7:11" x14ac:dyDescent="0.2">
      <c r="G127" s="19"/>
      <c r="H127" s="19"/>
      <c r="I127" s="19"/>
      <c r="J127" s="19"/>
      <c r="K127" s="19"/>
    </row>
    <row r="128" spans="7:11" x14ac:dyDescent="0.2">
      <c r="G128" s="19"/>
      <c r="H128" s="19"/>
      <c r="I128" s="19"/>
      <c r="J128" s="19"/>
      <c r="K128" s="19"/>
    </row>
    <row r="129" spans="7:11" x14ac:dyDescent="0.2">
      <c r="G129" s="19"/>
      <c r="H129" s="19"/>
      <c r="I129" s="19"/>
      <c r="J129" s="19"/>
      <c r="K129" s="19"/>
    </row>
    <row r="130" spans="7:11" x14ac:dyDescent="0.2">
      <c r="G130" s="19"/>
      <c r="H130" s="19"/>
      <c r="I130" s="19"/>
      <c r="J130" s="19"/>
      <c r="K130" s="19"/>
    </row>
    <row r="131" spans="7:11" x14ac:dyDescent="0.2">
      <c r="G131" s="19"/>
      <c r="H131" s="19"/>
      <c r="I131" s="19"/>
      <c r="J131" s="19"/>
      <c r="K131" s="19"/>
    </row>
    <row r="132" spans="7:11" x14ac:dyDescent="0.2">
      <c r="G132" s="19"/>
      <c r="H132" s="19"/>
      <c r="I132" s="19"/>
      <c r="J132" s="19"/>
      <c r="K132" s="19"/>
    </row>
    <row r="133" spans="7:11" x14ac:dyDescent="0.2">
      <c r="G133" s="19"/>
      <c r="H133" s="19"/>
      <c r="I133" s="19"/>
      <c r="J133" s="19"/>
      <c r="K133" s="19"/>
    </row>
    <row r="134" spans="7:11" x14ac:dyDescent="0.2">
      <c r="G134" s="19"/>
      <c r="H134" s="19"/>
      <c r="I134" s="19"/>
      <c r="J134" s="19"/>
      <c r="K134" s="19"/>
    </row>
    <row r="135" spans="7:11" x14ac:dyDescent="0.2">
      <c r="G135" s="19"/>
      <c r="H135" s="19"/>
      <c r="I135" s="19"/>
      <c r="J135" s="19"/>
      <c r="K135" s="19"/>
    </row>
    <row r="136" spans="7:11" x14ac:dyDescent="0.2">
      <c r="G136" s="19"/>
      <c r="H136" s="19"/>
      <c r="I136" s="19"/>
      <c r="J136" s="19"/>
      <c r="K136" s="19"/>
    </row>
    <row r="137" spans="7:11" x14ac:dyDescent="0.2">
      <c r="G137" s="19"/>
      <c r="H137" s="19"/>
      <c r="I137" s="19"/>
      <c r="J137" s="19"/>
      <c r="K137" s="19"/>
    </row>
    <row r="138" spans="7:11" x14ac:dyDescent="0.2">
      <c r="G138" s="19"/>
      <c r="H138" s="19"/>
      <c r="I138" s="19"/>
      <c r="J138" s="19"/>
      <c r="K138" s="19"/>
    </row>
    <row r="139" spans="7:11" x14ac:dyDescent="0.2">
      <c r="G139" s="19"/>
      <c r="H139" s="19"/>
      <c r="I139" s="19"/>
      <c r="J139" s="19"/>
      <c r="K139" s="19"/>
    </row>
    <row r="140" spans="7:11" x14ac:dyDescent="0.2">
      <c r="G140" s="19"/>
      <c r="H140" s="19"/>
      <c r="I140" s="19"/>
      <c r="J140" s="19"/>
      <c r="K140" s="19"/>
    </row>
    <row r="141" spans="7:11" x14ac:dyDescent="0.2">
      <c r="G141" s="19"/>
      <c r="H141" s="19"/>
      <c r="I141" s="19"/>
      <c r="J141" s="19"/>
      <c r="K141" s="19"/>
    </row>
    <row r="142" spans="7:11" x14ac:dyDescent="0.2">
      <c r="G142" s="19"/>
      <c r="H142" s="19"/>
      <c r="I142" s="19"/>
      <c r="J142" s="19"/>
      <c r="K142" s="19"/>
    </row>
    <row r="143" spans="7:11" x14ac:dyDescent="0.2">
      <c r="G143" s="19"/>
      <c r="H143" s="19"/>
      <c r="I143" s="19"/>
      <c r="J143" s="19"/>
      <c r="K143" s="19"/>
    </row>
    <row r="144" spans="7:11" x14ac:dyDescent="0.2">
      <c r="G144" s="19"/>
      <c r="H144" s="19"/>
      <c r="I144" s="19"/>
      <c r="J144" s="19"/>
      <c r="K144" s="19"/>
    </row>
    <row r="145" spans="7:11" x14ac:dyDescent="0.2">
      <c r="G145" s="19"/>
      <c r="H145" s="19"/>
      <c r="I145" s="19"/>
      <c r="J145" s="19"/>
      <c r="K145" s="19"/>
    </row>
    <row r="146" spans="7:11" x14ac:dyDescent="0.2">
      <c r="G146" s="19"/>
      <c r="H146" s="19"/>
      <c r="I146" s="19"/>
      <c r="J146" s="19"/>
      <c r="K146" s="19"/>
    </row>
    <row r="147" spans="7:11" x14ac:dyDescent="0.2">
      <c r="G147" s="19"/>
      <c r="H147" s="19"/>
      <c r="I147" s="19"/>
      <c r="J147" s="19"/>
      <c r="K147" s="19"/>
    </row>
    <row r="148" spans="7:11" x14ac:dyDescent="0.2">
      <c r="G148" s="19"/>
      <c r="H148" s="19"/>
      <c r="I148" s="19"/>
      <c r="J148" s="19"/>
      <c r="K148" s="19"/>
    </row>
    <row r="149" spans="7:11" x14ac:dyDescent="0.2">
      <c r="G149" s="19"/>
      <c r="H149" s="19"/>
      <c r="I149" s="19"/>
      <c r="J149" s="19"/>
      <c r="K149" s="19"/>
    </row>
    <row r="150" spans="7:11" x14ac:dyDescent="0.2">
      <c r="G150" s="19"/>
      <c r="H150" s="19"/>
      <c r="I150" s="19"/>
      <c r="J150" s="19"/>
      <c r="K150" s="19"/>
    </row>
    <row r="151" spans="7:11" x14ac:dyDescent="0.2">
      <c r="G151" s="19"/>
      <c r="H151" s="19"/>
      <c r="I151" s="19"/>
      <c r="J151" s="19"/>
      <c r="K151" s="19"/>
    </row>
    <row r="152" spans="7:11" x14ac:dyDescent="0.2">
      <c r="G152" s="19"/>
      <c r="H152" s="19"/>
      <c r="I152" s="19"/>
      <c r="J152" s="19"/>
      <c r="K152" s="19"/>
    </row>
    <row r="153" spans="7:11" x14ac:dyDescent="0.2">
      <c r="G153" s="19"/>
      <c r="H153" s="19"/>
      <c r="I153" s="19"/>
      <c r="J153" s="19"/>
      <c r="K153" s="19"/>
    </row>
    <row r="154" spans="7:11" x14ac:dyDescent="0.2">
      <c r="G154" s="19"/>
      <c r="H154" s="19"/>
      <c r="I154" s="19"/>
      <c r="J154" s="19"/>
      <c r="K154" s="19"/>
    </row>
    <row r="155" spans="7:11" x14ac:dyDescent="0.2">
      <c r="G155" s="19"/>
      <c r="H155" s="19"/>
      <c r="I155" s="19"/>
      <c r="J155" s="19"/>
      <c r="K155" s="19"/>
    </row>
    <row r="156" spans="7:11" x14ac:dyDescent="0.2">
      <c r="G156" s="19"/>
      <c r="H156" s="19"/>
      <c r="I156" s="19"/>
      <c r="J156" s="19"/>
      <c r="K156" s="19"/>
    </row>
    <row r="157" spans="7:11" x14ac:dyDescent="0.2">
      <c r="G157" s="19"/>
      <c r="H157" s="19"/>
      <c r="I157" s="19"/>
      <c r="J157" s="19"/>
      <c r="K157" s="19"/>
    </row>
    <row r="158" spans="7:11" x14ac:dyDescent="0.2">
      <c r="G158" s="19"/>
      <c r="H158" s="19"/>
      <c r="I158" s="19"/>
      <c r="J158" s="19"/>
      <c r="K158" s="19"/>
    </row>
    <row r="159" spans="7:11" x14ac:dyDescent="0.2">
      <c r="G159" s="19"/>
      <c r="H159" s="19"/>
      <c r="I159" s="19"/>
      <c r="J159" s="19"/>
      <c r="K159" s="19"/>
    </row>
    <row r="160" spans="7:11" x14ac:dyDescent="0.2">
      <c r="G160" s="19"/>
      <c r="H160" s="19"/>
      <c r="I160" s="19"/>
      <c r="J160" s="19"/>
      <c r="K160" s="19"/>
    </row>
    <row r="161" spans="7:11" x14ac:dyDescent="0.2">
      <c r="G161" s="19"/>
      <c r="H161" s="19"/>
      <c r="I161" s="19"/>
      <c r="J161" s="19"/>
      <c r="K161" s="19"/>
    </row>
    <row r="162" spans="7:11" x14ac:dyDescent="0.2">
      <c r="G162" s="19"/>
      <c r="H162" s="19"/>
      <c r="I162" s="19"/>
      <c r="J162" s="19"/>
      <c r="K162" s="19"/>
    </row>
    <row r="163" spans="7:11" x14ac:dyDescent="0.2">
      <c r="G163" s="19"/>
      <c r="H163" s="19"/>
      <c r="I163" s="19"/>
      <c r="J163" s="19"/>
      <c r="K163" s="19"/>
    </row>
    <row r="164" spans="7:11" x14ac:dyDescent="0.2">
      <c r="G164" s="19"/>
      <c r="H164" s="19"/>
      <c r="I164" s="19"/>
      <c r="J164" s="19"/>
      <c r="K164" s="19"/>
    </row>
    <row r="165" spans="7:11" x14ac:dyDescent="0.2">
      <c r="G165" s="19"/>
      <c r="H165" s="19"/>
      <c r="I165" s="19"/>
      <c r="J165" s="19"/>
      <c r="K165" s="19"/>
    </row>
    <row r="166" spans="7:11" x14ac:dyDescent="0.2">
      <c r="G166" s="19"/>
      <c r="H166" s="19"/>
      <c r="I166" s="19"/>
      <c r="J166" s="19"/>
      <c r="K166" s="19"/>
    </row>
    <row r="167" spans="7:11" x14ac:dyDescent="0.2">
      <c r="G167" s="19"/>
      <c r="H167" s="19"/>
      <c r="I167" s="19"/>
      <c r="J167" s="19"/>
      <c r="K167" s="19"/>
    </row>
    <row r="168" spans="7:11" x14ac:dyDescent="0.2">
      <c r="G168" s="19"/>
      <c r="H168" s="19"/>
      <c r="I168" s="19"/>
      <c r="J168" s="19"/>
      <c r="K168" s="19"/>
    </row>
    <row r="169" spans="7:11" x14ac:dyDescent="0.2">
      <c r="G169" s="19"/>
      <c r="H169" s="19"/>
      <c r="I169" s="19"/>
      <c r="J169" s="19"/>
      <c r="K169" s="19"/>
    </row>
    <row r="170" spans="7:11" x14ac:dyDescent="0.2">
      <c r="G170" s="19"/>
      <c r="H170" s="19"/>
      <c r="I170" s="19"/>
      <c r="J170" s="19"/>
      <c r="K170" s="19"/>
    </row>
    <row r="171" spans="7:11" x14ac:dyDescent="0.2">
      <c r="G171" s="19"/>
      <c r="H171" s="19"/>
      <c r="I171" s="19"/>
      <c r="J171" s="19"/>
      <c r="K171" s="19"/>
    </row>
    <row r="172" spans="7:11" x14ac:dyDescent="0.2">
      <c r="G172" s="19"/>
      <c r="H172" s="19"/>
      <c r="I172" s="19"/>
      <c r="J172" s="19"/>
      <c r="K172" s="19"/>
    </row>
    <row r="173" spans="7:11" x14ac:dyDescent="0.2">
      <c r="G173" s="19"/>
      <c r="H173" s="19"/>
      <c r="I173" s="19"/>
      <c r="J173" s="19"/>
      <c r="K173" s="19"/>
    </row>
    <row r="174" spans="7:11" x14ac:dyDescent="0.2">
      <c r="G174" s="19"/>
      <c r="H174" s="19"/>
      <c r="I174" s="19"/>
      <c r="J174" s="19"/>
      <c r="K174" s="19"/>
    </row>
    <row r="175" spans="7:11" x14ac:dyDescent="0.2">
      <c r="G175" s="19"/>
      <c r="H175" s="19"/>
      <c r="I175" s="19"/>
      <c r="J175" s="19"/>
      <c r="K175" s="19"/>
    </row>
    <row r="176" spans="7:11" x14ac:dyDescent="0.2">
      <c r="G176" s="19"/>
      <c r="H176" s="19"/>
      <c r="I176" s="19"/>
      <c r="J176" s="19"/>
      <c r="K176" s="19"/>
    </row>
    <row r="177" spans="7:11" x14ac:dyDescent="0.2">
      <c r="G177" s="19"/>
      <c r="H177" s="19"/>
      <c r="I177" s="19"/>
      <c r="J177" s="19"/>
      <c r="K177" s="19"/>
    </row>
    <row r="178" spans="7:11" x14ac:dyDescent="0.2">
      <c r="G178" s="19"/>
      <c r="H178" s="19"/>
      <c r="I178" s="19"/>
      <c r="J178" s="19"/>
      <c r="K178" s="19"/>
    </row>
    <row r="179" spans="7:11" x14ac:dyDescent="0.2">
      <c r="G179" s="19"/>
      <c r="H179" s="19"/>
      <c r="I179" s="19"/>
      <c r="J179" s="19"/>
      <c r="K179" s="19"/>
    </row>
    <row r="180" spans="7:11" x14ac:dyDescent="0.2">
      <c r="G180" s="19"/>
      <c r="H180" s="19"/>
      <c r="I180" s="19"/>
      <c r="J180" s="19"/>
      <c r="K180" s="19"/>
    </row>
    <row r="181" spans="7:11" x14ac:dyDescent="0.2">
      <c r="G181" s="19"/>
      <c r="H181" s="19"/>
      <c r="I181" s="19"/>
      <c r="J181" s="19"/>
      <c r="K181" s="19"/>
    </row>
    <row r="182" spans="7:11" x14ac:dyDescent="0.2">
      <c r="G182" s="19"/>
      <c r="H182" s="19"/>
      <c r="I182" s="19"/>
      <c r="J182" s="19"/>
      <c r="K182" s="19"/>
    </row>
    <row r="183" spans="7:11" x14ac:dyDescent="0.2">
      <c r="G183" s="19"/>
      <c r="H183" s="19"/>
      <c r="I183" s="19"/>
      <c r="J183" s="19"/>
      <c r="K183" s="19"/>
    </row>
    <row r="184" spans="7:11" x14ac:dyDescent="0.2">
      <c r="G184" s="19"/>
      <c r="H184" s="19"/>
      <c r="I184" s="19"/>
      <c r="J184" s="19"/>
      <c r="K184" s="19"/>
    </row>
    <row r="185" spans="7:11" x14ac:dyDescent="0.2">
      <c r="G185" s="19"/>
      <c r="H185" s="19"/>
      <c r="I185" s="19"/>
      <c r="J185" s="19"/>
      <c r="K185" s="19"/>
    </row>
    <row r="186" spans="7:11" x14ac:dyDescent="0.2">
      <c r="G186" s="19"/>
      <c r="H186" s="19"/>
      <c r="I186" s="19"/>
      <c r="J186" s="19"/>
      <c r="K186" s="19"/>
    </row>
    <row r="187" spans="7:11" x14ac:dyDescent="0.2">
      <c r="G187" s="19"/>
      <c r="H187" s="19"/>
      <c r="I187" s="19"/>
      <c r="J187" s="19"/>
      <c r="K187" s="19"/>
    </row>
    <row r="188" spans="7:11" x14ac:dyDescent="0.2">
      <c r="G188" s="19"/>
      <c r="H188" s="19"/>
      <c r="I188" s="19"/>
      <c r="J188" s="19"/>
      <c r="K188" s="19"/>
    </row>
    <row r="189" spans="7:11" x14ac:dyDescent="0.2">
      <c r="G189" s="19"/>
      <c r="H189" s="19"/>
      <c r="I189" s="19"/>
      <c r="J189" s="19"/>
      <c r="K189" s="19"/>
    </row>
    <row r="190" spans="7:11" x14ac:dyDescent="0.2">
      <c r="G190" s="19"/>
      <c r="H190" s="19"/>
      <c r="I190" s="19"/>
      <c r="J190" s="19"/>
      <c r="K190" s="19"/>
    </row>
  </sheetData>
  <hyperlinks>
    <hyperlink ref="A1" location="'statewide summary'!Print_Titles" display="Link to Summary Worksheet" xr:uid="{B70C48E0-A922-42DF-88F7-AA0AF969180B}"/>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2/18/2025</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022BF-BAB6-4201-9EAF-845B3443C57B}">
  <sheetPr codeName="Sheet15"/>
  <dimension ref="A1:N117"/>
  <sheetViews>
    <sheetView showGridLines="0" workbookViewId="0">
      <pane xSplit="2" ySplit="10" topLeftCell="C11" activePane="bottomRight" state="frozen"/>
      <selection pane="topRight" activeCell="C1" sqref="C1"/>
      <selection pane="bottomLeft" activeCell="A14" sqref="A14"/>
      <selection pane="bottomRight" activeCell="B19" sqref="B19"/>
    </sheetView>
  </sheetViews>
  <sheetFormatPr defaultRowHeight="12.75" x14ac:dyDescent="0.2"/>
  <cols>
    <col min="1" max="1" width="5.85546875" style="3" customWidth="1"/>
    <col min="2" max="2" width="25.85546875" style="3" customWidth="1"/>
    <col min="3" max="9" width="13.7109375" style="3" customWidth="1"/>
    <col min="10" max="10" width="1.7109375" style="3" customWidth="1"/>
    <col min="11" max="11" width="9.140625" style="3"/>
    <col min="12" max="12" width="1.7109375" style="3" customWidth="1"/>
    <col min="13" max="16384" width="9.140625" style="3"/>
  </cols>
  <sheetData>
    <row r="1" spans="1:13" ht="16.149999999999999" customHeight="1" x14ac:dyDescent="0.2">
      <c r="A1" s="92" t="s">
        <v>8923</v>
      </c>
    </row>
    <row r="2" spans="1:13" ht="14.45" customHeight="1" x14ac:dyDescent="0.2">
      <c r="B2" s="90" t="s">
        <v>6</v>
      </c>
    </row>
    <row r="3" spans="1:13" ht="2.1" customHeight="1" x14ac:dyDescent="0.2"/>
    <row r="4" spans="1:13" ht="14.45" customHeight="1" x14ac:dyDescent="0.2">
      <c r="B4" s="15" t="s">
        <v>1</v>
      </c>
      <c r="I4" s="19"/>
      <c r="M4" s="29"/>
    </row>
    <row r="5" spans="1:13" ht="1.1499999999999999" customHeight="1" x14ac:dyDescent="0.2"/>
    <row r="6" spans="1:13" ht="14.45" customHeight="1" x14ac:dyDescent="0.2">
      <c r="B6" s="15" t="s">
        <v>2</v>
      </c>
    </row>
    <row r="7" spans="1:13" ht="0.75" customHeight="1" x14ac:dyDescent="0.2"/>
    <row r="8" spans="1:13" ht="14.45" customHeight="1" x14ac:dyDescent="0.2">
      <c r="B8" s="16" t="s">
        <v>3</v>
      </c>
    </row>
    <row r="9" spans="1:13" x14ac:dyDescent="0.2">
      <c r="B9" s="8" t="s">
        <v>4</v>
      </c>
      <c r="C9" s="1" t="s">
        <v>4</v>
      </c>
      <c r="D9" s="1" t="s">
        <v>4</v>
      </c>
      <c r="E9" s="1" t="s">
        <v>4</v>
      </c>
      <c r="F9" s="1" t="s">
        <v>4</v>
      </c>
      <c r="G9" s="1" t="s">
        <v>4</v>
      </c>
      <c r="H9" s="1" t="s">
        <v>5</v>
      </c>
      <c r="I9" s="21" t="s">
        <v>174</v>
      </c>
    </row>
    <row r="10" spans="1:13" x14ac:dyDescent="0.2">
      <c r="B10" s="9" t="s">
        <v>4</v>
      </c>
      <c r="C10" s="2" t="s">
        <v>7</v>
      </c>
      <c r="D10" s="2" t="s">
        <v>8</v>
      </c>
      <c r="E10" s="2" t="s">
        <v>9</v>
      </c>
      <c r="F10" s="2" t="s">
        <v>10</v>
      </c>
      <c r="G10" s="2" t="s">
        <v>11</v>
      </c>
      <c r="H10" s="2" t="s">
        <v>12</v>
      </c>
      <c r="I10" s="2" t="s">
        <v>13</v>
      </c>
      <c r="K10" s="31" t="s">
        <v>331</v>
      </c>
    </row>
    <row r="11" spans="1:13" x14ac:dyDescent="0.2">
      <c r="B11" s="8" t="s">
        <v>153</v>
      </c>
      <c r="C11" s="76">
        <v>0</v>
      </c>
      <c r="D11" s="76">
        <v>0</v>
      </c>
      <c r="E11" s="76">
        <v>0</v>
      </c>
      <c r="F11" s="76">
        <v>0</v>
      </c>
      <c r="G11" s="76">
        <v>0</v>
      </c>
      <c r="H11" s="76">
        <v>55158</v>
      </c>
      <c r="I11" s="19">
        <v>49265</v>
      </c>
    </row>
    <row r="12" spans="1:13" x14ac:dyDescent="0.2">
      <c r="B12" s="8" t="s">
        <v>152</v>
      </c>
      <c r="C12" s="76">
        <v>7595.5569999999998</v>
      </c>
      <c r="D12" s="76">
        <v>7758.4489999999996</v>
      </c>
      <c r="E12" s="76">
        <v>10165.1</v>
      </c>
      <c r="F12" s="76">
        <v>11435.290999999999</v>
      </c>
      <c r="G12" s="76">
        <v>18694.967840000001</v>
      </c>
      <c r="H12" s="76">
        <v>0</v>
      </c>
      <c r="I12" s="76">
        <v>0</v>
      </c>
    </row>
    <row r="13" spans="1:13" x14ac:dyDescent="0.2">
      <c r="B13" s="8" t="s">
        <v>151</v>
      </c>
      <c r="C13" s="76">
        <v>340.70499999999998</v>
      </c>
      <c r="D13" s="76">
        <v>361.18799999999999</v>
      </c>
      <c r="E13" s="76">
        <v>386.00299999999999</v>
      </c>
      <c r="F13" s="76">
        <v>339.12400000000002</v>
      </c>
      <c r="G13" s="76">
        <v>351.33123999999998</v>
      </c>
      <c r="H13" s="76">
        <v>0</v>
      </c>
      <c r="I13" s="76">
        <v>0</v>
      </c>
    </row>
    <row r="14" spans="1:13" ht="12.75" customHeight="1" x14ac:dyDescent="0.2">
      <c r="B14" s="8" t="s">
        <v>150</v>
      </c>
      <c r="C14" s="76">
        <v>1261.1410000000001</v>
      </c>
      <c r="D14" s="76">
        <v>1275.2729999999999</v>
      </c>
      <c r="E14" s="76">
        <v>1431.4549999999999</v>
      </c>
      <c r="F14" s="76">
        <v>1935.0930000000001</v>
      </c>
      <c r="G14" s="76">
        <v>2022.7114200000001</v>
      </c>
      <c r="H14" s="76">
        <v>0</v>
      </c>
      <c r="I14" s="76">
        <v>0</v>
      </c>
    </row>
    <row r="15" spans="1:13" x14ac:dyDescent="0.2">
      <c r="B15" s="8" t="s">
        <v>149</v>
      </c>
      <c r="C15" s="76">
        <v>1349.72</v>
      </c>
      <c r="D15" s="76">
        <v>1391.5129999999999</v>
      </c>
      <c r="E15" s="76">
        <v>1518.1289999999999</v>
      </c>
      <c r="F15" s="76">
        <v>1663.8720000000001</v>
      </c>
      <c r="G15" s="76">
        <v>2022.76557</v>
      </c>
      <c r="H15" s="76">
        <v>0</v>
      </c>
      <c r="I15" s="76">
        <v>0</v>
      </c>
    </row>
    <row r="16" spans="1:13" ht="12.75" customHeight="1" x14ac:dyDescent="0.2">
      <c r="B16" s="8" t="s">
        <v>148</v>
      </c>
      <c r="C16" s="76">
        <v>0</v>
      </c>
      <c r="D16" s="76">
        <v>0</v>
      </c>
      <c r="E16" s="76">
        <v>698.85</v>
      </c>
      <c r="F16" s="76">
        <v>2286.6219999999998</v>
      </c>
      <c r="G16" s="76">
        <v>2692.8768</v>
      </c>
      <c r="H16" s="76">
        <v>0</v>
      </c>
      <c r="I16" s="76">
        <v>0</v>
      </c>
    </row>
    <row r="17" spans="1:14" x14ac:dyDescent="0.2">
      <c r="B17" s="13" t="s">
        <v>146</v>
      </c>
      <c r="C17" s="7">
        <v>10547.123</v>
      </c>
      <c r="D17" s="7">
        <v>10786.423000000001</v>
      </c>
      <c r="E17" s="7">
        <v>14199.537</v>
      </c>
      <c r="F17" s="7">
        <v>17660.002</v>
      </c>
      <c r="G17" s="7">
        <v>25784.652870000002</v>
      </c>
      <c r="H17" s="7">
        <v>55158</v>
      </c>
      <c r="I17" s="35">
        <v>49265</v>
      </c>
    </row>
    <row r="18" spans="1:14" ht="9.75" customHeight="1" x14ac:dyDescent="0.2"/>
    <row r="19" spans="1:14" ht="14.25" customHeight="1" x14ac:dyDescent="0.2">
      <c r="B19" s="72" t="s">
        <v>9036</v>
      </c>
      <c r="C19" s="72"/>
      <c r="D19" s="72"/>
      <c r="E19" s="72"/>
      <c r="F19" s="72"/>
      <c r="G19" s="72"/>
      <c r="H19" s="72"/>
      <c r="I19" s="79">
        <f>I17+K19</f>
        <v>49265</v>
      </c>
      <c r="K19" s="32">
        <f>SUM(K20:K106)</f>
        <v>0</v>
      </c>
    </row>
    <row r="20" spans="1:14" ht="14.25" customHeight="1" x14ac:dyDescent="0.2">
      <c r="B20" s="72" t="s">
        <v>257</v>
      </c>
      <c r="C20" s="72"/>
      <c r="D20" s="72"/>
      <c r="E20" s="72"/>
      <c r="F20" s="72"/>
      <c r="G20" s="72"/>
      <c r="H20" s="72"/>
      <c r="I20" s="75">
        <f>I19/I17-1</f>
        <v>0</v>
      </c>
      <c r="K20" s="33"/>
    </row>
    <row r="21" spans="1:14" ht="21.75" customHeight="1" x14ac:dyDescent="0.2">
      <c r="G21" s="25"/>
      <c r="H21" s="25"/>
      <c r="I21" s="25"/>
      <c r="K21" s="33"/>
    </row>
    <row r="22" spans="1:14" x14ac:dyDescent="0.2">
      <c r="A22" s="23" t="s">
        <v>256</v>
      </c>
      <c r="K22" s="33"/>
    </row>
    <row r="23" spans="1:14" x14ac:dyDescent="0.2">
      <c r="K23" s="33"/>
    </row>
    <row r="24" spans="1:14" x14ac:dyDescent="0.2">
      <c r="A24" s="18">
        <v>2021</v>
      </c>
      <c r="K24" s="33"/>
    </row>
    <row r="25" spans="1:14" x14ac:dyDescent="0.2">
      <c r="A25" s="18"/>
      <c r="B25" s="3" t="s">
        <v>241</v>
      </c>
      <c r="G25" s="19">
        <v>350</v>
      </c>
      <c r="H25" s="19">
        <v>350</v>
      </c>
      <c r="I25" s="19"/>
      <c r="J25" s="19"/>
      <c r="K25" s="33"/>
      <c r="L25" s="19"/>
      <c r="M25" s="3" t="s">
        <v>180</v>
      </c>
      <c r="N25" s="3" t="s">
        <v>156</v>
      </c>
    </row>
    <row r="26" spans="1:14" x14ac:dyDescent="0.2">
      <c r="A26" s="18"/>
      <c r="B26" s="3" t="s">
        <v>242</v>
      </c>
      <c r="G26" s="19">
        <v>241</v>
      </c>
      <c r="H26" s="19">
        <v>236</v>
      </c>
      <c r="I26" s="19"/>
      <c r="J26" s="19"/>
      <c r="K26" s="33"/>
      <c r="L26" s="19"/>
      <c r="M26" s="3" t="s">
        <v>180</v>
      </c>
      <c r="N26" s="3" t="s">
        <v>157</v>
      </c>
    </row>
    <row r="27" spans="1:14" x14ac:dyDescent="0.2">
      <c r="A27" s="18"/>
      <c r="B27" s="3" t="s">
        <v>253</v>
      </c>
      <c r="G27" s="19">
        <v>574</v>
      </c>
      <c r="H27" s="19">
        <v>564</v>
      </c>
      <c r="I27" s="19"/>
      <c r="J27" s="19"/>
      <c r="K27" s="33"/>
      <c r="L27" s="19"/>
      <c r="M27" s="3" t="s">
        <v>180</v>
      </c>
      <c r="N27" s="3" t="s">
        <v>158</v>
      </c>
    </row>
    <row r="28" spans="1:14" x14ac:dyDescent="0.2">
      <c r="A28" s="18"/>
      <c r="B28" s="3" t="s">
        <v>254</v>
      </c>
      <c r="G28" s="19">
        <v>2578</v>
      </c>
      <c r="H28" s="19">
        <v>2578</v>
      </c>
      <c r="I28" s="19"/>
      <c r="J28" s="19"/>
      <c r="K28" s="33"/>
      <c r="L28" s="19"/>
      <c r="M28" s="3" t="s">
        <v>180</v>
      </c>
      <c r="N28" s="3" t="s">
        <v>159</v>
      </c>
    </row>
    <row r="29" spans="1:14" x14ac:dyDescent="0.2">
      <c r="A29" s="18"/>
      <c r="B29" s="3" t="s">
        <v>243</v>
      </c>
      <c r="G29" s="19">
        <v>350</v>
      </c>
      <c r="H29" s="19">
        <v>0</v>
      </c>
      <c r="I29" s="19"/>
      <c r="J29" s="19"/>
      <c r="K29" s="33"/>
      <c r="L29" s="19"/>
      <c r="M29" s="3" t="s">
        <v>182</v>
      </c>
      <c r="N29" s="3" t="s">
        <v>244</v>
      </c>
    </row>
    <row r="30" spans="1:14" x14ac:dyDescent="0.2">
      <c r="A30" s="18"/>
      <c r="B30" s="3" t="s">
        <v>245</v>
      </c>
      <c r="G30" s="19">
        <v>300</v>
      </c>
      <c r="H30" s="19">
        <v>0</v>
      </c>
      <c r="I30" s="19"/>
      <c r="J30" s="19"/>
      <c r="K30" s="33"/>
      <c r="L30" s="19"/>
      <c r="M30" s="3" t="s">
        <v>184</v>
      </c>
      <c r="N30" s="26" t="s">
        <v>246</v>
      </c>
    </row>
    <row r="31" spans="1:14" x14ac:dyDescent="0.2">
      <c r="A31" s="18"/>
      <c r="B31" s="3" t="s">
        <v>247</v>
      </c>
      <c r="G31" s="19">
        <v>50</v>
      </c>
      <c r="H31" s="19">
        <v>0</v>
      </c>
      <c r="I31" s="19"/>
      <c r="J31" s="19"/>
      <c r="K31" s="33"/>
      <c r="L31" s="19"/>
      <c r="M31" s="3" t="s">
        <v>184</v>
      </c>
      <c r="N31" s="26" t="s">
        <v>248</v>
      </c>
    </row>
    <row r="32" spans="1:14" x14ac:dyDescent="0.2">
      <c r="A32" s="18"/>
      <c r="B32" s="3" t="s">
        <v>249</v>
      </c>
      <c r="G32" s="19">
        <v>33</v>
      </c>
      <c r="H32" s="19">
        <v>0</v>
      </c>
      <c r="I32" s="19"/>
      <c r="J32" s="19"/>
      <c r="K32" s="33"/>
      <c r="L32" s="19"/>
      <c r="M32" s="3" t="s">
        <v>184</v>
      </c>
      <c r="N32" s="26" t="s">
        <v>250</v>
      </c>
    </row>
    <row r="33" spans="1:14" x14ac:dyDescent="0.2">
      <c r="A33" s="18"/>
      <c r="B33" s="3" t="s">
        <v>251</v>
      </c>
      <c r="G33" s="19">
        <v>20</v>
      </c>
      <c r="H33" s="19">
        <v>0</v>
      </c>
      <c r="I33" s="19"/>
      <c r="J33" s="19"/>
      <c r="K33" s="33"/>
      <c r="L33" s="19"/>
      <c r="M33" s="3" t="s">
        <v>184</v>
      </c>
      <c r="N33" s="26" t="s">
        <v>252</v>
      </c>
    </row>
    <row r="34" spans="1:14" x14ac:dyDescent="0.2">
      <c r="A34" s="18"/>
      <c r="B34" s="3" t="s">
        <v>221</v>
      </c>
      <c r="G34" s="19">
        <v>33</v>
      </c>
      <c r="H34" s="19">
        <v>160</v>
      </c>
      <c r="I34" s="19"/>
      <c r="J34" s="19"/>
      <c r="K34" s="33"/>
      <c r="L34" s="19"/>
      <c r="M34" s="3" t="s">
        <v>180</v>
      </c>
      <c r="N34" s="3" t="s">
        <v>255</v>
      </c>
    </row>
    <row r="35" spans="1:14" x14ac:dyDescent="0.2">
      <c r="A35" s="18"/>
      <c r="B35" s="3" t="s">
        <v>166</v>
      </c>
      <c r="G35" s="19">
        <v>159</v>
      </c>
      <c r="H35" s="19">
        <v>39</v>
      </c>
      <c r="I35" s="19"/>
      <c r="J35" s="19"/>
      <c r="K35" s="33"/>
      <c r="L35" s="19"/>
    </row>
    <row r="36" spans="1:14" x14ac:dyDescent="0.2">
      <c r="A36" s="18"/>
      <c r="G36" s="19"/>
      <c r="H36" s="19"/>
      <c r="I36" s="19"/>
      <c r="J36" s="19"/>
      <c r="K36" s="33"/>
      <c r="L36" s="19"/>
    </row>
    <row r="37" spans="1:14" x14ac:dyDescent="0.2">
      <c r="A37" s="18">
        <v>2022</v>
      </c>
      <c r="G37" s="19"/>
      <c r="H37" s="19"/>
      <c r="I37" s="19"/>
      <c r="J37" s="19"/>
      <c r="K37" s="33"/>
      <c r="L37" s="19"/>
    </row>
    <row r="38" spans="1:14" x14ac:dyDescent="0.2">
      <c r="A38" s="18"/>
      <c r="B38" s="3" t="s">
        <v>222</v>
      </c>
      <c r="G38" s="19">
        <v>216</v>
      </c>
      <c r="H38" s="19">
        <v>372</v>
      </c>
      <c r="I38" s="19"/>
      <c r="J38" s="19"/>
      <c r="K38" s="33"/>
      <c r="L38" s="19"/>
      <c r="M38" s="3" t="s">
        <v>182</v>
      </c>
      <c r="N38" s="3" t="s">
        <v>160</v>
      </c>
    </row>
    <row r="39" spans="1:14" x14ac:dyDescent="0.2">
      <c r="A39" s="18"/>
      <c r="B39" s="3" t="s">
        <v>223</v>
      </c>
      <c r="G39" s="19">
        <v>175</v>
      </c>
      <c r="H39" s="19">
        <v>350</v>
      </c>
      <c r="I39" s="19"/>
      <c r="J39" s="19"/>
      <c r="K39" s="33"/>
      <c r="L39" s="19"/>
      <c r="M39" s="3" t="s">
        <v>180</v>
      </c>
      <c r="N39" s="3" t="s">
        <v>161</v>
      </c>
    </row>
    <row r="40" spans="1:14" x14ac:dyDescent="0.2">
      <c r="A40" s="18"/>
      <c r="B40" s="3" t="s">
        <v>226</v>
      </c>
      <c r="G40" s="19">
        <v>2256</v>
      </c>
      <c r="H40" s="19">
        <v>4512</v>
      </c>
      <c r="I40" s="19"/>
      <c r="J40" s="19"/>
      <c r="K40" s="33"/>
      <c r="L40" s="19"/>
      <c r="M40" s="3" t="s">
        <v>180</v>
      </c>
      <c r="N40" s="3" t="s">
        <v>175</v>
      </c>
    </row>
    <row r="41" spans="1:14" x14ac:dyDescent="0.2">
      <c r="A41" s="18"/>
      <c r="B41" s="3" t="s">
        <v>227</v>
      </c>
      <c r="G41" s="19">
        <v>80</v>
      </c>
      <c r="H41" s="19">
        <v>160</v>
      </c>
      <c r="I41" s="19"/>
      <c r="J41" s="19"/>
      <c r="K41" s="33"/>
      <c r="L41" s="19"/>
      <c r="M41" s="3" t="s">
        <v>180</v>
      </c>
      <c r="N41" s="3" t="s">
        <v>176</v>
      </c>
    </row>
    <row r="42" spans="1:14" x14ac:dyDescent="0.2">
      <c r="A42" s="18"/>
      <c r="B42" s="3" t="s">
        <v>228</v>
      </c>
      <c r="G42" s="19">
        <v>609</v>
      </c>
      <c r="H42" s="19">
        <v>1218</v>
      </c>
      <c r="I42" s="19"/>
      <c r="J42" s="19"/>
      <c r="K42" s="33"/>
      <c r="L42" s="19"/>
      <c r="M42" s="3" t="s">
        <v>180</v>
      </c>
      <c r="N42" s="3" t="s">
        <v>162</v>
      </c>
    </row>
    <row r="43" spans="1:14" x14ac:dyDescent="0.2">
      <c r="A43" s="18"/>
      <c r="B43" s="3" t="s">
        <v>231</v>
      </c>
      <c r="G43" s="19">
        <v>457</v>
      </c>
      <c r="H43" s="19">
        <v>686</v>
      </c>
      <c r="I43" s="19"/>
      <c r="J43" s="19"/>
      <c r="K43" s="33"/>
      <c r="L43" s="19"/>
      <c r="M43" s="3" t="s">
        <v>180</v>
      </c>
      <c r="N43" s="3" t="s">
        <v>163</v>
      </c>
    </row>
    <row r="44" spans="1:14" x14ac:dyDescent="0.2">
      <c r="A44" s="18"/>
      <c r="B44" s="3" t="s">
        <v>234</v>
      </c>
      <c r="G44" s="19">
        <v>328</v>
      </c>
      <c r="H44" s="19">
        <v>656</v>
      </c>
      <c r="I44" s="19"/>
      <c r="J44" s="19"/>
      <c r="K44" s="33"/>
      <c r="L44" s="19"/>
      <c r="M44" s="3" t="s">
        <v>180</v>
      </c>
      <c r="N44" s="3" t="s">
        <v>232</v>
      </c>
    </row>
    <row r="45" spans="1:14" x14ac:dyDescent="0.2">
      <c r="A45" s="18"/>
      <c r="B45" s="3" t="s">
        <v>235</v>
      </c>
      <c r="G45" s="19">
        <v>39</v>
      </c>
      <c r="H45" s="19">
        <v>178</v>
      </c>
      <c r="I45" s="19"/>
      <c r="J45" s="19"/>
      <c r="K45" s="33"/>
      <c r="L45" s="19"/>
      <c r="M45" s="3" t="s">
        <v>180</v>
      </c>
      <c r="N45" s="3" t="s">
        <v>233</v>
      </c>
    </row>
    <row r="46" spans="1:14" x14ac:dyDescent="0.2">
      <c r="A46" s="18"/>
      <c r="B46" s="3" t="s">
        <v>239</v>
      </c>
      <c r="G46" s="19">
        <v>165</v>
      </c>
      <c r="H46" s="19">
        <v>242</v>
      </c>
      <c r="I46" s="19"/>
      <c r="J46" s="19"/>
      <c r="K46" s="33"/>
      <c r="L46" s="19"/>
      <c r="M46" s="3" t="s">
        <v>180</v>
      </c>
      <c r="N46" s="3" t="s">
        <v>164</v>
      </c>
    </row>
    <row r="47" spans="1:14" x14ac:dyDescent="0.2">
      <c r="A47" s="18"/>
      <c r="B47" s="3" t="s">
        <v>224</v>
      </c>
      <c r="G47" s="19">
        <v>50</v>
      </c>
      <c r="H47" s="19">
        <v>0</v>
      </c>
      <c r="I47" s="19"/>
      <c r="J47" s="19"/>
      <c r="K47" s="33"/>
      <c r="L47" s="19"/>
      <c r="M47" s="3" t="s">
        <v>184</v>
      </c>
      <c r="N47" s="3" t="s">
        <v>225</v>
      </c>
    </row>
    <row r="48" spans="1:14" x14ac:dyDescent="0.2">
      <c r="A48" s="18"/>
      <c r="B48" s="3" t="s">
        <v>229</v>
      </c>
      <c r="G48" s="19">
        <v>207</v>
      </c>
      <c r="H48" s="19">
        <v>0</v>
      </c>
      <c r="I48" s="19"/>
      <c r="J48" s="19"/>
      <c r="K48" s="33"/>
      <c r="L48" s="19"/>
      <c r="M48" s="3" t="s">
        <v>184</v>
      </c>
      <c r="N48" s="3" t="s">
        <v>230</v>
      </c>
    </row>
    <row r="49" spans="1:14" x14ac:dyDescent="0.2">
      <c r="A49" s="18"/>
      <c r="B49" s="3" t="s">
        <v>217</v>
      </c>
      <c r="G49" s="19">
        <v>300</v>
      </c>
      <c r="H49" s="19">
        <v>0</v>
      </c>
      <c r="I49" s="19"/>
      <c r="J49" s="19"/>
      <c r="K49" s="33"/>
      <c r="L49" s="19"/>
      <c r="M49" s="3" t="s">
        <v>184</v>
      </c>
      <c r="N49" s="3" t="s">
        <v>236</v>
      </c>
    </row>
    <row r="50" spans="1:14" x14ac:dyDescent="0.2">
      <c r="A50" s="18"/>
      <c r="B50" s="3" t="s">
        <v>237</v>
      </c>
      <c r="G50" s="19">
        <v>375</v>
      </c>
      <c r="H50" s="19">
        <v>0</v>
      </c>
      <c r="I50" s="19"/>
      <c r="J50" s="19"/>
      <c r="K50" s="33"/>
      <c r="L50" s="19"/>
      <c r="M50" s="3" t="s">
        <v>184</v>
      </c>
      <c r="N50" s="26" t="s">
        <v>238</v>
      </c>
    </row>
    <row r="51" spans="1:14" x14ac:dyDescent="0.2">
      <c r="A51" s="18"/>
      <c r="B51" s="3" t="s">
        <v>221</v>
      </c>
      <c r="G51" s="19">
        <v>251</v>
      </c>
      <c r="H51" s="19">
        <v>506</v>
      </c>
      <c r="I51" s="19"/>
      <c r="J51" s="19"/>
      <c r="K51" s="33"/>
      <c r="L51" s="19"/>
      <c r="N51" s="3" t="s">
        <v>220</v>
      </c>
    </row>
    <row r="52" spans="1:14" x14ac:dyDescent="0.2">
      <c r="A52" s="18"/>
      <c r="B52" s="3" t="s">
        <v>173</v>
      </c>
      <c r="G52" s="19">
        <v>287</v>
      </c>
      <c r="H52" s="19">
        <v>276</v>
      </c>
      <c r="I52" s="19"/>
      <c r="J52" s="19"/>
      <c r="K52" s="33"/>
      <c r="L52" s="19"/>
      <c r="N52" s="3" t="s">
        <v>240</v>
      </c>
    </row>
    <row r="53" spans="1:14" x14ac:dyDescent="0.2">
      <c r="A53" s="18"/>
      <c r="B53" s="3" t="s">
        <v>166</v>
      </c>
      <c r="G53" s="19">
        <v>26</v>
      </c>
      <c r="H53" s="19">
        <v>42</v>
      </c>
      <c r="I53" s="19"/>
      <c r="J53" s="19"/>
      <c r="K53" s="33"/>
      <c r="L53" s="19"/>
    </row>
    <row r="54" spans="1:14" x14ac:dyDescent="0.2">
      <c r="A54" s="18"/>
      <c r="G54" s="19"/>
      <c r="H54" s="19"/>
      <c r="I54" s="19"/>
      <c r="J54" s="19"/>
      <c r="K54" s="33"/>
      <c r="L54" s="19"/>
    </row>
    <row r="55" spans="1:14" x14ac:dyDescent="0.2">
      <c r="A55" s="18">
        <v>2023</v>
      </c>
      <c r="G55" s="19"/>
      <c r="H55" s="19"/>
      <c r="I55" s="19"/>
      <c r="J55" s="19"/>
      <c r="K55" s="33"/>
      <c r="L55" s="19"/>
    </row>
    <row r="56" spans="1:14" x14ac:dyDescent="0.2">
      <c r="A56" s="18"/>
      <c r="B56" s="3" t="s">
        <v>216</v>
      </c>
      <c r="G56" s="19">
        <v>460</v>
      </c>
      <c r="H56" s="19"/>
      <c r="I56" s="19"/>
      <c r="J56" s="19"/>
      <c r="K56" s="33"/>
      <c r="L56" s="19"/>
      <c r="M56" s="3" t="s">
        <v>184</v>
      </c>
      <c r="N56" s="3" t="s">
        <v>218</v>
      </c>
    </row>
    <row r="57" spans="1:14" x14ac:dyDescent="0.2">
      <c r="A57" s="18"/>
      <c r="B57" s="3" t="s">
        <v>217</v>
      </c>
      <c r="G57" s="19">
        <v>240</v>
      </c>
      <c r="H57" s="19"/>
      <c r="I57" s="19"/>
      <c r="J57" s="19"/>
      <c r="K57" s="33"/>
      <c r="L57" s="19"/>
      <c r="M57" s="3" t="s">
        <v>184</v>
      </c>
      <c r="N57" s="3" t="s">
        <v>219</v>
      </c>
    </row>
    <row r="58" spans="1:14" x14ac:dyDescent="0.2">
      <c r="A58" s="18"/>
      <c r="B58" s="3" t="s">
        <v>204</v>
      </c>
      <c r="G58" s="19"/>
      <c r="H58" s="19">
        <v>482</v>
      </c>
      <c r="I58" s="19">
        <v>472</v>
      </c>
      <c r="J58" s="19"/>
      <c r="K58" s="33"/>
      <c r="L58" s="19"/>
      <c r="M58" s="3" t="s">
        <v>180</v>
      </c>
      <c r="N58" s="3" t="s">
        <v>167</v>
      </c>
    </row>
    <row r="59" spans="1:14" x14ac:dyDescent="0.2">
      <c r="A59" s="18"/>
      <c r="B59" s="3" t="s">
        <v>205</v>
      </c>
      <c r="G59" s="19"/>
      <c r="H59" s="19">
        <v>296</v>
      </c>
      <c r="I59" s="19">
        <v>286</v>
      </c>
      <c r="J59" s="19"/>
      <c r="K59" s="33"/>
      <c r="L59" s="19"/>
      <c r="M59" s="3" t="s">
        <v>180</v>
      </c>
      <c r="N59" s="3" t="s">
        <v>168</v>
      </c>
    </row>
    <row r="60" spans="1:14" x14ac:dyDescent="0.2">
      <c r="A60" s="18"/>
      <c r="B60" s="3" t="s">
        <v>206</v>
      </c>
      <c r="G60" s="19">
        <v>300</v>
      </c>
      <c r="H60" s="19">
        <v>600</v>
      </c>
      <c r="I60" s="19">
        <v>600</v>
      </c>
      <c r="J60" s="19"/>
      <c r="K60" s="33"/>
      <c r="L60" s="19"/>
      <c r="M60" s="3" t="s">
        <v>180</v>
      </c>
      <c r="N60" s="3" t="s">
        <v>169</v>
      </c>
    </row>
    <row r="61" spans="1:14" x14ac:dyDescent="0.2">
      <c r="A61" s="18"/>
      <c r="B61" s="3" t="s">
        <v>210</v>
      </c>
      <c r="G61" s="19"/>
      <c r="H61" s="19">
        <f>+-184</f>
        <v>-184</v>
      </c>
      <c r="I61" s="19">
        <v>-184</v>
      </c>
      <c r="J61" s="19"/>
      <c r="K61" s="33"/>
      <c r="L61" s="19"/>
      <c r="M61" s="3" t="s">
        <v>180</v>
      </c>
      <c r="N61" s="3" t="s">
        <v>170</v>
      </c>
    </row>
    <row r="62" spans="1:14" x14ac:dyDescent="0.2">
      <c r="A62" s="18"/>
      <c r="B62" s="3" t="s">
        <v>211</v>
      </c>
      <c r="G62" s="19"/>
      <c r="H62" s="19">
        <v>-8818</v>
      </c>
      <c r="I62" s="19">
        <v>-8818</v>
      </c>
      <c r="J62" s="19"/>
      <c r="K62" s="33"/>
      <c r="L62" s="19"/>
      <c r="M62" s="3" t="s">
        <v>180</v>
      </c>
      <c r="N62" s="3" t="s">
        <v>171</v>
      </c>
    </row>
    <row r="63" spans="1:14" x14ac:dyDescent="0.2">
      <c r="A63" s="18"/>
      <c r="B63" s="3" t="s">
        <v>215</v>
      </c>
      <c r="G63" s="19"/>
      <c r="H63" s="19">
        <v>434</v>
      </c>
      <c r="I63" s="19">
        <v>434</v>
      </c>
      <c r="J63" s="19"/>
      <c r="K63" s="33"/>
      <c r="L63" s="19"/>
      <c r="M63" s="3" t="s">
        <v>180</v>
      </c>
      <c r="N63" s="3" t="s">
        <v>172</v>
      </c>
    </row>
    <row r="64" spans="1:14" x14ac:dyDescent="0.2">
      <c r="A64" s="18"/>
      <c r="B64" s="3" t="s">
        <v>201</v>
      </c>
      <c r="G64" s="19"/>
      <c r="H64" s="19">
        <v>6000</v>
      </c>
      <c r="I64" s="19">
        <v>0</v>
      </c>
      <c r="J64" s="19"/>
      <c r="K64" s="33"/>
      <c r="L64" s="19"/>
      <c r="M64" s="3" t="s">
        <v>184</v>
      </c>
      <c r="N64" s="3" t="s">
        <v>202</v>
      </c>
    </row>
    <row r="65" spans="1:14" x14ac:dyDescent="0.2">
      <c r="A65" s="18"/>
      <c r="B65" s="3" t="s">
        <v>203</v>
      </c>
      <c r="G65" s="19"/>
      <c r="H65" s="19">
        <v>500</v>
      </c>
      <c r="I65" s="19">
        <v>200</v>
      </c>
      <c r="J65" s="19"/>
      <c r="K65" s="33"/>
      <c r="L65" s="19"/>
      <c r="M65" s="3" t="s">
        <v>182</v>
      </c>
      <c r="N65" s="3" t="s">
        <v>209</v>
      </c>
    </row>
    <row r="66" spans="1:14" x14ac:dyDescent="0.2">
      <c r="A66" s="18"/>
      <c r="B66" s="3" t="s">
        <v>208</v>
      </c>
      <c r="G66" s="19">
        <v>710</v>
      </c>
      <c r="H66" s="19">
        <v>2720</v>
      </c>
      <c r="I66" s="19">
        <v>0</v>
      </c>
      <c r="J66" s="19"/>
      <c r="K66" s="33"/>
      <c r="L66" s="19"/>
      <c r="M66" s="3" t="s">
        <v>184</v>
      </c>
      <c r="N66" s="3" t="s">
        <v>207</v>
      </c>
    </row>
    <row r="67" spans="1:14" x14ac:dyDescent="0.2">
      <c r="A67" s="18"/>
      <c r="B67" s="3" t="s">
        <v>195</v>
      </c>
      <c r="G67" s="19"/>
      <c r="H67" s="19">
        <v>480</v>
      </c>
      <c r="I67" s="19">
        <v>0</v>
      </c>
      <c r="J67" s="19"/>
      <c r="K67" s="33"/>
      <c r="L67" s="19"/>
      <c r="M67" s="3" t="s">
        <v>184</v>
      </c>
      <c r="N67" s="3" t="s">
        <v>212</v>
      </c>
    </row>
    <row r="68" spans="1:14" x14ac:dyDescent="0.2">
      <c r="A68" s="18"/>
      <c r="B68" s="3" t="s">
        <v>213</v>
      </c>
      <c r="G68" s="19"/>
      <c r="H68" s="19">
        <v>125</v>
      </c>
      <c r="I68" s="19">
        <v>0</v>
      </c>
      <c r="J68" s="19"/>
      <c r="K68" s="33"/>
      <c r="L68" s="19"/>
      <c r="M68" s="3" t="s">
        <v>184</v>
      </c>
      <c r="N68" s="3" t="s">
        <v>214</v>
      </c>
    </row>
    <row r="69" spans="1:14" x14ac:dyDescent="0.2">
      <c r="A69" s="18"/>
      <c r="B69" s="3" t="s">
        <v>165</v>
      </c>
      <c r="G69" s="19"/>
      <c r="H69" s="19">
        <v>2076</v>
      </c>
      <c r="I69" s="19">
        <v>2028</v>
      </c>
      <c r="J69" s="19"/>
      <c r="K69" s="33"/>
      <c r="L69" s="19"/>
      <c r="N69" s="3" t="s">
        <v>1031</v>
      </c>
    </row>
    <row r="70" spans="1:14" x14ac:dyDescent="0.2">
      <c r="A70" s="18"/>
      <c r="B70" s="3" t="s">
        <v>173</v>
      </c>
      <c r="G70" s="19"/>
      <c r="H70" s="19">
        <v>10348</v>
      </c>
      <c r="I70" s="19">
        <v>10348</v>
      </c>
      <c r="J70" s="19"/>
      <c r="K70" s="33"/>
      <c r="L70" s="19"/>
      <c r="N70" s="3" t="s">
        <v>200</v>
      </c>
    </row>
    <row r="71" spans="1:14" x14ac:dyDescent="0.2">
      <c r="A71" s="18"/>
      <c r="B71" s="3" t="s">
        <v>166</v>
      </c>
      <c r="G71" s="19"/>
      <c r="H71" s="19">
        <v>441</v>
      </c>
      <c r="I71" s="19">
        <v>353</v>
      </c>
      <c r="J71" s="19"/>
      <c r="K71" s="33"/>
      <c r="L71" s="19"/>
    </row>
    <row r="72" spans="1:14" x14ac:dyDescent="0.2">
      <c r="A72" s="18"/>
      <c r="G72" s="19"/>
      <c r="H72" s="19"/>
      <c r="I72" s="19"/>
      <c r="J72" s="19"/>
      <c r="K72" s="33"/>
      <c r="L72" s="19"/>
    </row>
    <row r="73" spans="1:14" x14ac:dyDescent="0.2">
      <c r="A73" s="18">
        <v>2024</v>
      </c>
      <c r="G73" s="19"/>
      <c r="H73" s="19"/>
      <c r="I73" s="19"/>
      <c r="J73" s="19"/>
      <c r="K73" s="33"/>
      <c r="L73" s="19"/>
    </row>
    <row r="74" spans="1:14" x14ac:dyDescent="0.2">
      <c r="A74" s="18"/>
      <c r="B74" s="3" t="s">
        <v>189</v>
      </c>
      <c r="G74" s="19"/>
      <c r="H74" s="19">
        <v>300</v>
      </c>
      <c r="I74" s="19">
        <v>600</v>
      </c>
      <c r="J74" s="19"/>
      <c r="K74" s="33"/>
      <c r="L74" s="19"/>
      <c r="M74" s="3" t="s">
        <v>180</v>
      </c>
      <c r="N74" s="3" t="s">
        <v>177</v>
      </c>
    </row>
    <row r="75" spans="1:14" x14ac:dyDescent="0.2">
      <c r="B75" s="3" t="s">
        <v>196</v>
      </c>
      <c r="G75" s="19"/>
      <c r="H75" s="19">
        <v>695</v>
      </c>
      <c r="I75" s="19">
        <v>1390</v>
      </c>
      <c r="J75" s="19"/>
      <c r="K75" s="33"/>
      <c r="L75" s="19"/>
      <c r="M75" s="3" t="s">
        <v>180</v>
      </c>
      <c r="N75" s="3" t="s">
        <v>178</v>
      </c>
    </row>
    <row r="76" spans="1:14" x14ac:dyDescent="0.2">
      <c r="B76" s="3" t="s">
        <v>197</v>
      </c>
      <c r="G76" s="19"/>
      <c r="H76" s="19">
        <v>283</v>
      </c>
      <c r="I76" s="19">
        <v>566</v>
      </c>
      <c r="J76" s="19"/>
      <c r="K76" s="33"/>
      <c r="L76" s="19"/>
      <c r="M76" s="3" t="s">
        <v>180</v>
      </c>
      <c r="N76" s="3" t="s">
        <v>179</v>
      </c>
    </row>
    <row r="77" spans="1:14" x14ac:dyDescent="0.2">
      <c r="B77" s="3" t="s">
        <v>185</v>
      </c>
      <c r="G77" s="19"/>
      <c r="H77" s="19">
        <v>559</v>
      </c>
      <c r="I77" s="19">
        <v>988</v>
      </c>
      <c r="J77" s="19"/>
      <c r="K77" s="33"/>
      <c r="L77" s="19"/>
      <c r="M77" s="3" t="s">
        <v>182</v>
      </c>
      <c r="N77" s="3" t="s">
        <v>181</v>
      </c>
    </row>
    <row r="78" spans="1:14" x14ac:dyDescent="0.2">
      <c r="B78" s="3" t="s">
        <v>186</v>
      </c>
      <c r="G78" s="19"/>
      <c r="H78" s="19">
        <v>2763</v>
      </c>
      <c r="I78" s="19">
        <v>0</v>
      </c>
      <c r="J78" s="19"/>
      <c r="K78" s="33"/>
      <c r="L78" s="19"/>
      <c r="M78" s="3" t="s">
        <v>184</v>
      </c>
      <c r="N78" s="3" t="s">
        <v>183</v>
      </c>
    </row>
    <row r="79" spans="1:14" x14ac:dyDescent="0.2">
      <c r="B79" s="3" t="s">
        <v>187</v>
      </c>
      <c r="G79" s="19"/>
      <c r="H79" s="19">
        <v>618</v>
      </c>
      <c r="I79" s="19">
        <v>1206</v>
      </c>
      <c r="J79" s="19"/>
      <c r="K79" s="33"/>
      <c r="L79" s="19"/>
      <c r="M79" s="3" t="s">
        <v>182</v>
      </c>
      <c r="N79" s="3" t="s">
        <v>188</v>
      </c>
    </row>
    <row r="80" spans="1:14" x14ac:dyDescent="0.2">
      <c r="B80" s="3" t="s">
        <v>191</v>
      </c>
      <c r="G80" s="19"/>
      <c r="H80" s="19">
        <v>75</v>
      </c>
      <c r="I80" s="19">
        <v>140</v>
      </c>
      <c r="J80" s="19"/>
      <c r="K80" s="33"/>
      <c r="L80" s="19"/>
      <c r="M80" s="3" t="s">
        <v>182</v>
      </c>
      <c r="N80" s="3" t="s">
        <v>190</v>
      </c>
    </row>
    <row r="81" spans="1:14" x14ac:dyDescent="0.2">
      <c r="B81" s="3" t="s">
        <v>193</v>
      </c>
      <c r="G81" s="19"/>
      <c r="H81" s="19">
        <v>225</v>
      </c>
      <c r="I81" s="19">
        <v>0</v>
      </c>
      <c r="J81" s="19"/>
      <c r="K81" s="33"/>
      <c r="L81" s="19"/>
      <c r="M81" s="3" t="s">
        <v>184</v>
      </c>
      <c r="N81" s="3" t="s">
        <v>192</v>
      </c>
    </row>
    <row r="82" spans="1:14" x14ac:dyDescent="0.2">
      <c r="B82" s="3" t="s">
        <v>195</v>
      </c>
      <c r="G82" s="19"/>
      <c r="H82" s="19">
        <v>824</v>
      </c>
      <c r="I82" s="19">
        <v>0</v>
      </c>
      <c r="J82" s="19"/>
      <c r="K82" s="33"/>
      <c r="L82" s="19"/>
      <c r="M82" s="3" t="s">
        <v>184</v>
      </c>
      <c r="N82" s="3" t="s">
        <v>194</v>
      </c>
    </row>
    <row r="83" spans="1:14" x14ac:dyDescent="0.2">
      <c r="B83" s="3" t="s">
        <v>165</v>
      </c>
      <c r="G83" s="19"/>
      <c r="H83" s="19">
        <v>-21</v>
      </c>
      <c r="I83" s="19">
        <v>-38</v>
      </c>
      <c r="J83" s="19"/>
      <c r="K83" s="33"/>
      <c r="L83" s="19"/>
      <c r="N83" s="3" t="s">
        <v>297</v>
      </c>
    </row>
    <row r="84" spans="1:14" x14ac:dyDescent="0.2">
      <c r="B84" s="3" t="s">
        <v>173</v>
      </c>
      <c r="G84" s="19"/>
      <c r="H84" s="19">
        <v>-530</v>
      </c>
      <c r="I84" s="19">
        <v>-1160</v>
      </c>
      <c r="J84" s="19"/>
      <c r="K84" s="33"/>
      <c r="L84" s="19"/>
      <c r="N84" s="3" t="s">
        <v>198</v>
      </c>
    </row>
    <row r="85" spans="1:14" x14ac:dyDescent="0.2">
      <c r="B85" s="3" t="s">
        <v>166</v>
      </c>
      <c r="G85" s="19"/>
      <c r="H85" s="19">
        <v>113</v>
      </c>
      <c r="I85" s="19">
        <v>18</v>
      </c>
      <c r="J85" s="19"/>
      <c r="K85" s="33"/>
      <c r="L85" s="19"/>
    </row>
    <row r="86" spans="1:14" x14ac:dyDescent="0.2">
      <c r="G86" s="19"/>
      <c r="H86" s="19"/>
      <c r="I86" s="19"/>
      <c r="J86" s="19"/>
      <c r="K86" s="33"/>
      <c r="L86" s="19"/>
    </row>
    <row r="87" spans="1:14" x14ac:dyDescent="0.2">
      <c r="G87" s="19"/>
      <c r="H87" s="19"/>
      <c r="I87" s="19"/>
      <c r="J87" s="19"/>
      <c r="K87" s="33"/>
      <c r="L87" s="19"/>
    </row>
    <row r="88" spans="1:14" x14ac:dyDescent="0.2">
      <c r="A88" s="23" t="s">
        <v>6459</v>
      </c>
      <c r="G88" s="19"/>
      <c r="H88" s="19"/>
      <c r="I88" s="20"/>
      <c r="J88" s="19"/>
      <c r="K88" s="33"/>
      <c r="L88" s="19"/>
    </row>
    <row r="89" spans="1:14" x14ac:dyDescent="0.2">
      <c r="B89" s="3" t="s">
        <v>8511</v>
      </c>
      <c r="G89" s="19"/>
      <c r="H89" s="19"/>
      <c r="I89" s="19">
        <v>1882</v>
      </c>
      <c r="J89" s="19"/>
      <c r="K89" s="33"/>
      <c r="L89" s="19"/>
      <c r="N89" s="3" t="s">
        <v>8512</v>
      </c>
    </row>
    <row r="90" spans="1:14" x14ac:dyDescent="0.2">
      <c r="B90" s="3" t="s">
        <v>578</v>
      </c>
      <c r="G90" s="19"/>
      <c r="H90" s="19"/>
      <c r="I90" s="19">
        <v>-406</v>
      </c>
      <c r="J90" s="19"/>
      <c r="K90" s="33"/>
      <c r="L90" s="19"/>
      <c r="N90" s="3" t="s">
        <v>8936</v>
      </c>
    </row>
    <row r="91" spans="1:14" x14ac:dyDescent="0.2">
      <c r="B91" s="3" t="s">
        <v>579</v>
      </c>
      <c r="G91" s="19"/>
      <c r="H91" s="19"/>
      <c r="I91" s="19">
        <v>637</v>
      </c>
      <c r="J91" s="19"/>
      <c r="K91" s="33"/>
      <c r="L91" s="19"/>
      <c r="N91" s="3" t="s">
        <v>8935</v>
      </c>
    </row>
    <row r="92" spans="1:14" x14ac:dyDescent="0.2">
      <c r="B92" s="3" t="s">
        <v>580</v>
      </c>
      <c r="G92" s="19"/>
      <c r="H92" s="19"/>
      <c r="I92" s="19">
        <v>3751</v>
      </c>
      <c r="J92" s="19"/>
      <c r="K92" s="33"/>
      <c r="L92" s="19"/>
    </row>
    <row r="93" spans="1:14" x14ac:dyDescent="0.2">
      <c r="G93" s="19"/>
      <c r="H93" s="19"/>
      <c r="I93" s="19"/>
      <c r="J93" s="19"/>
      <c r="K93" s="33"/>
      <c r="L93" s="19"/>
    </row>
    <row r="94" spans="1:14" x14ac:dyDescent="0.2">
      <c r="G94" s="19"/>
      <c r="H94" s="19"/>
      <c r="I94" s="19"/>
      <c r="J94" s="19"/>
      <c r="K94" s="33"/>
      <c r="L94" s="19"/>
    </row>
    <row r="95" spans="1:14" ht="25.5" x14ac:dyDescent="0.2">
      <c r="A95" s="61" t="s">
        <v>6460</v>
      </c>
      <c r="B95" s="62"/>
      <c r="C95" s="66" t="s">
        <v>3292</v>
      </c>
      <c r="D95" s="66" t="s">
        <v>3293</v>
      </c>
      <c r="E95" s="70" t="s">
        <v>7761</v>
      </c>
      <c r="I95" s="19"/>
      <c r="K95" s="30"/>
    </row>
    <row r="96" spans="1:14" x14ac:dyDescent="0.2">
      <c r="A96" s="62"/>
      <c r="B96" s="62" t="s">
        <v>6461</v>
      </c>
      <c r="C96" s="67">
        <f>-I92</f>
        <v>-3751</v>
      </c>
      <c r="D96" s="67"/>
      <c r="E96" s="78"/>
      <c r="F96" s="19"/>
      <c r="G96" s="19"/>
      <c r="H96" s="19"/>
      <c r="I96" s="19"/>
      <c r="J96" s="19"/>
      <c r="K96" s="33"/>
    </row>
    <row r="97" spans="1:14" x14ac:dyDescent="0.2">
      <c r="A97" s="62"/>
      <c r="B97" s="62" t="s">
        <v>8511</v>
      </c>
      <c r="C97" s="67">
        <f>-I89</f>
        <v>-1882</v>
      </c>
      <c r="D97" s="67"/>
      <c r="E97" s="78"/>
      <c r="F97" s="19"/>
      <c r="G97" s="19"/>
      <c r="H97" s="19"/>
      <c r="I97" s="19"/>
      <c r="J97" s="19"/>
      <c r="K97" s="33"/>
    </row>
    <row r="98" spans="1:14" x14ac:dyDescent="0.2">
      <c r="A98" s="62"/>
      <c r="B98" s="68" t="s">
        <v>9013</v>
      </c>
      <c r="C98" s="67">
        <v>-47</v>
      </c>
      <c r="D98" s="67">
        <v>-47</v>
      </c>
      <c r="E98" s="78"/>
      <c r="F98" s="19"/>
      <c r="G98" s="19"/>
      <c r="H98" s="19"/>
      <c r="I98" s="19"/>
      <c r="J98" s="19"/>
      <c r="K98" s="33"/>
      <c r="N98" s="3" t="s">
        <v>9015</v>
      </c>
    </row>
    <row r="99" spans="1:14" x14ac:dyDescent="0.2">
      <c r="A99" s="62"/>
      <c r="B99" s="68" t="s">
        <v>9014</v>
      </c>
      <c r="C99" s="67">
        <v>-78</v>
      </c>
      <c r="D99" s="67">
        <v>-78</v>
      </c>
      <c r="E99" s="78"/>
      <c r="F99" s="19"/>
      <c r="G99" s="19"/>
      <c r="H99" s="19"/>
      <c r="I99" s="19"/>
      <c r="J99" s="19"/>
      <c r="K99" s="33"/>
      <c r="N99" s="3" t="s">
        <v>9016</v>
      </c>
    </row>
    <row r="100" spans="1:14" x14ac:dyDescent="0.2">
      <c r="A100" s="62"/>
      <c r="B100" s="62" t="s">
        <v>8513</v>
      </c>
      <c r="C100" s="67">
        <v>-200</v>
      </c>
      <c r="D100" s="67">
        <v>-200</v>
      </c>
      <c r="E100" s="78"/>
      <c r="F100" s="19"/>
      <c r="G100" s="19"/>
      <c r="H100" s="19"/>
      <c r="I100" s="19"/>
      <c r="J100" s="19"/>
      <c r="K100" s="33"/>
      <c r="N100" s="3" t="s">
        <v>8518</v>
      </c>
    </row>
    <row r="101" spans="1:14" x14ac:dyDescent="0.2">
      <c r="A101" s="62"/>
      <c r="B101" s="62" t="s">
        <v>8514</v>
      </c>
      <c r="C101" s="67">
        <v>-300</v>
      </c>
      <c r="D101" s="67">
        <v>-300</v>
      </c>
      <c r="E101" s="78"/>
      <c r="F101" s="19"/>
      <c r="G101" s="19"/>
      <c r="H101" s="19"/>
      <c r="I101" s="19"/>
      <c r="J101" s="19"/>
      <c r="K101" s="33"/>
      <c r="N101" s="3" t="s">
        <v>8519</v>
      </c>
    </row>
    <row r="102" spans="1:14" x14ac:dyDescent="0.2">
      <c r="A102" s="62"/>
      <c r="B102" s="62" t="s">
        <v>8515</v>
      </c>
      <c r="C102" s="67">
        <v>-300</v>
      </c>
      <c r="D102" s="67">
        <v>-300</v>
      </c>
      <c r="E102" s="78"/>
      <c r="F102" s="19"/>
      <c r="G102" s="19"/>
      <c r="H102" s="19"/>
      <c r="I102" s="19"/>
      <c r="J102" s="19"/>
      <c r="K102" s="33"/>
      <c r="N102" s="3" t="s">
        <v>8520</v>
      </c>
    </row>
    <row r="103" spans="1:14" x14ac:dyDescent="0.2">
      <c r="A103" s="62"/>
      <c r="B103" s="62" t="s">
        <v>8516</v>
      </c>
      <c r="C103" s="67">
        <v>-120</v>
      </c>
      <c r="D103" s="67">
        <v>-120</v>
      </c>
      <c r="E103" s="78"/>
      <c r="F103" s="19"/>
      <c r="G103" s="19"/>
      <c r="H103" s="19"/>
      <c r="I103" s="19"/>
      <c r="J103" s="19"/>
      <c r="K103" s="33"/>
      <c r="N103" s="3" t="s">
        <v>8521</v>
      </c>
    </row>
    <row r="104" spans="1:14" x14ac:dyDescent="0.2">
      <c r="A104" s="62"/>
      <c r="B104" s="62" t="s">
        <v>8517</v>
      </c>
      <c r="C104" s="67">
        <v>-1390</v>
      </c>
      <c r="D104" s="67">
        <v>-1390</v>
      </c>
      <c r="E104" s="78"/>
      <c r="F104" s="19"/>
      <c r="G104" s="19"/>
      <c r="H104" s="19"/>
      <c r="I104" s="19"/>
      <c r="J104" s="19"/>
      <c r="K104" s="33"/>
      <c r="N104" s="3" t="s">
        <v>8522</v>
      </c>
    </row>
    <row r="105" spans="1:14" x14ac:dyDescent="0.2">
      <c r="A105" s="62"/>
      <c r="B105" s="68" t="s">
        <v>8523</v>
      </c>
      <c r="C105" s="67"/>
      <c r="D105" s="67"/>
      <c r="E105" s="78">
        <v>-1756</v>
      </c>
      <c r="F105" s="19"/>
      <c r="G105" s="19"/>
      <c r="H105" s="19"/>
      <c r="I105" s="19"/>
      <c r="J105" s="19"/>
      <c r="K105" s="33"/>
      <c r="N105" s="3" t="s">
        <v>8525</v>
      </c>
    </row>
    <row r="106" spans="1:14" x14ac:dyDescent="0.2">
      <c r="A106" s="62"/>
      <c r="B106" s="68" t="s">
        <v>8524</v>
      </c>
      <c r="C106" s="65"/>
      <c r="D106" s="65"/>
      <c r="E106" s="65">
        <v>-1881</v>
      </c>
      <c r="F106" s="19"/>
      <c r="G106" s="19"/>
      <c r="H106" s="19"/>
      <c r="I106" s="19"/>
      <c r="J106" s="19"/>
      <c r="K106" s="33"/>
      <c r="N106" s="26" t="s">
        <v>8526</v>
      </c>
    </row>
    <row r="107" spans="1:14" x14ac:dyDescent="0.2">
      <c r="A107" s="69" t="s">
        <v>146</v>
      </c>
      <c r="B107" s="49"/>
      <c r="C107" s="71">
        <f>SUM(C96:C106)</f>
        <v>-8068</v>
      </c>
      <c r="D107" s="71">
        <f>SUM(D96:D106)</f>
        <v>-2435</v>
      </c>
      <c r="E107" s="71">
        <f>SUM(E96:E106)</f>
        <v>-3637</v>
      </c>
      <c r="F107" s="19"/>
      <c r="G107" s="19"/>
      <c r="H107" s="19"/>
      <c r="I107" s="19"/>
      <c r="J107" s="19"/>
      <c r="K107" s="19"/>
    </row>
    <row r="108" spans="1:14" x14ac:dyDescent="0.2">
      <c r="A108" s="62"/>
      <c r="B108" s="49"/>
      <c r="C108" s="50"/>
      <c r="D108" s="50"/>
      <c r="E108" s="50"/>
      <c r="F108" s="19"/>
      <c r="G108" s="19"/>
      <c r="H108" s="19"/>
      <c r="I108" s="19"/>
      <c r="J108" s="19"/>
      <c r="K108" s="19"/>
    </row>
    <row r="109" spans="1:14" x14ac:dyDescent="0.2">
      <c r="A109" s="62" t="s">
        <v>7759</v>
      </c>
      <c r="B109" s="49"/>
      <c r="C109" s="50"/>
      <c r="D109" s="50"/>
      <c r="E109" s="50">
        <f>E107+D107</f>
        <v>-6072</v>
      </c>
      <c r="F109" s="19"/>
      <c r="G109" s="19"/>
      <c r="H109" s="19"/>
      <c r="I109" s="19"/>
      <c r="J109" s="19"/>
      <c r="K109" s="19"/>
    </row>
    <row r="110" spans="1:14" x14ac:dyDescent="0.2">
      <c r="I110" s="19"/>
    </row>
    <row r="111" spans="1:14" x14ac:dyDescent="0.2">
      <c r="I111" s="19"/>
    </row>
    <row r="112" spans="1:14" x14ac:dyDescent="0.2">
      <c r="I112" s="19"/>
    </row>
    <row r="113" spans="9:9" x14ac:dyDescent="0.2">
      <c r="I113" s="19"/>
    </row>
    <row r="114" spans="9:9" x14ac:dyDescent="0.2">
      <c r="I114" s="19"/>
    </row>
    <row r="115" spans="9:9" x14ac:dyDescent="0.2">
      <c r="I115" s="19"/>
    </row>
    <row r="116" spans="9:9" x14ac:dyDescent="0.2">
      <c r="I116" s="19"/>
    </row>
    <row r="117" spans="9:9" x14ac:dyDescent="0.2">
      <c r="I117" s="19"/>
    </row>
  </sheetData>
  <phoneticPr fontId="9" type="noConversion"/>
  <hyperlinks>
    <hyperlink ref="A1" location="'statewide summary'!Print_Titles" display="Link to Summary Worksheet" xr:uid="{1200FB65-FB08-4874-A2EE-4889A9721156}"/>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2/17/2025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D6880-3033-456D-985C-11246B5A03A9}">
  <sheetPr codeName="Sheet16"/>
  <dimension ref="A1:N57"/>
  <sheetViews>
    <sheetView showGridLines="0" workbookViewId="0">
      <pane xSplit="2" ySplit="10" topLeftCell="C11" activePane="bottomRight" state="frozen"/>
      <selection pane="topRight" activeCell="C1" sqref="C1"/>
      <selection pane="bottomLeft" activeCell="A14" sqref="A14"/>
      <selection pane="bottomRight" activeCell="B15" sqref="B15"/>
    </sheetView>
  </sheetViews>
  <sheetFormatPr defaultRowHeight="12.75" x14ac:dyDescent="0.2"/>
  <cols>
    <col min="1" max="1" width="5.5703125" style="3" customWidth="1"/>
    <col min="2" max="2" width="23.85546875" style="3" customWidth="1"/>
    <col min="3" max="9" width="13.7109375" style="3" customWidth="1"/>
    <col min="10" max="10" width="2.140625" style="3" customWidth="1"/>
    <col min="11" max="11" width="9.140625" style="3"/>
    <col min="12" max="12" width="2.28515625" style="3" customWidth="1"/>
    <col min="13" max="16384" width="9.140625" style="3"/>
  </cols>
  <sheetData>
    <row r="1" spans="1:11" ht="16.149999999999999" customHeight="1" x14ac:dyDescent="0.2">
      <c r="A1" s="92" t="s">
        <v>8923</v>
      </c>
    </row>
    <row r="2" spans="1:11" ht="14.45" customHeight="1" x14ac:dyDescent="0.2">
      <c r="B2" s="93" t="s">
        <v>259</v>
      </c>
    </row>
    <row r="3" spans="1:11" ht="2.1" customHeight="1" x14ac:dyDescent="0.2"/>
    <row r="4" spans="1:11" ht="14.45" customHeight="1" x14ac:dyDescent="0.2">
      <c r="B4" s="14" t="s">
        <v>1</v>
      </c>
    </row>
    <row r="5" spans="1:11" ht="1.1499999999999999" customHeight="1" x14ac:dyDescent="0.2"/>
    <row r="6" spans="1:11" ht="14.45" customHeight="1" x14ac:dyDescent="0.2">
      <c r="B6" s="14" t="s">
        <v>2</v>
      </c>
    </row>
    <row r="7" spans="1:11" ht="0.75" customHeight="1" x14ac:dyDescent="0.2"/>
    <row r="8" spans="1:11" ht="14.45" customHeight="1" x14ac:dyDescent="0.2">
      <c r="B8" s="8" t="s">
        <v>3</v>
      </c>
    </row>
    <row r="9" spans="1:11" x14ac:dyDescent="0.2">
      <c r="B9" s="8" t="s">
        <v>4</v>
      </c>
      <c r="C9" s="1" t="s">
        <v>4</v>
      </c>
      <c r="D9" s="1" t="s">
        <v>4</v>
      </c>
      <c r="E9" s="1" t="s">
        <v>4</v>
      </c>
      <c r="F9" s="1" t="s">
        <v>4</v>
      </c>
      <c r="G9" s="1" t="s">
        <v>4</v>
      </c>
      <c r="H9" s="1" t="s">
        <v>5</v>
      </c>
      <c r="I9" s="21" t="s">
        <v>174</v>
      </c>
    </row>
    <row r="10" spans="1:11" x14ac:dyDescent="0.2">
      <c r="B10" s="9" t="s">
        <v>4</v>
      </c>
      <c r="C10" s="2" t="s">
        <v>7</v>
      </c>
      <c r="D10" s="2" t="s">
        <v>8</v>
      </c>
      <c r="E10" s="2" t="s">
        <v>9</v>
      </c>
      <c r="F10" s="2" t="s">
        <v>10</v>
      </c>
      <c r="G10" s="2" t="s">
        <v>11</v>
      </c>
      <c r="H10" s="2" t="s">
        <v>12</v>
      </c>
      <c r="I10" s="2" t="s">
        <v>13</v>
      </c>
      <c r="K10" s="31" t="s">
        <v>331</v>
      </c>
    </row>
    <row r="11" spans="1:11" x14ac:dyDescent="0.2">
      <c r="B11" s="8" t="s">
        <v>153</v>
      </c>
      <c r="C11" s="76">
        <v>0</v>
      </c>
      <c r="D11" s="76">
        <v>0</v>
      </c>
      <c r="E11" s="76">
        <v>0</v>
      </c>
      <c r="F11" s="76">
        <v>0</v>
      </c>
      <c r="G11" s="76">
        <v>0</v>
      </c>
      <c r="H11" s="76">
        <v>3274</v>
      </c>
      <c r="I11" s="76">
        <v>2717</v>
      </c>
    </row>
    <row r="12" spans="1:11" x14ac:dyDescent="0.2">
      <c r="B12" s="12" t="s">
        <v>258</v>
      </c>
      <c r="C12" s="6">
        <v>1250.6600000000001</v>
      </c>
      <c r="D12" s="6">
        <v>1291.778</v>
      </c>
      <c r="E12" s="6">
        <v>1666.2270000000001</v>
      </c>
      <c r="F12" s="6">
        <v>2537.2249999999999</v>
      </c>
      <c r="G12" s="6">
        <v>3131.1136499999998</v>
      </c>
      <c r="H12" s="6">
        <v>0</v>
      </c>
      <c r="I12" s="6">
        <v>0</v>
      </c>
    </row>
    <row r="13" spans="1:11" x14ac:dyDescent="0.2">
      <c r="B13" s="13" t="s">
        <v>146</v>
      </c>
      <c r="C13" s="7">
        <v>1250.6600000000001</v>
      </c>
      <c r="D13" s="7">
        <v>1291.778</v>
      </c>
      <c r="E13" s="7">
        <v>1666.2270000000001</v>
      </c>
      <c r="F13" s="7">
        <v>2537.2249999999999</v>
      </c>
      <c r="G13" s="7">
        <v>3131.1136499999998</v>
      </c>
      <c r="H13" s="7">
        <v>3274</v>
      </c>
      <c r="I13" s="7">
        <v>2717</v>
      </c>
    </row>
    <row r="14" spans="1:11" ht="12.75" customHeight="1" x14ac:dyDescent="0.2"/>
    <row r="15" spans="1:11" x14ac:dyDescent="0.2">
      <c r="B15" s="72" t="s">
        <v>9036</v>
      </c>
      <c r="C15" s="72"/>
      <c r="D15" s="72"/>
      <c r="E15" s="72"/>
      <c r="F15" s="72"/>
      <c r="G15" s="72"/>
      <c r="H15" s="72"/>
      <c r="I15" s="74">
        <f>I13+K15</f>
        <v>2717</v>
      </c>
      <c r="K15" s="34">
        <f>SUM(K16:K54)</f>
        <v>0</v>
      </c>
    </row>
    <row r="16" spans="1:11" x14ac:dyDescent="0.2">
      <c r="B16" s="72" t="s">
        <v>257</v>
      </c>
      <c r="C16" s="72"/>
      <c r="D16" s="72"/>
      <c r="E16" s="72"/>
      <c r="F16" s="72"/>
      <c r="G16" s="72"/>
      <c r="H16" s="72"/>
      <c r="I16" s="75">
        <f>I15/I13-1</f>
        <v>0</v>
      </c>
      <c r="K16" s="30"/>
    </row>
    <row r="17" spans="1:14" x14ac:dyDescent="0.2">
      <c r="K17" s="30"/>
    </row>
    <row r="18" spans="1:14" x14ac:dyDescent="0.2">
      <c r="K18" s="30"/>
    </row>
    <row r="19" spans="1:14" x14ac:dyDescent="0.2">
      <c r="A19" s="23" t="s">
        <v>256</v>
      </c>
      <c r="K19" s="30"/>
    </row>
    <row r="20" spans="1:14" x14ac:dyDescent="0.2">
      <c r="K20" s="30"/>
    </row>
    <row r="21" spans="1:14" x14ac:dyDescent="0.2">
      <c r="A21" s="18">
        <v>2021</v>
      </c>
      <c r="K21" s="30"/>
    </row>
    <row r="22" spans="1:14" x14ac:dyDescent="0.2">
      <c r="B22" s="3" t="s">
        <v>262</v>
      </c>
      <c r="G22" s="3">
        <v>300</v>
      </c>
      <c r="H22" s="3">
        <v>0</v>
      </c>
      <c r="K22" s="30"/>
      <c r="M22" s="3" t="s">
        <v>184</v>
      </c>
      <c r="N22" s="3" t="s">
        <v>263</v>
      </c>
    </row>
    <row r="23" spans="1:14" x14ac:dyDescent="0.2">
      <c r="B23" s="3" t="s">
        <v>221</v>
      </c>
      <c r="G23" s="3">
        <v>5</v>
      </c>
      <c r="H23" s="3">
        <v>22</v>
      </c>
      <c r="K23" s="30"/>
      <c r="M23" s="3" t="s">
        <v>180</v>
      </c>
      <c r="N23" s="3" t="s">
        <v>264</v>
      </c>
    </row>
    <row r="24" spans="1:14" x14ac:dyDescent="0.2">
      <c r="B24" s="3" t="s">
        <v>166</v>
      </c>
      <c r="G24" s="3">
        <v>50</v>
      </c>
      <c r="H24" s="3">
        <v>29</v>
      </c>
      <c r="K24" s="30"/>
    </row>
    <row r="25" spans="1:14" x14ac:dyDescent="0.2">
      <c r="K25" s="30"/>
    </row>
    <row r="26" spans="1:14" x14ac:dyDescent="0.2">
      <c r="A26" s="3">
        <v>2022</v>
      </c>
      <c r="K26" s="30"/>
    </row>
    <row r="27" spans="1:14" x14ac:dyDescent="0.2">
      <c r="B27" s="3" t="s">
        <v>265</v>
      </c>
      <c r="G27" s="3">
        <v>13</v>
      </c>
      <c r="H27" s="3">
        <v>26</v>
      </c>
      <c r="K27" s="30"/>
      <c r="M27" s="3" t="s">
        <v>180</v>
      </c>
      <c r="N27" s="3" t="s">
        <v>266</v>
      </c>
    </row>
    <row r="28" spans="1:14" x14ac:dyDescent="0.2">
      <c r="B28" s="3" t="s">
        <v>221</v>
      </c>
      <c r="G28" s="3">
        <v>37</v>
      </c>
      <c r="H28" s="3">
        <v>74</v>
      </c>
      <c r="K28" s="30"/>
      <c r="N28" s="3" t="s">
        <v>267</v>
      </c>
    </row>
    <row r="29" spans="1:14" x14ac:dyDescent="0.2">
      <c r="B29" s="3" t="s">
        <v>173</v>
      </c>
      <c r="G29" s="3">
        <v>-187</v>
      </c>
      <c r="H29" s="3">
        <v>-374</v>
      </c>
      <c r="K29" s="30"/>
      <c r="N29" s="3" t="s">
        <v>268</v>
      </c>
    </row>
    <row r="30" spans="1:14" x14ac:dyDescent="0.2">
      <c r="B30" s="3" t="s">
        <v>166</v>
      </c>
      <c r="G30" s="3">
        <v>16</v>
      </c>
      <c r="H30" s="3">
        <v>22</v>
      </c>
      <c r="K30" s="30"/>
    </row>
    <row r="31" spans="1:14" x14ac:dyDescent="0.2">
      <c r="K31" s="30"/>
    </row>
    <row r="32" spans="1:14" x14ac:dyDescent="0.2">
      <c r="A32" s="3">
        <v>2023</v>
      </c>
      <c r="K32" s="30"/>
    </row>
    <row r="33" spans="1:14" x14ac:dyDescent="0.2">
      <c r="B33" s="3" t="s">
        <v>269</v>
      </c>
      <c r="H33" s="3">
        <v>250</v>
      </c>
      <c r="I33" s="3">
        <v>0</v>
      </c>
      <c r="K33" s="30"/>
      <c r="M33" s="3" t="s">
        <v>184</v>
      </c>
      <c r="N33" s="26" t="s">
        <v>271</v>
      </c>
    </row>
    <row r="34" spans="1:14" x14ac:dyDescent="0.2">
      <c r="B34" s="3" t="s">
        <v>270</v>
      </c>
      <c r="H34" s="3">
        <v>350</v>
      </c>
      <c r="I34" s="3">
        <v>0</v>
      </c>
      <c r="K34" s="30"/>
      <c r="M34" s="3" t="s">
        <v>184</v>
      </c>
      <c r="N34" s="26" t="s">
        <v>272</v>
      </c>
    </row>
    <row r="35" spans="1:14" x14ac:dyDescent="0.2">
      <c r="B35" s="3" t="s">
        <v>221</v>
      </c>
      <c r="H35" s="3">
        <v>73</v>
      </c>
      <c r="I35" s="3">
        <v>69</v>
      </c>
      <c r="K35" s="30"/>
      <c r="N35" s="3" t="s">
        <v>199</v>
      </c>
    </row>
    <row r="36" spans="1:14" x14ac:dyDescent="0.2">
      <c r="B36" s="3" t="s">
        <v>173</v>
      </c>
      <c r="H36" s="3">
        <v>-358</v>
      </c>
      <c r="I36" s="3">
        <v>-358</v>
      </c>
      <c r="K36" s="30"/>
      <c r="N36" s="3" t="s">
        <v>273</v>
      </c>
    </row>
    <row r="37" spans="1:14" x14ac:dyDescent="0.2">
      <c r="B37" s="3" t="s">
        <v>166</v>
      </c>
      <c r="H37" s="3">
        <v>56</v>
      </c>
      <c r="I37" s="3">
        <v>45</v>
      </c>
      <c r="K37" s="30"/>
    </row>
    <row r="38" spans="1:14" x14ac:dyDescent="0.2">
      <c r="K38" s="30"/>
    </row>
    <row r="39" spans="1:14" x14ac:dyDescent="0.2">
      <c r="A39" s="3">
        <v>2024</v>
      </c>
      <c r="K39" s="30"/>
    </row>
    <row r="40" spans="1:14" x14ac:dyDescent="0.2">
      <c r="B40" s="3" t="s">
        <v>221</v>
      </c>
      <c r="H40" s="3">
        <v>-2</v>
      </c>
      <c r="I40" s="3">
        <v>-4</v>
      </c>
      <c r="K40" s="30"/>
      <c r="N40" s="3" t="s">
        <v>274</v>
      </c>
    </row>
    <row r="41" spans="1:14" x14ac:dyDescent="0.2">
      <c r="B41" s="3" t="s">
        <v>166</v>
      </c>
      <c r="H41" s="3">
        <v>11</v>
      </c>
      <c r="I41" s="3">
        <v>0</v>
      </c>
      <c r="K41" s="30"/>
    </row>
    <row r="42" spans="1:14" x14ac:dyDescent="0.2">
      <c r="K42" s="30"/>
    </row>
    <row r="43" spans="1:14" x14ac:dyDescent="0.2">
      <c r="K43" s="30"/>
    </row>
    <row r="44" spans="1:14" x14ac:dyDescent="0.2">
      <c r="A44" s="23" t="s">
        <v>6459</v>
      </c>
      <c r="I44" s="28"/>
      <c r="K44" s="30"/>
    </row>
    <row r="45" spans="1:14" x14ac:dyDescent="0.2">
      <c r="B45" s="3" t="s">
        <v>579</v>
      </c>
      <c r="I45" s="3">
        <v>30</v>
      </c>
      <c r="K45" s="30"/>
      <c r="N45" s="3" t="s">
        <v>8935</v>
      </c>
    </row>
    <row r="46" spans="1:14" x14ac:dyDescent="0.2">
      <c r="B46" s="3" t="s">
        <v>578</v>
      </c>
      <c r="I46" s="3">
        <v>-20</v>
      </c>
      <c r="K46" s="30"/>
      <c r="N46" s="3" t="s">
        <v>8936</v>
      </c>
    </row>
    <row r="47" spans="1:14" x14ac:dyDescent="0.2">
      <c r="B47" s="3" t="s">
        <v>580</v>
      </c>
      <c r="I47" s="3">
        <v>37</v>
      </c>
      <c r="K47" s="30"/>
    </row>
    <row r="48" spans="1:14" x14ac:dyDescent="0.2">
      <c r="K48" s="30"/>
    </row>
    <row r="49" spans="1:14" x14ac:dyDescent="0.2">
      <c r="K49" s="30"/>
    </row>
    <row r="50" spans="1:14" ht="25.5" x14ac:dyDescent="0.2">
      <c r="A50" s="61" t="s">
        <v>6460</v>
      </c>
      <c r="B50" s="62"/>
      <c r="C50" s="66" t="s">
        <v>3292</v>
      </c>
      <c r="D50" s="66" t="s">
        <v>3293</v>
      </c>
      <c r="E50" s="70" t="s">
        <v>7761</v>
      </c>
      <c r="K50" s="30"/>
    </row>
    <row r="51" spans="1:14" x14ac:dyDescent="0.2">
      <c r="A51" s="62"/>
      <c r="B51" s="62" t="s">
        <v>6461</v>
      </c>
      <c r="C51" s="67">
        <f>-I47</f>
        <v>-37</v>
      </c>
      <c r="D51" s="67"/>
      <c r="E51" s="78"/>
      <c r="K51" s="33"/>
    </row>
    <row r="52" spans="1:14" x14ac:dyDescent="0.2">
      <c r="A52" s="62"/>
      <c r="B52" s="68" t="s">
        <v>9013</v>
      </c>
      <c r="C52" s="67">
        <v>-2</v>
      </c>
      <c r="D52" s="67">
        <v>-2</v>
      </c>
      <c r="E52" s="78"/>
      <c r="K52" s="33"/>
      <c r="N52" s="3" t="s">
        <v>9015</v>
      </c>
    </row>
    <row r="53" spans="1:14" x14ac:dyDescent="0.2">
      <c r="A53" s="62"/>
      <c r="B53" s="68" t="s">
        <v>9014</v>
      </c>
      <c r="C53" s="67">
        <v>-4</v>
      </c>
      <c r="D53" s="67">
        <v>-4</v>
      </c>
      <c r="E53" s="78"/>
      <c r="K53" s="33"/>
      <c r="N53" s="3" t="s">
        <v>9016</v>
      </c>
    </row>
    <row r="54" spans="1:14" x14ac:dyDescent="0.2">
      <c r="A54" s="62"/>
      <c r="B54" s="68"/>
      <c r="C54" s="65"/>
      <c r="D54" s="65"/>
      <c r="E54" s="65"/>
      <c r="K54" s="30"/>
    </row>
    <row r="55" spans="1:14" x14ac:dyDescent="0.2">
      <c r="A55" s="69" t="s">
        <v>146</v>
      </c>
      <c r="B55" s="49"/>
      <c r="C55" s="71">
        <f>SUM(C51:C54)</f>
        <v>-43</v>
      </c>
      <c r="D55" s="71">
        <f>SUM(D51:D54)</f>
        <v>-6</v>
      </c>
      <c r="E55" s="71">
        <f>SUM(E51:E54)</f>
        <v>0</v>
      </c>
    </row>
    <row r="56" spans="1:14" x14ac:dyDescent="0.2">
      <c r="A56" s="62"/>
      <c r="B56" s="49"/>
      <c r="C56" s="50"/>
      <c r="D56" s="50"/>
      <c r="E56" s="50"/>
    </row>
    <row r="57" spans="1:14" x14ac:dyDescent="0.2">
      <c r="A57" s="62" t="s">
        <v>7759</v>
      </c>
      <c r="B57" s="49"/>
      <c r="C57" s="50"/>
      <c r="D57" s="50"/>
      <c r="E57" s="50">
        <f>E55+D55</f>
        <v>-6</v>
      </c>
    </row>
  </sheetData>
  <hyperlinks>
    <hyperlink ref="A1" location="'statewide summary'!Print_Titles" display="Link to Summary Worksheet" xr:uid="{00E66687-0B09-4D84-B011-BD4F82C36F1C}"/>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2/17/2025</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61401-83FF-4EF3-90D5-1B1828242FF7}">
  <sheetPr codeName="Sheet17"/>
  <dimension ref="A1:N55"/>
  <sheetViews>
    <sheetView showGridLines="0" workbookViewId="0">
      <pane xSplit="2" ySplit="10" topLeftCell="C11" activePane="bottomRight" state="frozen"/>
      <selection pane="topRight" activeCell="C1" sqref="C1"/>
      <selection pane="bottomLeft" activeCell="A14" sqref="A14"/>
      <selection pane="bottomRight" activeCell="B15" sqref="B15"/>
    </sheetView>
  </sheetViews>
  <sheetFormatPr defaultRowHeight="12.75" x14ac:dyDescent="0.2"/>
  <cols>
    <col min="1" max="1" width="8" style="3" customWidth="1"/>
    <col min="2" max="2" width="23.42578125" style="3" customWidth="1"/>
    <col min="3" max="9" width="13.7109375" style="3" customWidth="1"/>
    <col min="10" max="10" width="2.28515625" style="3" customWidth="1"/>
    <col min="11" max="11" width="9.140625" style="3"/>
    <col min="12" max="12" width="2.5703125" style="3" customWidth="1"/>
    <col min="13" max="16384" width="9.140625" style="3"/>
  </cols>
  <sheetData>
    <row r="1" spans="1:11" ht="16.149999999999999" customHeight="1" x14ac:dyDescent="0.2">
      <c r="A1" s="92" t="s">
        <v>8923</v>
      </c>
    </row>
    <row r="2" spans="1:11" ht="14.45" customHeight="1" x14ac:dyDescent="0.2">
      <c r="B2" s="90" t="s">
        <v>723</v>
      </c>
    </row>
    <row r="3" spans="1:11" ht="2.1" customHeight="1" x14ac:dyDescent="0.2"/>
    <row r="4" spans="1:11" ht="14.45" customHeight="1" x14ac:dyDescent="0.2">
      <c r="B4" s="15" t="s">
        <v>1</v>
      </c>
    </row>
    <row r="5" spans="1:11" ht="1.1499999999999999" customHeight="1" x14ac:dyDescent="0.2"/>
    <row r="6" spans="1:11" ht="14.45" customHeight="1" x14ac:dyDescent="0.2">
      <c r="B6" s="15" t="s">
        <v>2</v>
      </c>
    </row>
    <row r="7" spans="1:11" ht="0.75" customHeight="1" x14ac:dyDescent="0.2"/>
    <row r="8" spans="1:11" ht="14.45" customHeight="1" x14ac:dyDescent="0.2">
      <c r="B8" s="16" t="s">
        <v>3</v>
      </c>
    </row>
    <row r="9" spans="1:11" x14ac:dyDescent="0.2">
      <c r="B9" s="8" t="s">
        <v>4</v>
      </c>
      <c r="C9" s="1" t="s">
        <v>4</v>
      </c>
      <c r="D9" s="1" t="s">
        <v>4</v>
      </c>
      <c r="E9" s="1" t="s">
        <v>4</v>
      </c>
      <c r="F9" s="1" t="s">
        <v>4</v>
      </c>
      <c r="G9" s="1" t="s">
        <v>4</v>
      </c>
      <c r="H9" s="1" t="s">
        <v>5</v>
      </c>
      <c r="I9" s="21" t="s">
        <v>174</v>
      </c>
    </row>
    <row r="10" spans="1:11" x14ac:dyDescent="0.2">
      <c r="B10" s="9" t="s">
        <v>4</v>
      </c>
      <c r="C10" s="2" t="s">
        <v>7</v>
      </c>
      <c r="D10" s="2" t="s">
        <v>8</v>
      </c>
      <c r="E10" s="2" t="s">
        <v>9</v>
      </c>
      <c r="F10" s="2" t="s">
        <v>10</v>
      </c>
      <c r="G10" s="2" t="s">
        <v>11</v>
      </c>
      <c r="H10" s="2" t="s">
        <v>12</v>
      </c>
      <c r="I10" s="2" t="s">
        <v>13</v>
      </c>
      <c r="K10" s="31" t="s">
        <v>331</v>
      </c>
    </row>
    <row r="11" spans="1:11" x14ac:dyDescent="0.2">
      <c r="B11" s="8" t="s">
        <v>153</v>
      </c>
      <c r="C11" s="76">
        <v>0</v>
      </c>
      <c r="D11" s="76">
        <v>0</v>
      </c>
      <c r="E11" s="76">
        <v>0</v>
      </c>
      <c r="F11" s="76">
        <v>0</v>
      </c>
      <c r="G11" s="76">
        <v>0</v>
      </c>
      <c r="H11" s="76">
        <v>12294</v>
      </c>
      <c r="I11" s="76">
        <v>11753</v>
      </c>
    </row>
    <row r="12" spans="1:11" x14ac:dyDescent="0.2">
      <c r="B12" s="12" t="s">
        <v>752</v>
      </c>
      <c r="C12" s="6">
        <v>4073.0639999999999</v>
      </c>
      <c r="D12" s="6">
        <v>4810.51</v>
      </c>
      <c r="E12" s="6">
        <v>7439.393</v>
      </c>
      <c r="F12" s="6">
        <v>10299.844999999999</v>
      </c>
      <c r="G12" s="6">
        <v>10564.85901</v>
      </c>
      <c r="H12" s="6">
        <v>0</v>
      </c>
      <c r="I12" s="6">
        <v>0</v>
      </c>
    </row>
    <row r="13" spans="1:11" x14ac:dyDescent="0.2">
      <c r="B13" s="13" t="s">
        <v>146</v>
      </c>
      <c r="C13" s="7">
        <v>4073.0639999999999</v>
      </c>
      <c r="D13" s="7">
        <v>4810.51</v>
      </c>
      <c r="E13" s="7">
        <v>7439.393</v>
      </c>
      <c r="F13" s="7">
        <v>10299.844999999999</v>
      </c>
      <c r="G13" s="7">
        <v>10564.85901</v>
      </c>
      <c r="H13" s="7">
        <v>12294</v>
      </c>
      <c r="I13" s="7">
        <v>11753</v>
      </c>
    </row>
    <row r="15" spans="1:11" x14ac:dyDescent="0.2">
      <c r="B15" s="72" t="s">
        <v>9036</v>
      </c>
      <c r="C15" s="72"/>
      <c r="D15" s="72"/>
      <c r="E15" s="72"/>
      <c r="F15" s="72"/>
      <c r="G15" s="72"/>
      <c r="H15" s="72"/>
      <c r="I15" s="74">
        <f>I13+K15</f>
        <v>11753</v>
      </c>
      <c r="K15" s="34">
        <f>SUM(K16:K52)</f>
        <v>0</v>
      </c>
    </row>
    <row r="16" spans="1:11" x14ac:dyDescent="0.2">
      <c r="B16" s="72" t="s">
        <v>257</v>
      </c>
      <c r="C16" s="72"/>
      <c r="D16" s="72"/>
      <c r="E16" s="72"/>
      <c r="F16" s="72"/>
      <c r="G16" s="72"/>
      <c r="H16" s="72"/>
      <c r="I16" s="75">
        <f>I15/I13-1</f>
        <v>0</v>
      </c>
      <c r="K16" s="30"/>
    </row>
    <row r="17" spans="1:14" x14ac:dyDescent="0.2">
      <c r="K17" s="30"/>
    </row>
    <row r="18" spans="1:14" x14ac:dyDescent="0.2">
      <c r="K18" s="30"/>
    </row>
    <row r="19" spans="1:14" x14ac:dyDescent="0.2">
      <c r="A19" s="23" t="s">
        <v>256</v>
      </c>
      <c r="K19" s="30"/>
    </row>
    <row r="20" spans="1:14" x14ac:dyDescent="0.2">
      <c r="K20" s="30"/>
    </row>
    <row r="21" spans="1:14" x14ac:dyDescent="0.2">
      <c r="A21" s="18">
        <v>2021</v>
      </c>
      <c r="K21" s="30"/>
    </row>
    <row r="22" spans="1:14" x14ac:dyDescent="0.2">
      <c r="B22" s="3" t="s">
        <v>221</v>
      </c>
      <c r="G22" s="3">
        <v>16</v>
      </c>
      <c r="H22" s="3">
        <v>78</v>
      </c>
      <c r="K22" s="30"/>
      <c r="M22" s="3" t="s">
        <v>180</v>
      </c>
      <c r="N22" s="3" t="s">
        <v>264</v>
      </c>
    </row>
    <row r="23" spans="1:14" x14ac:dyDescent="0.2">
      <c r="B23" s="3" t="s">
        <v>166</v>
      </c>
      <c r="G23" s="3">
        <v>172</v>
      </c>
      <c r="H23" s="3">
        <v>16</v>
      </c>
      <c r="K23" s="30"/>
    </row>
    <row r="24" spans="1:14" x14ac:dyDescent="0.2">
      <c r="K24" s="30"/>
    </row>
    <row r="25" spans="1:14" x14ac:dyDescent="0.2">
      <c r="A25" s="3">
        <v>2022</v>
      </c>
      <c r="K25" s="30"/>
    </row>
    <row r="26" spans="1:14" x14ac:dyDescent="0.2">
      <c r="B26" s="3" t="s">
        <v>909</v>
      </c>
      <c r="G26" s="3">
        <v>221</v>
      </c>
      <c r="H26" s="3">
        <v>442</v>
      </c>
      <c r="K26" s="30"/>
      <c r="M26" s="3" t="s">
        <v>180</v>
      </c>
      <c r="N26" s="3" t="s">
        <v>910</v>
      </c>
    </row>
    <row r="27" spans="1:14" x14ac:dyDescent="0.2">
      <c r="B27" s="3" t="s">
        <v>221</v>
      </c>
      <c r="G27" s="3">
        <v>120</v>
      </c>
      <c r="H27" s="3">
        <v>244</v>
      </c>
      <c r="K27" s="30"/>
      <c r="N27" s="3" t="s">
        <v>1022</v>
      </c>
    </row>
    <row r="28" spans="1:14" x14ac:dyDescent="0.2">
      <c r="B28" s="3" t="s">
        <v>166</v>
      </c>
      <c r="G28" s="3">
        <v>116</v>
      </c>
      <c r="H28" s="3">
        <v>207</v>
      </c>
      <c r="K28" s="30"/>
    </row>
    <row r="29" spans="1:14" x14ac:dyDescent="0.2">
      <c r="K29" s="30"/>
    </row>
    <row r="30" spans="1:14" x14ac:dyDescent="0.2">
      <c r="A30" s="3">
        <v>2023</v>
      </c>
      <c r="K30" s="30"/>
    </row>
    <row r="31" spans="1:14" x14ac:dyDescent="0.2">
      <c r="B31" s="3" t="s">
        <v>221</v>
      </c>
      <c r="H31" s="3">
        <v>374</v>
      </c>
      <c r="I31" s="3">
        <v>357</v>
      </c>
      <c r="K31" s="30"/>
      <c r="N31" s="3" t="s">
        <v>199</v>
      </c>
    </row>
    <row r="32" spans="1:14" x14ac:dyDescent="0.2">
      <c r="B32" s="3" t="s">
        <v>166</v>
      </c>
      <c r="H32" s="3">
        <v>343</v>
      </c>
      <c r="I32" s="3">
        <v>311</v>
      </c>
      <c r="K32" s="30"/>
    </row>
    <row r="33" spans="1:14" x14ac:dyDescent="0.2">
      <c r="K33" s="30"/>
    </row>
    <row r="34" spans="1:14" x14ac:dyDescent="0.2">
      <c r="A34" s="3">
        <v>2024</v>
      </c>
      <c r="K34" s="30"/>
    </row>
    <row r="35" spans="1:14" x14ac:dyDescent="0.2">
      <c r="B35" s="3" t="s">
        <v>221</v>
      </c>
      <c r="H35" s="3">
        <v>-6</v>
      </c>
      <c r="I35" s="3">
        <v>-12</v>
      </c>
      <c r="K35" s="30"/>
      <c r="N35" s="3" t="s">
        <v>297</v>
      </c>
    </row>
    <row r="36" spans="1:14" x14ac:dyDescent="0.2">
      <c r="B36" s="3" t="s">
        <v>166</v>
      </c>
      <c r="H36" s="3">
        <v>236</v>
      </c>
      <c r="I36" s="3">
        <v>362</v>
      </c>
      <c r="K36" s="30"/>
    </row>
    <row r="37" spans="1:14" x14ac:dyDescent="0.2">
      <c r="K37" s="30"/>
    </row>
    <row r="38" spans="1:14" x14ac:dyDescent="0.2">
      <c r="K38" s="30"/>
    </row>
    <row r="39" spans="1:14" x14ac:dyDescent="0.2">
      <c r="A39" s="23" t="s">
        <v>6459</v>
      </c>
      <c r="K39" s="30"/>
    </row>
    <row r="40" spans="1:14" x14ac:dyDescent="0.2">
      <c r="B40" s="3" t="s">
        <v>579</v>
      </c>
      <c r="I40" s="3">
        <v>132</v>
      </c>
      <c r="K40" s="30"/>
      <c r="N40" s="3" t="s">
        <v>8935</v>
      </c>
    </row>
    <row r="41" spans="1:14" x14ac:dyDescent="0.2">
      <c r="B41" s="3" t="s">
        <v>578</v>
      </c>
      <c r="I41" s="3">
        <v>-84</v>
      </c>
      <c r="K41" s="30"/>
      <c r="N41" s="3" t="s">
        <v>8936</v>
      </c>
    </row>
    <row r="42" spans="1:14" x14ac:dyDescent="0.2">
      <c r="B42" s="3" t="s">
        <v>580</v>
      </c>
      <c r="I42" s="3">
        <v>-773</v>
      </c>
      <c r="K42" s="30"/>
    </row>
    <row r="43" spans="1:14" x14ac:dyDescent="0.2">
      <c r="K43" s="30"/>
    </row>
    <row r="44" spans="1:14" x14ac:dyDescent="0.2">
      <c r="K44" s="30"/>
    </row>
    <row r="45" spans="1:14" ht="25.5" x14ac:dyDescent="0.2">
      <c r="A45" s="61" t="s">
        <v>6460</v>
      </c>
      <c r="B45" s="62"/>
      <c r="C45" s="66" t="s">
        <v>3292</v>
      </c>
      <c r="D45" s="66" t="s">
        <v>3293</v>
      </c>
      <c r="E45" s="70" t="s">
        <v>7761</v>
      </c>
      <c r="K45" s="30"/>
    </row>
    <row r="46" spans="1:14" x14ac:dyDescent="0.2">
      <c r="A46" s="62"/>
      <c r="B46" s="62" t="s">
        <v>6461</v>
      </c>
      <c r="C46" s="67">
        <f>-I42</f>
        <v>773</v>
      </c>
      <c r="D46" s="67"/>
      <c r="E46" s="78"/>
      <c r="K46" s="33"/>
    </row>
    <row r="47" spans="1:14" x14ac:dyDescent="0.2">
      <c r="A47" s="62"/>
      <c r="B47" s="68" t="s">
        <v>8528</v>
      </c>
      <c r="C47" s="65">
        <v>-500</v>
      </c>
      <c r="D47" s="65">
        <v>-500</v>
      </c>
      <c r="E47" s="65"/>
      <c r="K47" s="33"/>
      <c r="N47" s="3" t="s">
        <v>8529</v>
      </c>
    </row>
    <row r="48" spans="1:14" x14ac:dyDescent="0.2">
      <c r="A48" s="62"/>
      <c r="B48" s="68" t="s">
        <v>9013</v>
      </c>
      <c r="C48" s="65">
        <v>-10</v>
      </c>
      <c r="D48" s="65">
        <v>-10</v>
      </c>
      <c r="E48" s="65"/>
      <c r="K48" s="33"/>
      <c r="N48" s="3" t="s">
        <v>9015</v>
      </c>
    </row>
    <row r="49" spans="1:14" x14ac:dyDescent="0.2">
      <c r="A49" s="62"/>
      <c r="B49" s="68" t="s">
        <v>9014</v>
      </c>
      <c r="C49" s="65">
        <v>-16</v>
      </c>
      <c r="D49" s="65">
        <v>-16</v>
      </c>
      <c r="E49" s="65"/>
      <c r="K49" s="33"/>
      <c r="N49" s="3" t="s">
        <v>9016</v>
      </c>
    </row>
    <row r="50" spans="1:14" x14ac:dyDescent="0.2">
      <c r="A50" s="62"/>
      <c r="B50" s="68" t="s">
        <v>8264</v>
      </c>
      <c r="C50" s="65"/>
      <c r="D50" s="65"/>
      <c r="E50" s="65">
        <v>-40</v>
      </c>
      <c r="K50" s="33"/>
      <c r="N50" s="3" t="s">
        <v>8270</v>
      </c>
    </row>
    <row r="51" spans="1:14" x14ac:dyDescent="0.2">
      <c r="A51" s="62"/>
      <c r="B51" s="68" t="s">
        <v>8530</v>
      </c>
      <c r="C51" s="65"/>
      <c r="D51" s="65"/>
      <c r="E51" s="65">
        <v>-2</v>
      </c>
      <c r="K51" s="33"/>
      <c r="N51" s="3" t="s">
        <v>8531</v>
      </c>
    </row>
    <row r="52" spans="1:14" x14ac:dyDescent="0.2">
      <c r="A52" s="62"/>
      <c r="B52" s="68" t="s">
        <v>8272</v>
      </c>
      <c r="C52" s="65"/>
      <c r="D52" s="65"/>
      <c r="E52" s="65">
        <v>-18</v>
      </c>
      <c r="K52" s="33"/>
      <c r="N52" s="3" t="s">
        <v>8532</v>
      </c>
    </row>
    <row r="53" spans="1:14" x14ac:dyDescent="0.2">
      <c r="A53" s="69" t="s">
        <v>146</v>
      </c>
      <c r="B53" s="49"/>
      <c r="C53" s="71">
        <f>SUM(C46:C52)</f>
        <v>247</v>
      </c>
      <c r="D53" s="71">
        <f t="shared" ref="D53:E53" si="0">SUM(D46:D52)</f>
        <v>-526</v>
      </c>
      <c r="E53" s="71">
        <f t="shared" si="0"/>
        <v>-60</v>
      </c>
    </row>
    <row r="54" spans="1:14" x14ac:dyDescent="0.2">
      <c r="A54" s="62"/>
      <c r="B54" s="49"/>
      <c r="C54" s="50"/>
      <c r="D54" s="50"/>
      <c r="E54" s="50"/>
    </row>
    <row r="55" spans="1:14" x14ac:dyDescent="0.2">
      <c r="A55" s="62" t="s">
        <v>7759</v>
      </c>
      <c r="B55" s="49"/>
      <c r="C55" s="50"/>
      <c r="D55" s="50"/>
      <c r="E55" s="50">
        <f>E53+D53</f>
        <v>-586</v>
      </c>
    </row>
  </sheetData>
  <hyperlinks>
    <hyperlink ref="A1" location="'statewide summary'!Print_Titles" display="Link to Summary Worksheet" xr:uid="{28E37B40-F620-48DF-946D-B6E4A20BD534}"/>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2/18/2025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28801-AC2F-46CC-A060-1D4B4E77A5BA}">
  <sheetPr codeName="Sheet34"/>
  <dimension ref="A2:C114"/>
  <sheetViews>
    <sheetView workbookViewId="0">
      <pane xSplit="2" ySplit="2" topLeftCell="C3" activePane="bottomRight" state="frozen"/>
      <selection pane="topRight" activeCell="C1" sqref="C1"/>
      <selection pane="bottomLeft" activeCell="A3" sqref="A3"/>
      <selection pane="bottomRight" activeCell="F22" sqref="F22"/>
    </sheetView>
  </sheetViews>
  <sheetFormatPr defaultRowHeight="12.75" x14ac:dyDescent="0.2"/>
  <cols>
    <col min="1" max="1" width="3.7109375" style="3" customWidth="1"/>
    <col min="2" max="2" width="35.5703125" style="3" customWidth="1"/>
    <col min="3" max="16384" width="9.140625" style="3"/>
  </cols>
  <sheetData>
    <row r="2" spans="1:3" x14ac:dyDescent="0.2">
      <c r="C2" s="22" t="s">
        <v>8922</v>
      </c>
    </row>
    <row r="3" spans="1:3" x14ac:dyDescent="0.2">
      <c r="C3" s="22"/>
    </row>
    <row r="4" spans="1:3" x14ac:dyDescent="0.2">
      <c r="A4" s="3" t="s">
        <v>8924</v>
      </c>
      <c r="C4" s="95" t="s">
        <v>8925</v>
      </c>
    </row>
    <row r="6" spans="1:3" x14ac:dyDescent="0.2">
      <c r="A6" s="3" t="s">
        <v>14</v>
      </c>
    </row>
    <row r="7" spans="1:3" x14ac:dyDescent="0.2">
      <c r="B7" s="3" t="s">
        <v>275</v>
      </c>
      <c r="C7" s="96" t="s">
        <v>282</v>
      </c>
    </row>
    <row r="8" spans="1:3" x14ac:dyDescent="0.2">
      <c r="B8" s="3" t="s">
        <v>276</v>
      </c>
      <c r="C8" s="96" t="s">
        <v>283</v>
      </c>
    </row>
    <row r="9" spans="1:3" x14ac:dyDescent="0.2">
      <c r="B9" s="3" t="s">
        <v>277</v>
      </c>
      <c r="C9" s="96" t="s">
        <v>284</v>
      </c>
    </row>
    <row r="10" spans="1:3" x14ac:dyDescent="0.2">
      <c r="B10" s="3" t="s">
        <v>278</v>
      </c>
      <c r="C10" s="96" t="s">
        <v>285</v>
      </c>
    </row>
    <row r="11" spans="1:3" x14ac:dyDescent="0.2">
      <c r="B11" s="3" t="s">
        <v>279</v>
      </c>
      <c r="C11" s="96" t="s">
        <v>286</v>
      </c>
    </row>
    <row r="12" spans="1:3" x14ac:dyDescent="0.2">
      <c r="B12" s="3" t="s">
        <v>280</v>
      </c>
      <c r="C12" s="96" t="s">
        <v>287</v>
      </c>
    </row>
    <row r="13" spans="1:3" x14ac:dyDescent="0.2">
      <c r="B13" s="3" t="s">
        <v>281</v>
      </c>
      <c r="C13" s="96" t="s">
        <v>288</v>
      </c>
    </row>
    <row r="14" spans="1:3" x14ac:dyDescent="0.2">
      <c r="C14" s="18"/>
    </row>
    <row r="15" spans="1:3" x14ac:dyDescent="0.2">
      <c r="A15" s="3" t="s">
        <v>25</v>
      </c>
      <c r="C15" s="18"/>
    </row>
    <row r="16" spans="1:3" x14ac:dyDescent="0.2">
      <c r="B16" s="3" t="s">
        <v>333</v>
      </c>
      <c r="C16" s="95" t="s">
        <v>348</v>
      </c>
    </row>
    <row r="17" spans="1:3" x14ac:dyDescent="0.2">
      <c r="B17" s="3" t="s">
        <v>343</v>
      </c>
      <c r="C17" s="95" t="s">
        <v>349</v>
      </c>
    </row>
    <row r="18" spans="1:3" x14ac:dyDescent="0.2">
      <c r="B18" s="3" t="s">
        <v>344</v>
      </c>
      <c r="C18" s="95" t="s">
        <v>350</v>
      </c>
    </row>
    <row r="19" spans="1:3" x14ac:dyDescent="0.2">
      <c r="B19" s="3" t="s">
        <v>345</v>
      </c>
      <c r="C19" s="95" t="s">
        <v>351</v>
      </c>
    </row>
    <row r="20" spans="1:3" x14ac:dyDescent="0.2">
      <c r="B20" s="3" t="s">
        <v>346</v>
      </c>
      <c r="C20" s="95" t="s">
        <v>352</v>
      </c>
    </row>
    <row r="21" spans="1:3" x14ac:dyDescent="0.2">
      <c r="B21" s="3" t="s">
        <v>347</v>
      </c>
      <c r="C21" s="95" t="s">
        <v>353</v>
      </c>
    </row>
    <row r="22" spans="1:3" x14ac:dyDescent="0.2">
      <c r="C22" s="18"/>
    </row>
    <row r="23" spans="1:3" x14ac:dyDescent="0.2">
      <c r="A23" s="3" t="s">
        <v>33</v>
      </c>
      <c r="C23" s="18"/>
    </row>
    <row r="24" spans="1:3" x14ac:dyDescent="0.2">
      <c r="B24" s="3" t="s">
        <v>154</v>
      </c>
      <c r="C24" s="96" t="s">
        <v>155</v>
      </c>
    </row>
    <row r="25" spans="1:3" x14ac:dyDescent="0.2">
      <c r="B25" s="3" t="s">
        <v>260</v>
      </c>
      <c r="C25" s="96" t="s">
        <v>261</v>
      </c>
    </row>
    <row r="26" spans="1:3" x14ac:dyDescent="0.2">
      <c r="B26" s="3" t="s">
        <v>723</v>
      </c>
      <c r="C26" s="95" t="s">
        <v>746</v>
      </c>
    </row>
    <row r="27" spans="1:3" x14ac:dyDescent="0.2">
      <c r="B27" s="3" t="s">
        <v>724</v>
      </c>
      <c r="C27" s="95" t="s">
        <v>747</v>
      </c>
    </row>
    <row r="28" spans="1:3" x14ac:dyDescent="0.2">
      <c r="B28" s="3" t="s">
        <v>725</v>
      </c>
      <c r="C28" s="95" t="s">
        <v>748</v>
      </c>
    </row>
    <row r="29" spans="1:3" x14ac:dyDescent="0.2">
      <c r="B29" s="3" t="s">
        <v>726</v>
      </c>
      <c r="C29" s="95" t="s">
        <v>749</v>
      </c>
    </row>
    <row r="30" spans="1:3" x14ac:dyDescent="0.2">
      <c r="B30" s="3" t="s">
        <v>727</v>
      </c>
      <c r="C30" s="95" t="s">
        <v>750</v>
      </c>
    </row>
    <row r="31" spans="1:3" x14ac:dyDescent="0.2">
      <c r="B31" s="3" t="s">
        <v>728</v>
      </c>
      <c r="C31" s="95" t="s">
        <v>751</v>
      </c>
    </row>
    <row r="32" spans="1:3" x14ac:dyDescent="0.2">
      <c r="B32" s="3" t="s">
        <v>729</v>
      </c>
      <c r="C32" s="95">
        <v>100</v>
      </c>
    </row>
    <row r="33" spans="2:3" x14ac:dyDescent="0.2">
      <c r="B33" s="3" t="s">
        <v>730</v>
      </c>
      <c r="C33" s="95">
        <v>101</v>
      </c>
    </row>
    <row r="34" spans="2:3" x14ac:dyDescent="0.2">
      <c r="B34" s="3" t="s">
        <v>731</v>
      </c>
      <c r="C34" s="95">
        <v>103</v>
      </c>
    </row>
    <row r="35" spans="2:3" x14ac:dyDescent="0.2">
      <c r="B35" s="3" t="s">
        <v>732</v>
      </c>
      <c r="C35" s="95">
        <v>104</v>
      </c>
    </row>
    <row r="36" spans="2:3" x14ac:dyDescent="0.2">
      <c r="B36" s="3" t="s">
        <v>733</v>
      </c>
      <c r="C36" s="95">
        <v>105</v>
      </c>
    </row>
    <row r="37" spans="2:3" x14ac:dyDescent="0.2">
      <c r="B37" s="3" t="s">
        <v>734</v>
      </c>
      <c r="C37" s="95">
        <v>118</v>
      </c>
    </row>
    <row r="38" spans="2:3" x14ac:dyDescent="0.2">
      <c r="B38" s="3" t="s">
        <v>735</v>
      </c>
      <c r="C38" s="95">
        <v>119</v>
      </c>
    </row>
    <row r="39" spans="2:3" x14ac:dyDescent="0.2">
      <c r="B39" s="3" t="s">
        <v>736</v>
      </c>
      <c r="C39" s="95">
        <v>140</v>
      </c>
    </row>
    <row r="40" spans="2:3" x14ac:dyDescent="0.2">
      <c r="B40" s="3" t="s">
        <v>737</v>
      </c>
      <c r="C40" s="95">
        <v>142</v>
      </c>
    </row>
    <row r="41" spans="2:3" x14ac:dyDescent="0.2">
      <c r="B41" s="3" t="s">
        <v>738</v>
      </c>
      <c r="C41" s="95">
        <v>147</v>
      </c>
    </row>
    <row r="42" spans="2:3" x14ac:dyDescent="0.2">
      <c r="B42" s="3" t="s">
        <v>739</v>
      </c>
      <c r="C42" s="95">
        <v>163</v>
      </c>
    </row>
    <row r="43" spans="2:3" x14ac:dyDescent="0.2">
      <c r="B43" s="3" t="s">
        <v>740</v>
      </c>
      <c r="C43" s="95">
        <v>179</v>
      </c>
    </row>
    <row r="44" spans="2:3" x14ac:dyDescent="0.2">
      <c r="B44" s="3" t="s">
        <v>741</v>
      </c>
      <c r="C44" s="95">
        <v>195</v>
      </c>
    </row>
    <row r="45" spans="2:3" x14ac:dyDescent="0.2">
      <c r="B45" s="3" t="s">
        <v>742</v>
      </c>
      <c r="C45" s="95">
        <v>215</v>
      </c>
    </row>
    <row r="46" spans="2:3" x14ac:dyDescent="0.2">
      <c r="B46" s="3" t="s">
        <v>743</v>
      </c>
      <c r="C46" s="95">
        <v>245</v>
      </c>
    </row>
    <row r="47" spans="2:3" x14ac:dyDescent="0.2">
      <c r="B47" s="3" t="s">
        <v>744</v>
      </c>
      <c r="C47" s="95">
        <v>275</v>
      </c>
    </row>
    <row r="48" spans="2:3" x14ac:dyDescent="0.2">
      <c r="B48" s="3" t="s">
        <v>745</v>
      </c>
      <c r="C48" s="95">
        <v>355</v>
      </c>
    </row>
    <row r="50" spans="1:3" x14ac:dyDescent="0.2">
      <c r="A50" s="3" t="s">
        <v>66</v>
      </c>
    </row>
    <row r="51" spans="1:3" x14ac:dyDescent="0.2">
      <c r="A51" s="3" t="s">
        <v>822</v>
      </c>
      <c r="B51" s="3" t="s">
        <v>840</v>
      </c>
      <c r="C51" s="92">
        <v>107</v>
      </c>
    </row>
    <row r="52" spans="1:3" x14ac:dyDescent="0.2">
      <c r="A52" s="3" t="s">
        <v>822</v>
      </c>
      <c r="B52" s="3" t="s">
        <v>823</v>
      </c>
      <c r="C52" s="92">
        <v>120</v>
      </c>
    </row>
    <row r="53" spans="1:3" x14ac:dyDescent="0.2">
      <c r="A53" s="3" t="s">
        <v>822</v>
      </c>
      <c r="B53" s="3" t="s">
        <v>824</v>
      </c>
      <c r="C53" s="92">
        <v>227</v>
      </c>
    </row>
    <row r="54" spans="1:3" x14ac:dyDescent="0.2">
      <c r="A54" s="3" t="s">
        <v>822</v>
      </c>
      <c r="B54" s="3" t="s">
        <v>825</v>
      </c>
      <c r="C54" s="92">
        <v>229</v>
      </c>
    </row>
    <row r="55" spans="1:3" x14ac:dyDescent="0.2">
      <c r="A55" s="3" t="s">
        <v>822</v>
      </c>
      <c r="B55" s="3" t="s">
        <v>826</v>
      </c>
      <c r="C55" s="92">
        <v>235</v>
      </c>
    </row>
    <row r="56" spans="1:3" x14ac:dyDescent="0.2">
      <c r="A56" s="3" t="s">
        <v>822</v>
      </c>
      <c r="B56" s="3" t="s">
        <v>827</v>
      </c>
      <c r="C56" s="92">
        <v>303</v>
      </c>
    </row>
    <row r="57" spans="1:3" x14ac:dyDescent="0.2">
      <c r="A57" s="3" t="s">
        <v>822</v>
      </c>
      <c r="B57" s="3" t="s">
        <v>828</v>
      </c>
      <c r="C57" s="92">
        <v>305</v>
      </c>
    </row>
    <row r="58" spans="1:3" x14ac:dyDescent="0.2">
      <c r="A58" s="3" t="s">
        <v>822</v>
      </c>
      <c r="B58" s="3" t="s">
        <v>8934</v>
      </c>
      <c r="C58" s="92">
        <v>307</v>
      </c>
    </row>
    <row r="59" spans="1:3" x14ac:dyDescent="0.2">
      <c r="A59" s="3" t="s">
        <v>822</v>
      </c>
      <c r="B59" s="3" t="s">
        <v>829</v>
      </c>
      <c r="C59" s="92">
        <v>310</v>
      </c>
    </row>
    <row r="60" spans="1:3" x14ac:dyDescent="0.2">
      <c r="A60" s="3" t="s">
        <v>822</v>
      </c>
      <c r="B60" s="3" t="s">
        <v>830</v>
      </c>
      <c r="C60" s="92">
        <v>315</v>
      </c>
    </row>
    <row r="61" spans="1:3" x14ac:dyDescent="0.2">
      <c r="A61" s="3" t="s">
        <v>822</v>
      </c>
      <c r="B61" s="3" t="s">
        <v>831</v>
      </c>
      <c r="C61" s="92">
        <v>540</v>
      </c>
    </row>
    <row r="63" spans="1:3" x14ac:dyDescent="0.2">
      <c r="A63" s="3" t="s">
        <v>881</v>
      </c>
    </row>
    <row r="64" spans="1:3" x14ac:dyDescent="0.2">
      <c r="A64" s="3" t="s">
        <v>822</v>
      </c>
      <c r="B64" s="3" t="s">
        <v>882</v>
      </c>
      <c r="C64" s="95" t="s">
        <v>890</v>
      </c>
    </row>
    <row r="65" spans="1:3" x14ac:dyDescent="0.2">
      <c r="A65" s="3" t="s">
        <v>822</v>
      </c>
      <c r="B65" s="3" t="s">
        <v>883</v>
      </c>
      <c r="C65" s="95" t="s">
        <v>891</v>
      </c>
    </row>
    <row r="66" spans="1:3" x14ac:dyDescent="0.2">
      <c r="A66" s="3" t="s">
        <v>822</v>
      </c>
      <c r="B66" s="3" t="s">
        <v>884</v>
      </c>
      <c r="C66" s="95" t="s">
        <v>892</v>
      </c>
    </row>
    <row r="67" spans="1:3" x14ac:dyDescent="0.2">
      <c r="A67" s="3" t="s">
        <v>822</v>
      </c>
      <c r="B67" s="3" t="s">
        <v>885</v>
      </c>
      <c r="C67" s="95" t="s">
        <v>893</v>
      </c>
    </row>
    <row r="68" spans="1:3" x14ac:dyDescent="0.2">
      <c r="A68" s="3" t="s">
        <v>822</v>
      </c>
      <c r="B68" s="3" t="s">
        <v>886</v>
      </c>
      <c r="C68" s="95" t="s">
        <v>894</v>
      </c>
    </row>
    <row r="69" spans="1:3" x14ac:dyDescent="0.2">
      <c r="A69" s="3" t="s">
        <v>822</v>
      </c>
      <c r="B69" s="3" t="s">
        <v>887</v>
      </c>
      <c r="C69" s="95" t="s">
        <v>895</v>
      </c>
    </row>
    <row r="70" spans="1:3" x14ac:dyDescent="0.2">
      <c r="A70" s="3" t="s">
        <v>822</v>
      </c>
      <c r="B70" s="3" t="s">
        <v>888</v>
      </c>
      <c r="C70" s="95" t="s">
        <v>896</v>
      </c>
    </row>
    <row r="71" spans="1:3" x14ac:dyDescent="0.2">
      <c r="A71" s="3" t="s">
        <v>822</v>
      </c>
      <c r="B71" s="3" t="s">
        <v>889</v>
      </c>
      <c r="C71" s="95" t="s">
        <v>897</v>
      </c>
    </row>
    <row r="73" spans="1:3" x14ac:dyDescent="0.2">
      <c r="A73" s="3" t="s">
        <v>87</v>
      </c>
    </row>
    <row r="74" spans="1:3" x14ac:dyDescent="0.2">
      <c r="A74" s="3" t="s">
        <v>822</v>
      </c>
      <c r="B74" s="3" t="s">
        <v>898</v>
      </c>
      <c r="C74" s="92">
        <v>460</v>
      </c>
    </row>
    <row r="75" spans="1:3" x14ac:dyDescent="0.2">
      <c r="A75" s="3" t="s">
        <v>822</v>
      </c>
      <c r="B75" s="3" t="s">
        <v>899</v>
      </c>
      <c r="C75" s="92">
        <v>461</v>
      </c>
    </row>
    <row r="76" spans="1:3" x14ac:dyDescent="0.2">
      <c r="A76" s="3" t="s">
        <v>822</v>
      </c>
      <c r="B76" s="3" t="s">
        <v>900</v>
      </c>
      <c r="C76" s="92">
        <v>463</v>
      </c>
    </row>
    <row r="77" spans="1:3" x14ac:dyDescent="0.2">
      <c r="A77" s="3" t="s">
        <v>822</v>
      </c>
      <c r="B77" s="3" t="s">
        <v>901</v>
      </c>
      <c r="C77" s="92">
        <v>465</v>
      </c>
    </row>
    <row r="78" spans="1:3" x14ac:dyDescent="0.2">
      <c r="A78" s="3" t="s">
        <v>822</v>
      </c>
      <c r="B78" s="3" t="s">
        <v>902</v>
      </c>
      <c r="C78" s="92">
        <v>467</v>
      </c>
    </row>
    <row r="79" spans="1:3" x14ac:dyDescent="0.2">
      <c r="A79" s="3" t="s">
        <v>822</v>
      </c>
      <c r="B79" s="3" t="s">
        <v>903</v>
      </c>
      <c r="C79" s="92">
        <v>468</v>
      </c>
    </row>
    <row r="80" spans="1:3" x14ac:dyDescent="0.2">
      <c r="A80" s="3" t="s">
        <v>822</v>
      </c>
      <c r="B80" s="3" t="s">
        <v>904</v>
      </c>
      <c r="C80" s="92">
        <v>471</v>
      </c>
    </row>
    <row r="81" spans="1:3" x14ac:dyDescent="0.2">
      <c r="A81" s="3" t="s">
        <v>822</v>
      </c>
      <c r="B81" s="3" t="s">
        <v>905</v>
      </c>
      <c r="C81" s="92">
        <v>477</v>
      </c>
    </row>
    <row r="82" spans="1:3" x14ac:dyDescent="0.2">
      <c r="A82" s="3" t="s">
        <v>822</v>
      </c>
      <c r="B82" s="3" t="s">
        <v>906</v>
      </c>
      <c r="C82" s="92">
        <v>478</v>
      </c>
    </row>
    <row r="83" spans="1:3" x14ac:dyDescent="0.2">
      <c r="A83" s="3" t="s">
        <v>822</v>
      </c>
      <c r="B83" s="3" t="s">
        <v>907</v>
      </c>
      <c r="C83" s="92">
        <v>490</v>
      </c>
    </row>
    <row r="84" spans="1:3" x14ac:dyDescent="0.2">
      <c r="A84" s="3" t="s">
        <v>822</v>
      </c>
      <c r="B84" s="3" t="s">
        <v>908</v>
      </c>
      <c r="C84" s="92">
        <v>495</v>
      </c>
    </row>
    <row r="86" spans="1:3" x14ac:dyDescent="0.2">
      <c r="A86" s="3" t="s">
        <v>99</v>
      </c>
    </row>
    <row r="87" spans="1:3" x14ac:dyDescent="0.2">
      <c r="A87" s="3" t="s">
        <v>822</v>
      </c>
      <c r="B87" s="3" t="s">
        <v>1380</v>
      </c>
      <c r="C87" s="92">
        <v>225</v>
      </c>
    </row>
    <row r="88" spans="1:3" x14ac:dyDescent="0.2">
      <c r="A88" s="3" t="s">
        <v>822</v>
      </c>
      <c r="B88" s="3" t="s">
        <v>1381</v>
      </c>
      <c r="C88" s="92">
        <v>240</v>
      </c>
    </row>
    <row r="90" spans="1:3" x14ac:dyDescent="0.2">
      <c r="A90" s="3" t="s">
        <v>103</v>
      </c>
      <c r="C90" s="92">
        <v>350</v>
      </c>
    </row>
    <row r="92" spans="1:3" x14ac:dyDescent="0.2">
      <c r="A92" s="3" t="s">
        <v>124</v>
      </c>
    </row>
    <row r="93" spans="1:3" x14ac:dyDescent="0.2">
      <c r="A93" s="3" t="s">
        <v>822</v>
      </c>
      <c r="B93" s="3" t="s">
        <v>1392</v>
      </c>
      <c r="C93" s="92">
        <v>340</v>
      </c>
    </row>
    <row r="94" spans="1:3" x14ac:dyDescent="0.2">
      <c r="A94" s="3" t="s">
        <v>822</v>
      </c>
      <c r="B94" s="3" t="s">
        <v>1393</v>
      </c>
      <c r="C94" s="92">
        <v>360</v>
      </c>
    </row>
    <row r="95" spans="1:3" x14ac:dyDescent="0.2">
      <c r="A95" s="3" t="s">
        <v>822</v>
      </c>
      <c r="B95" s="3" t="s">
        <v>1394</v>
      </c>
      <c r="C95" s="92">
        <v>365</v>
      </c>
    </row>
    <row r="96" spans="1:3" x14ac:dyDescent="0.2">
      <c r="A96" s="3" t="s">
        <v>822</v>
      </c>
      <c r="B96" s="3" t="s">
        <v>1395</v>
      </c>
      <c r="C96" s="92">
        <v>370</v>
      </c>
    </row>
    <row r="97" spans="1:3" x14ac:dyDescent="0.2">
      <c r="A97" s="3" t="s">
        <v>822</v>
      </c>
      <c r="B97" s="3" t="s">
        <v>1396</v>
      </c>
      <c r="C97" s="92">
        <v>375</v>
      </c>
    </row>
    <row r="98" spans="1:3" x14ac:dyDescent="0.2">
      <c r="A98" s="3" t="s">
        <v>822</v>
      </c>
      <c r="B98" s="3" t="s">
        <v>1397</v>
      </c>
      <c r="C98" s="92">
        <v>376</v>
      </c>
    </row>
    <row r="99" spans="1:3" x14ac:dyDescent="0.2">
      <c r="A99" s="3" t="s">
        <v>822</v>
      </c>
      <c r="B99" s="3" t="s">
        <v>1398</v>
      </c>
      <c r="C99" s="92">
        <v>380</v>
      </c>
    </row>
    <row r="100" spans="1:3" x14ac:dyDescent="0.2">
      <c r="A100" s="3" t="s">
        <v>822</v>
      </c>
      <c r="B100" s="3" t="s">
        <v>1399</v>
      </c>
      <c r="C100" s="92">
        <v>699</v>
      </c>
    </row>
    <row r="102" spans="1:3" x14ac:dyDescent="0.2">
      <c r="A102" s="3" t="s">
        <v>133</v>
      </c>
    </row>
    <row r="103" spans="1:3" x14ac:dyDescent="0.2">
      <c r="A103" s="3" t="s">
        <v>822</v>
      </c>
      <c r="B103" s="3" t="s">
        <v>1415</v>
      </c>
      <c r="C103" s="92">
        <v>351</v>
      </c>
    </row>
    <row r="104" spans="1:3" x14ac:dyDescent="0.2">
      <c r="A104" s="3" t="s">
        <v>822</v>
      </c>
      <c r="B104" s="3" t="s">
        <v>1416</v>
      </c>
      <c r="C104" s="92">
        <v>353</v>
      </c>
    </row>
    <row r="105" spans="1:3" x14ac:dyDescent="0.2">
      <c r="A105" s="3" t="s">
        <v>822</v>
      </c>
      <c r="B105" s="3" t="s">
        <v>1417</v>
      </c>
      <c r="C105" s="92">
        <v>354</v>
      </c>
    </row>
    <row r="106" spans="1:3" x14ac:dyDescent="0.2">
      <c r="A106" s="3" t="s">
        <v>822</v>
      </c>
      <c r="B106" s="3" t="s">
        <v>1418</v>
      </c>
      <c r="C106" s="92">
        <v>387</v>
      </c>
    </row>
    <row r="107" spans="1:3" x14ac:dyDescent="0.2">
      <c r="A107" s="3" t="s">
        <v>822</v>
      </c>
      <c r="B107" s="3" t="s">
        <v>1419</v>
      </c>
      <c r="C107" s="92">
        <v>390</v>
      </c>
    </row>
    <row r="108" spans="1:3" x14ac:dyDescent="0.2">
      <c r="A108" s="3" t="s">
        <v>822</v>
      </c>
      <c r="B108" s="3" t="s">
        <v>1420</v>
      </c>
      <c r="C108" s="92">
        <v>395</v>
      </c>
    </row>
    <row r="110" spans="1:3" x14ac:dyDescent="0.2">
      <c r="A110" s="3" t="s">
        <v>140</v>
      </c>
    </row>
    <row r="111" spans="1:3" x14ac:dyDescent="0.2">
      <c r="A111" s="3" t="s">
        <v>822</v>
      </c>
      <c r="B111" s="3" t="s">
        <v>1433</v>
      </c>
      <c r="C111" s="95" t="s">
        <v>1437</v>
      </c>
    </row>
    <row r="112" spans="1:3" x14ac:dyDescent="0.2">
      <c r="A112" s="3" t="s">
        <v>822</v>
      </c>
      <c r="B112" s="3" t="s">
        <v>1434</v>
      </c>
      <c r="C112" s="95" t="s">
        <v>1438</v>
      </c>
    </row>
    <row r="113" spans="1:3" x14ac:dyDescent="0.2">
      <c r="A113" s="3" t="s">
        <v>822</v>
      </c>
      <c r="B113" s="3" t="s">
        <v>1435</v>
      </c>
      <c r="C113" s="95">
        <v>713</v>
      </c>
    </row>
    <row r="114" spans="1:3" x14ac:dyDescent="0.2">
      <c r="A114" s="3" t="s">
        <v>822</v>
      </c>
      <c r="B114" s="3" t="s">
        <v>1436</v>
      </c>
      <c r="C114" s="95">
        <v>740</v>
      </c>
    </row>
  </sheetData>
  <hyperlinks>
    <hyperlink ref="C7" location="'011'!Print_Titles" display="011" xr:uid="{6B8D8072-93DC-47D4-B444-4A5E519E09A5}"/>
    <hyperlink ref="C4" location="'statewide summary'!Print_Titles" display="Link" xr:uid="{B507A712-D4E5-463A-8D4D-36FB25164478}"/>
    <hyperlink ref="C8" location="'012'!Print_Titles" display="012" xr:uid="{97CF36E9-073A-4CA4-9CF3-8FB501729BAE}"/>
    <hyperlink ref="C9" location="'035'!Print_Titles" display="035" xr:uid="{44F7116A-3500-4215-B954-F83B02F7B108}"/>
    <hyperlink ref="C10" location="'036'!Print_Titles" display="036" xr:uid="{F5FF7E17-14EF-46C7-AEDC-2AFE5C89726F}"/>
    <hyperlink ref="C11" location="'037'!Print_Titles" display="037" xr:uid="{4D3F83FF-9562-4063-A3AC-C67E4773B566}"/>
    <hyperlink ref="C12" location="'038'!Print_Titles" display="038" xr:uid="{D12DE904-9932-47E6-978F-645701E5547B}"/>
    <hyperlink ref="C13" location="'040'!Print_Titles" display="040" xr:uid="{9E2097BD-7800-499E-A633-3D7B4A578C3B}"/>
    <hyperlink ref="C16" location="'045'!Print_Titles" display="045" xr:uid="{06869AD4-4CCF-44B1-B63E-AEFE724B492E}"/>
    <hyperlink ref="C17" location="'048'!Print_Titles" display="048" xr:uid="{E2DD11E1-35DD-4E36-8F52-C6C008600560}"/>
    <hyperlink ref="C18" location="'050'!Print_Titles" display="050" xr:uid="{DEFFCB95-9397-4D56-99E9-4275A4A27F3E}"/>
    <hyperlink ref="C19" location="'055'!Print_Titles" display="055" xr:uid="{32E61B77-10BE-4502-AFCC-24BFDA796516}"/>
    <hyperlink ref="C20" location="'056'!Print_Titles" display="056" xr:uid="{9E526B4F-A20C-4B30-8055-659993ACEB9D}"/>
    <hyperlink ref="C21" location="'057'!Print_Titles" display="057" xr:uid="{B1959EC7-D6B8-4C21-9872-2442CC85E0B6}"/>
    <hyperlink ref="C24" location="'075'!Print_Titles" display="075" xr:uid="{64A5A3A4-3F5D-47CC-A1F1-22A528210427}"/>
    <hyperlink ref="C25" location="'080'!Print_Titles" display="080" xr:uid="{A6CCA229-5CB6-45E4-ACE1-30BB1C40056E}"/>
    <hyperlink ref="C26" location="'082'!Print_Titles" display="082" xr:uid="{7EA0F20A-35B0-41B8-BB7F-881DDF29BC8C}"/>
    <hyperlink ref="C27" location="'085'!Print_Titles" display="085" xr:uid="{B7109DE4-1568-45B5-A5EA-B2349F73AED5}"/>
    <hyperlink ref="C28" location="'086'!Print_Titles" display="086" xr:uid="{AA2F51C3-8F42-4983-A8C1-F10E9CA813C2}"/>
    <hyperlink ref="C29" location="'087'!Print_Titles" display="087" xr:uid="{57CF4110-F291-4906-B31D-4F58BF9D94B7}"/>
    <hyperlink ref="C30" location="'095'!Print_Titles" display="095" xr:uid="{2087540C-9011-4182-8B0E-422CD6CBEAB7}"/>
    <hyperlink ref="C31" location="'099'!Print_Titles" display="099" xr:uid="{6F250067-7354-4EB2-8C76-6365AEF37811}"/>
    <hyperlink ref="C32" location="'100'!Print_Titles" display="'100'!Print_Titles" xr:uid="{7463F096-5286-49CC-AC94-866720689704}"/>
    <hyperlink ref="C33" location="'101'!Print_Titles" display="'101'!Print_Titles" xr:uid="{9497D420-2436-4517-8DB0-ECDEFE508422}"/>
    <hyperlink ref="C34" location="'103'!Print_Titles" display="'103'!Print_Titles" xr:uid="{E7D38FB7-6D11-4764-B89D-4165A8CE5715}"/>
    <hyperlink ref="C35" location="'104'!Print_Titles" display="'104'!Print_Titles" xr:uid="{AA2A7153-4443-497D-B27D-B6A10FDC53CD}"/>
    <hyperlink ref="C36" location="'105'!Print_Titles" display="'105'!Print_Titles" xr:uid="{FE01B2B6-319C-4CC8-BA34-C7C170A6E640}"/>
    <hyperlink ref="C37" location="'118'!Print_Titles" display="'118'!Print_Titles" xr:uid="{2E4D545A-5213-4AB3-B8E7-EEEAEA4252EE}"/>
    <hyperlink ref="C38" location="'119'!Print_Titles" display="'119'!Print_Titles" xr:uid="{07A92847-BD55-4541-8E73-8008A326D59D}"/>
    <hyperlink ref="C39" location="'140'!Print_Titles" display="'140'!Print_Titles" xr:uid="{E5330BF2-8F39-4E62-B47A-1786D0360746}"/>
    <hyperlink ref="C40" location="'142'!Print_Titles" display="'142'!Print_Titles" xr:uid="{C7FAFA39-D665-4EF6-BA23-5DA759C26B55}"/>
    <hyperlink ref="C41" location="'147'!Print_Titles" display="'147'!Print_Titles" xr:uid="{29388636-2474-44A2-ABA9-11AEACCB3317}"/>
    <hyperlink ref="C42" location="'163'!Print_Titles" display="'163'!Print_Titles" xr:uid="{0CA266D5-A5AC-4C86-9696-ECE20C053EB7}"/>
    <hyperlink ref="C43" location="'179'!Print_Titles" display="'179'!Print_Titles" xr:uid="{016C5455-7A71-476C-BD25-6F1A3B624189}"/>
    <hyperlink ref="C44" location="'195'!Print_Titles" display="'195'!Print_Titles" xr:uid="{29E69C2E-5919-411D-BB18-7F5E2EE95B51}"/>
    <hyperlink ref="C45" location="'215'!Print_Titles" display="'215'!Print_Titles" xr:uid="{C1926BCA-C8F5-4FD5-B812-B0CEDEC8151D}"/>
    <hyperlink ref="C46" location="'245'!Print_Titles" display="'245'!Print_Titles" xr:uid="{FB553ED4-D3D7-4A87-962A-B8A7ECCCA890}"/>
    <hyperlink ref="C47" location="'275'!Print_Titles" display="'275'!Print_Titles" xr:uid="{8DB2A13E-D5C2-44DB-8539-5E0E74F12C93}"/>
    <hyperlink ref="C48" location="'355'!Print_Titles" display="'355'!Print_Titles" xr:uid="{A80DCB68-EB21-4D11-9D48-F150A23727BF}"/>
    <hyperlink ref="C51" location="'107'!Print_Titles" display="'107'!Print_Titles" xr:uid="{6B05F8A6-5864-4702-86C9-05131CF8A5C0}"/>
    <hyperlink ref="C52" location="'120'!Print_Titles" display="'120'!Print_Titles" xr:uid="{0DEC599C-10FE-4DE8-AE90-A2C3109A7444}"/>
    <hyperlink ref="C53" location="'227'!Print_Titles" display="'227'!Print_Titles" xr:uid="{410B58DB-A7A5-402A-96AA-8604AEA8B963}"/>
    <hyperlink ref="C54" location="'229'!Print_Titles" display="'229'!Print_Titles" xr:uid="{02CF4ADD-D583-469D-B969-BC4105E7EC6C}"/>
    <hyperlink ref="C55" location="'235'!Print_Titles" display="'235'!Print_Titles" xr:uid="{C9F8E3D6-5AA2-4EDB-AE71-3BCC403DBE17}"/>
    <hyperlink ref="C56" location="'303'!Print_Titles" display="'303'!Print_Titles" xr:uid="{B931CB74-E1EB-478C-B9CE-62FDDE24ED1B}"/>
    <hyperlink ref="C57" location="'305'!Print_Titles" display="'305'!Print_Titles" xr:uid="{0D416D3F-2B32-4E9D-8081-C0B0DB543825}"/>
    <hyperlink ref="C58" location="'307'!Print_Titles" display="'307'!Print_Titles" xr:uid="{4DA2A9B4-5ACE-4102-A609-6C5B74EE8691}"/>
    <hyperlink ref="C59" location="'310'!Print_Titles" display="'310'!Print_Titles" xr:uid="{52156F01-9481-4DF2-BC63-373A5BF932E1}"/>
    <hyperlink ref="C60" location="'315'!Print_Titles" display="'315'!Print_Titles" xr:uid="{CE8564EB-2F81-4F83-B39A-BE6117D13171}"/>
    <hyperlink ref="C61" location="'540'!Print_Titles" display="'540'!Print_Titles" xr:uid="{4DB9BFAD-FF3C-49E4-A5DA-D6FA3FBDCB0B}"/>
    <hyperlink ref="C64" location="'300-030'!Print_Titles" display="300-030" xr:uid="{71988AD9-C3B5-43E7-AEE7-40EDB1865C27}"/>
    <hyperlink ref="C65" location="'300-040'!Print_Titles" display="300-040" xr:uid="{CC5C1DA8-0BCF-4F03-9F35-6729EE9D7FCF}"/>
    <hyperlink ref="C66" location="'300-050'!Print_Titles" display="300-050" xr:uid="{139ACECC-CD5A-4816-83C7-300185654215}"/>
    <hyperlink ref="C67" location="'300-060'!Print_Titles" display="300-060" xr:uid="{465D8168-4A36-49F5-97F5-E1D9BE69E450}"/>
    <hyperlink ref="C68" location="'300-100'!Print_Titles" display="300-100" xr:uid="{2349668C-84C7-4EA2-AB5D-8B57A2B7A8C2}"/>
    <hyperlink ref="C69" location="'300-110'!Print_Titles" display="300-110" xr:uid="{827A2525-CC57-4EE8-AF77-68B3CE9D7FF5}"/>
    <hyperlink ref="C70" location="'300-135'!Print_Titles" display="300-135" xr:uid="{E9EF1570-B92F-4F30-98B9-C1A8EDFB1B51}"/>
    <hyperlink ref="C71" location="'300-145'!Print_Titles" display="300-145" xr:uid="{2C6EE553-0E1E-4099-991D-7C6A75DAABED}"/>
    <hyperlink ref="C74" location="'460'!Print_Titles" display="'460'!Print_Titles" xr:uid="{14CD588F-3701-4DD7-B7B1-AC138FBFEE5A}"/>
    <hyperlink ref="C75" location="'461'!Print_Titles" display="'461'!Print_Titles" xr:uid="{912046D6-7276-4B7B-ABC7-69DAE8A9463B}"/>
    <hyperlink ref="C76" location="'463'!Print_Titles" display="'463'!Print_Titles" xr:uid="{B8BC1D96-9360-40BE-8F3F-73FA178987F7}"/>
    <hyperlink ref="C77" location="'465'!Print_Titles" display="'465'!Print_Titles" xr:uid="{F4606924-3223-4D08-B1F4-EBE23CAC0F77}"/>
    <hyperlink ref="C78" location="'467'!Print_Titles" display="'467'!Print_Titles" xr:uid="{05D9BF85-49BB-4B38-B6A3-32777A27B6A0}"/>
    <hyperlink ref="C79" location="'468'!Print_Titles" display="'468'!Print_Titles" xr:uid="{8B2C52AF-6FD8-4CB1-B501-74007B4E9729}"/>
    <hyperlink ref="C80" location="'471'!Print_Titles" display="'471'!Print_Titles" xr:uid="{F7889194-DE02-4FCF-9E32-FF54F14E4D3B}"/>
    <hyperlink ref="C81" location="'477'!Print_Titles" display="'477'!Print_Titles" xr:uid="{DC8D6285-A458-4020-B599-F3B42006CA14}"/>
    <hyperlink ref="C82" location="'478'!Print_Titles" display="'478'!Print_Titles" xr:uid="{FB0EC46D-C4DF-43B2-AAD9-D0A3ACF37FC4}"/>
    <hyperlink ref="C83" location="'490'!Print_Titles" display="'490'!Print_Titles" xr:uid="{3E750DD0-F239-4ECA-8225-508EDFF699CA}"/>
    <hyperlink ref="C84" location="'495'!Print_Titles" display="'495'!Print_Titles" xr:uid="{EFF9C9EF-F4A0-4D9E-B95B-54D7A1EFC7C8}"/>
    <hyperlink ref="C87" location="'225'!Print_Titles" display="'225'!Print_Titles" xr:uid="{4A88DE4E-BC8F-4230-9BDB-0E9DFB26D2D5}"/>
    <hyperlink ref="C88" location="'240'!Print_Titles" display="'240'!Print_Titles" xr:uid="{0695221D-4755-4F8B-91CB-8940B8542582}"/>
    <hyperlink ref="C90" location="'350'!Print_Titles" display="'350'!Print_Titles" xr:uid="{76A710D7-A79C-4249-B664-C3D0F71FE1ED}"/>
    <hyperlink ref="C93" location="'340'!Print_Titles" display="'340'!Print_Titles" xr:uid="{2B801E37-96A7-43C9-95DE-BD09F0512F0B}"/>
    <hyperlink ref="C94" location="'360'!Print_Titles" display="'360'!Print_Titles" xr:uid="{B1C5004D-5D74-4987-87EB-5FB0C331F5C8}"/>
    <hyperlink ref="C95" location="'365'!Print_Titles" display="'365'!Print_Titles" xr:uid="{4E293FA0-0050-49C4-93F8-9CA4C601C560}"/>
    <hyperlink ref="C96" location="'370'!Print_Titles" display="'370'!Print_Titles" xr:uid="{13EEC0FB-5A7F-42E9-A11E-63580A7D527D}"/>
    <hyperlink ref="C97" location="'375'!Print_Titles" display="'375'!Print_Titles" xr:uid="{E2F405D6-772F-4D0A-80AE-D37F75D38E44}"/>
    <hyperlink ref="C98" location="'376'!Print_Titles" display="'376'!Print_Titles" xr:uid="{D4F73136-B279-4A93-8832-25723ED4E7A0}"/>
    <hyperlink ref="C99" location="'380'!Print_Titles" display="'380'!Print_Titles" xr:uid="{961B28F3-FD56-425B-A8A6-C94A24F7DF11}"/>
    <hyperlink ref="C100" location="'699'!Print_Titles" display="'699'!Print_Titles" xr:uid="{CFDAEF04-81FF-4B84-AAF3-5DAC600EF341}"/>
    <hyperlink ref="C103" location="'351'!Print_Titles" display="'351'!Print_Titles" xr:uid="{7ED9F15E-9D64-47D0-AFC3-B8AF7C352B7A}"/>
    <hyperlink ref="C104" location="'353'!Print_Titles" display="'353'!Print_Titles" xr:uid="{1294F7E2-3955-42B6-A6A9-D9C417124F41}"/>
    <hyperlink ref="C105" location="'354'!Print_Titles" display="'354'!Print_Titles" xr:uid="{2CFAC113-7D6A-47A5-BC0D-7478FFCFE671}"/>
    <hyperlink ref="C106" location="'387'!Print_Titles" display="'387'!Print_Titles" xr:uid="{383FC361-B472-4358-A9DD-8DB9FC11E528}"/>
    <hyperlink ref="C107" location="'390'!Print_Titles" display="'390'!Print_Titles" xr:uid="{60FFF1E7-89C9-4FA4-B5DE-26B903D0720B}"/>
    <hyperlink ref="C108" location="'395'!Print_Titles" display="'395'!Print_Titles" xr:uid="{3BB323A1-DDB6-4945-9121-4321CE53A8FE}"/>
    <hyperlink ref="C111" location="'010'!Print_Titles" display="010" xr:uid="{D4D80887-1DBF-4758-B060-41EFCD8E352D}"/>
    <hyperlink ref="C112" location="'076'!Print_Titles" display="076" xr:uid="{F4C60A95-1150-404B-8C92-98A011740007}"/>
    <hyperlink ref="C113" location="'713'!Print_Titles" display="'713'!Print_Titles" xr:uid="{028C82BB-B427-441D-9B4B-0D915532C8DA}"/>
    <hyperlink ref="C114" location="'740'!Print_Titles" display="'740'!Print_Titles" xr:uid="{2739A19A-92F0-4375-8555-5CE5B91093F1}"/>
  </hyperlinks>
  <pageMargins left="0.7" right="0.7" top="0.75" bottom="0.75" header="0.3" footer="0.3"/>
  <ignoredErrors>
    <ignoredError sqref="C7:C8 C23:C25 C16:C21 C26 C111:C114 C9:C14 C27:C29 C30:C33 C34:C36 C37:C38 C39:C41 C42 C43 C44:C45 C46:C47 C48"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4B5AE-2445-47A4-9FD8-BED8403064BC}">
  <sheetPr codeName="Sheet18"/>
  <dimension ref="A1:W185"/>
  <sheetViews>
    <sheetView showGridLines="0" workbookViewId="0">
      <pane xSplit="2" ySplit="10" topLeftCell="C11" activePane="bottomRight" state="frozen"/>
      <selection pane="topRight" activeCell="C1" sqref="C1"/>
      <selection pane="bottomLeft" activeCell="A14" sqref="A14"/>
      <selection pane="bottomRight" activeCell="B22" sqref="B22"/>
    </sheetView>
  </sheetViews>
  <sheetFormatPr defaultRowHeight="12.75" x14ac:dyDescent="0.2"/>
  <cols>
    <col min="1" max="1" width="6.28515625" style="3" customWidth="1"/>
    <col min="2" max="2" width="33.140625" style="3" customWidth="1"/>
    <col min="3" max="9" width="13.7109375" style="3" customWidth="1"/>
    <col min="10" max="10" width="2.5703125" style="3" customWidth="1"/>
    <col min="11" max="11" width="9.140625" style="3"/>
    <col min="12" max="12" width="2.42578125" style="3" customWidth="1"/>
    <col min="13" max="16384" width="9.140625" style="3"/>
  </cols>
  <sheetData>
    <row r="1" spans="1:11" ht="16.149999999999999" customHeight="1" x14ac:dyDescent="0.2">
      <c r="A1" s="92" t="s">
        <v>8923</v>
      </c>
    </row>
    <row r="2" spans="1:11" ht="14.45" customHeight="1" x14ac:dyDescent="0.2">
      <c r="B2" s="90" t="s">
        <v>760</v>
      </c>
    </row>
    <row r="3" spans="1:11" ht="2.1" customHeight="1" x14ac:dyDescent="0.2"/>
    <row r="4" spans="1:11" ht="14.45" customHeight="1" x14ac:dyDescent="0.2">
      <c r="B4" s="15" t="s">
        <v>1</v>
      </c>
    </row>
    <row r="5" spans="1:11" ht="1.1499999999999999" customHeight="1" x14ac:dyDescent="0.2"/>
    <row r="6" spans="1:11" ht="14.45" customHeight="1" x14ac:dyDescent="0.2">
      <c r="B6" s="15" t="s">
        <v>2</v>
      </c>
    </row>
    <row r="7" spans="1:11" ht="0.75" customHeight="1" x14ac:dyDescent="0.2"/>
    <row r="8" spans="1:11" ht="14.45" customHeight="1" x14ac:dyDescent="0.2">
      <c r="B8" s="16" t="s">
        <v>3</v>
      </c>
    </row>
    <row r="9" spans="1:11" x14ac:dyDescent="0.2">
      <c r="B9" s="8" t="s">
        <v>4</v>
      </c>
      <c r="C9" s="1" t="s">
        <v>4</v>
      </c>
      <c r="D9" s="1" t="s">
        <v>4</v>
      </c>
      <c r="E9" s="1" t="s">
        <v>4</v>
      </c>
      <c r="F9" s="1" t="s">
        <v>4</v>
      </c>
      <c r="G9" s="1" t="s">
        <v>4</v>
      </c>
      <c r="H9" s="1" t="s">
        <v>5</v>
      </c>
      <c r="I9" s="21" t="s">
        <v>174</v>
      </c>
    </row>
    <row r="10" spans="1:11" x14ac:dyDescent="0.2">
      <c r="B10" s="9" t="s">
        <v>4</v>
      </c>
      <c r="C10" s="2" t="s">
        <v>7</v>
      </c>
      <c r="D10" s="2" t="s">
        <v>8</v>
      </c>
      <c r="E10" s="2" t="s">
        <v>9</v>
      </c>
      <c r="F10" s="2" t="s">
        <v>10</v>
      </c>
      <c r="G10" s="2" t="s">
        <v>11</v>
      </c>
      <c r="H10" s="2" t="s">
        <v>12</v>
      </c>
      <c r="I10" s="2" t="s">
        <v>13</v>
      </c>
      <c r="K10" s="31" t="s">
        <v>331</v>
      </c>
    </row>
    <row r="11" spans="1:11" x14ac:dyDescent="0.2">
      <c r="B11" s="8" t="s">
        <v>153</v>
      </c>
      <c r="C11" s="76">
        <v>0</v>
      </c>
      <c r="D11" s="76">
        <v>0</v>
      </c>
      <c r="E11" s="76">
        <v>0</v>
      </c>
      <c r="F11" s="76">
        <v>0</v>
      </c>
      <c r="G11" s="76">
        <v>0</v>
      </c>
      <c r="H11" s="76">
        <v>118707</v>
      </c>
      <c r="I11" s="76">
        <v>84879</v>
      </c>
    </row>
    <row r="12" spans="1:11" x14ac:dyDescent="0.2">
      <c r="B12" s="8" t="s">
        <v>759</v>
      </c>
      <c r="C12" s="76">
        <v>0</v>
      </c>
      <c r="D12" s="76">
        <v>0</v>
      </c>
      <c r="E12" s="76">
        <v>0</v>
      </c>
      <c r="F12" s="76">
        <v>0</v>
      </c>
      <c r="G12" s="76">
        <v>218</v>
      </c>
      <c r="H12" s="76">
        <v>0</v>
      </c>
      <c r="I12" s="76">
        <v>0</v>
      </c>
    </row>
    <row r="13" spans="1:11" x14ac:dyDescent="0.2">
      <c r="B13" s="8" t="s">
        <v>758</v>
      </c>
      <c r="C13" s="76">
        <v>4616.5119999999997</v>
      </c>
      <c r="D13" s="76">
        <v>8758.89</v>
      </c>
      <c r="E13" s="76">
        <v>9070.3880000000008</v>
      </c>
      <c r="F13" s="76">
        <v>12657.573</v>
      </c>
      <c r="G13" s="76">
        <v>19224.188709999999</v>
      </c>
      <c r="H13" s="76">
        <v>0</v>
      </c>
      <c r="I13" s="76">
        <v>0</v>
      </c>
    </row>
    <row r="14" spans="1:11" x14ac:dyDescent="0.2">
      <c r="B14" s="8" t="s">
        <v>757</v>
      </c>
      <c r="C14" s="76">
        <v>5886.4290000000001</v>
      </c>
      <c r="D14" s="76">
        <v>7171.9059999999999</v>
      </c>
      <c r="E14" s="76">
        <v>6710.34</v>
      </c>
      <c r="F14" s="76">
        <v>7843.3559999999998</v>
      </c>
      <c r="G14" s="76">
        <v>12910.441629999999</v>
      </c>
      <c r="H14" s="76">
        <v>0</v>
      </c>
      <c r="I14" s="76">
        <v>0</v>
      </c>
    </row>
    <row r="15" spans="1:11" x14ac:dyDescent="0.2">
      <c r="B15" s="8" t="s">
        <v>756</v>
      </c>
      <c r="C15" s="76">
        <v>3425.1030000000001</v>
      </c>
      <c r="D15" s="76">
        <v>11579.002</v>
      </c>
      <c r="E15" s="76">
        <v>5218.1319999999996</v>
      </c>
      <c r="F15" s="76">
        <v>19352.481</v>
      </c>
      <c r="G15" s="76">
        <v>21524.551329999998</v>
      </c>
      <c r="H15" s="76">
        <v>0</v>
      </c>
      <c r="I15" s="76">
        <v>0</v>
      </c>
    </row>
    <row r="16" spans="1:11" x14ac:dyDescent="0.2">
      <c r="B16" s="8" t="s">
        <v>755</v>
      </c>
      <c r="C16" s="76">
        <v>0</v>
      </c>
      <c r="D16" s="76">
        <v>0</v>
      </c>
      <c r="E16" s="76">
        <v>20</v>
      </c>
      <c r="F16" s="76">
        <v>0</v>
      </c>
      <c r="G16" s="76">
        <v>0.36015000000000003</v>
      </c>
      <c r="H16" s="76">
        <v>0</v>
      </c>
      <c r="I16" s="76">
        <v>0</v>
      </c>
    </row>
    <row r="17" spans="1:14" x14ac:dyDescent="0.2">
      <c r="B17" s="8" t="s">
        <v>365</v>
      </c>
      <c r="C17" s="76">
        <v>4888.1289999999999</v>
      </c>
      <c r="D17" s="76">
        <v>6623.951</v>
      </c>
      <c r="E17" s="76">
        <v>7740.6689999999999</v>
      </c>
      <c r="F17" s="76">
        <v>8061.6450000000004</v>
      </c>
      <c r="G17" s="76">
        <v>9555.6636199999994</v>
      </c>
      <c r="H17" s="76">
        <v>0</v>
      </c>
      <c r="I17" s="76">
        <v>0</v>
      </c>
    </row>
    <row r="18" spans="1:14" x14ac:dyDescent="0.2">
      <c r="B18" s="8" t="s">
        <v>754</v>
      </c>
      <c r="C18" s="76">
        <v>1863.556</v>
      </c>
      <c r="D18" s="76">
        <v>1538.547</v>
      </c>
      <c r="E18" s="76">
        <v>1682.1379999999999</v>
      </c>
      <c r="F18" s="76">
        <v>1890.7139999999999</v>
      </c>
      <c r="G18" s="76">
        <v>1859.29467</v>
      </c>
      <c r="H18" s="76">
        <v>0</v>
      </c>
      <c r="I18" s="76">
        <v>0</v>
      </c>
    </row>
    <row r="19" spans="1:14" x14ac:dyDescent="0.2">
      <c r="B19" s="8" t="s">
        <v>753</v>
      </c>
      <c r="C19" s="76">
        <v>0</v>
      </c>
      <c r="D19" s="76">
        <v>0</v>
      </c>
      <c r="E19" s="76">
        <v>0</v>
      </c>
      <c r="F19" s="76">
        <v>2E-3</v>
      </c>
      <c r="G19" s="76">
        <v>0</v>
      </c>
      <c r="H19" s="76">
        <v>0</v>
      </c>
      <c r="I19" s="76">
        <v>0</v>
      </c>
    </row>
    <row r="20" spans="1:14" x14ac:dyDescent="0.2">
      <c r="B20" s="13" t="s">
        <v>146</v>
      </c>
      <c r="C20" s="7">
        <v>20679.728999999999</v>
      </c>
      <c r="D20" s="7">
        <v>35672.296000000002</v>
      </c>
      <c r="E20" s="7">
        <v>30441.667000000001</v>
      </c>
      <c r="F20" s="7">
        <v>49805.771000000001</v>
      </c>
      <c r="G20" s="7">
        <v>65292.500110000001</v>
      </c>
      <c r="H20" s="7">
        <v>118707</v>
      </c>
      <c r="I20" s="7">
        <v>84879</v>
      </c>
    </row>
    <row r="22" spans="1:14" x14ac:dyDescent="0.2">
      <c r="B22" s="72" t="s">
        <v>9036</v>
      </c>
      <c r="C22" s="72"/>
      <c r="D22" s="72"/>
      <c r="E22" s="72"/>
      <c r="F22" s="72"/>
      <c r="G22" s="72"/>
      <c r="H22" s="72"/>
      <c r="I22" s="74">
        <f>I20+K22</f>
        <v>84879</v>
      </c>
      <c r="K22" s="32">
        <f>SUM(K23:K113)</f>
        <v>0</v>
      </c>
    </row>
    <row r="23" spans="1:14" x14ac:dyDescent="0.2">
      <c r="B23" s="72" t="s">
        <v>257</v>
      </c>
      <c r="C23" s="72"/>
      <c r="D23" s="72"/>
      <c r="E23" s="72"/>
      <c r="F23" s="72"/>
      <c r="G23" s="72"/>
      <c r="H23" s="72"/>
      <c r="I23" s="75">
        <f>I22/I20-1</f>
        <v>0</v>
      </c>
      <c r="K23" s="30"/>
    </row>
    <row r="24" spans="1:14" x14ac:dyDescent="0.2">
      <c r="K24" s="30"/>
    </row>
    <row r="25" spans="1:14" x14ac:dyDescent="0.2">
      <c r="K25" s="30"/>
    </row>
    <row r="26" spans="1:14" x14ac:dyDescent="0.2">
      <c r="A26" s="23" t="s">
        <v>256</v>
      </c>
      <c r="G26" s="19"/>
      <c r="H26" s="19"/>
      <c r="I26" s="19"/>
      <c r="J26" s="19"/>
      <c r="K26" s="33"/>
    </row>
    <row r="27" spans="1:14" x14ac:dyDescent="0.2">
      <c r="G27" s="19"/>
      <c r="H27" s="19"/>
      <c r="I27" s="19"/>
      <c r="J27" s="19"/>
      <c r="K27" s="33"/>
    </row>
    <row r="28" spans="1:14" x14ac:dyDescent="0.2">
      <c r="A28" s="18">
        <v>2021</v>
      </c>
      <c r="G28" s="19"/>
      <c r="H28" s="19"/>
      <c r="I28" s="19"/>
      <c r="J28" s="19"/>
      <c r="K28" s="33"/>
    </row>
    <row r="29" spans="1:14" x14ac:dyDescent="0.2">
      <c r="B29" s="3" t="s">
        <v>911</v>
      </c>
      <c r="G29" s="19">
        <v>1688</v>
      </c>
      <c r="H29" s="19">
        <v>0</v>
      </c>
      <c r="I29" s="19"/>
      <c r="J29" s="19"/>
      <c r="K29" s="33"/>
      <c r="M29" s="3" t="s">
        <v>184</v>
      </c>
      <c r="N29" s="26" t="s">
        <v>917</v>
      </c>
    </row>
    <row r="30" spans="1:14" x14ac:dyDescent="0.2">
      <c r="B30" s="3" t="s">
        <v>912</v>
      </c>
      <c r="G30" s="19">
        <v>1092</v>
      </c>
      <c r="H30" s="19">
        <v>1092</v>
      </c>
      <c r="I30" s="19"/>
      <c r="J30" s="19"/>
      <c r="K30" s="33"/>
      <c r="M30" s="3" t="s">
        <v>180</v>
      </c>
      <c r="N30" s="26" t="s">
        <v>918</v>
      </c>
    </row>
    <row r="31" spans="1:14" x14ac:dyDescent="0.2">
      <c r="B31" s="3" t="s">
        <v>913</v>
      </c>
      <c r="G31" s="19">
        <v>228</v>
      </c>
      <c r="H31" s="19">
        <v>228</v>
      </c>
      <c r="I31" s="19"/>
      <c r="J31" s="19"/>
      <c r="K31" s="33"/>
      <c r="M31" s="3" t="s">
        <v>180</v>
      </c>
      <c r="N31" s="26" t="s">
        <v>919</v>
      </c>
    </row>
    <row r="32" spans="1:14" x14ac:dyDescent="0.2">
      <c r="B32" s="3" t="s">
        <v>914</v>
      </c>
      <c r="G32" s="19">
        <v>251</v>
      </c>
      <c r="H32" s="19">
        <v>0</v>
      </c>
      <c r="I32" s="19"/>
      <c r="J32" s="19"/>
      <c r="K32" s="33"/>
      <c r="M32" s="3" t="s">
        <v>184</v>
      </c>
      <c r="N32" s="26" t="s">
        <v>920</v>
      </c>
    </row>
    <row r="33" spans="1:14" x14ac:dyDescent="0.2">
      <c r="B33" s="3" t="s">
        <v>915</v>
      </c>
      <c r="G33" s="19">
        <v>160</v>
      </c>
      <c r="H33" s="19">
        <v>160</v>
      </c>
      <c r="I33" s="19"/>
      <c r="J33" s="19"/>
      <c r="K33" s="33"/>
      <c r="M33" s="3" t="s">
        <v>180</v>
      </c>
      <c r="N33" s="26" t="s">
        <v>921</v>
      </c>
    </row>
    <row r="34" spans="1:14" x14ac:dyDescent="0.2">
      <c r="B34" s="3" t="s">
        <v>916</v>
      </c>
      <c r="G34" s="19">
        <v>150</v>
      </c>
      <c r="H34" s="19">
        <v>150</v>
      </c>
      <c r="I34" s="19"/>
      <c r="J34" s="19"/>
      <c r="K34" s="33"/>
      <c r="M34" s="3" t="s">
        <v>180</v>
      </c>
      <c r="N34" s="26" t="s">
        <v>922</v>
      </c>
    </row>
    <row r="35" spans="1:14" x14ac:dyDescent="0.2">
      <c r="B35" s="3" t="s">
        <v>221</v>
      </c>
      <c r="G35" s="19">
        <v>-116</v>
      </c>
      <c r="H35" s="19">
        <v>206</v>
      </c>
      <c r="I35" s="19"/>
      <c r="J35" s="19"/>
      <c r="K35" s="33"/>
      <c r="N35" s="3" t="s">
        <v>923</v>
      </c>
    </row>
    <row r="36" spans="1:14" x14ac:dyDescent="0.2">
      <c r="B36" s="3" t="s">
        <v>166</v>
      </c>
      <c r="G36" s="19">
        <v>427</v>
      </c>
      <c r="H36" s="19">
        <v>327</v>
      </c>
      <c r="I36" s="19"/>
      <c r="J36" s="19"/>
      <c r="K36" s="33"/>
    </row>
    <row r="37" spans="1:14" x14ac:dyDescent="0.2">
      <c r="G37" s="19"/>
      <c r="H37" s="19"/>
      <c r="I37" s="19"/>
      <c r="J37" s="19"/>
      <c r="K37" s="33"/>
    </row>
    <row r="38" spans="1:14" x14ac:dyDescent="0.2">
      <c r="A38" s="3">
        <v>2022</v>
      </c>
      <c r="G38" s="19"/>
      <c r="H38" s="19"/>
      <c r="I38" s="19"/>
      <c r="J38" s="19"/>
      <c r="K38" s="33"/>
    </row>
    <row r="39" spans="1:14" x14ac:dyDescent="0.2">
      <c r="B39" s="3" t="s">
        <v>924</v>
      </c>
      <c r="G39" s="19">
        <v>8000</v>
      </c>
      <c r="H39" s="19">
        <v>16000</v>
      </c>
      <c r="I39" s="19"/>
      <c r="J39" s="19"/>
      <c r="K39" s="33"/>
      <c r="M39" s="3" t="s">
        <v>180</v>
      </c>
      <c r="N39" s="26" t="s">
        <v>936</v>
      </c>
    </row>
    <row r="40" spans="1:14" x14ac:dyDescent="0.2">
      <c r="B40" s="3" t="s">
        <v>925</v>
      </c>
      <c r="G40" s="19">
        <v>280</v>
      </c>
      <c r="H40" s="19">
        <v>88</v>
      </c>
      <c r="I40" s="19"/>
      <c r="J40" s="19"/>
      <c r="K40" s="33"/>
      <c r="M40" s="3" t="s">
        <v>182</v>
      </c>
      <c r="N40" s="26" t="s">
        <v>937</v>
      </c>
    </row>
    <row r="41" spans="1:14" x14ac:dyDescent="0.2">
      <c r="B41" s="3" t="s">
        <v>926</v>
      </c>
      <c r="G41" s="19">
        <v>2534</v>
      </c>
      <c r="H41" s="19">
        <v>0</v>
      </c>
      <c r="I41" s="19"/>
      <c r="J41" s="19"/>
      <c r="K41" s="33"/>
      <c r="M41" s="3" t="s">
        <v>184</v>
      </c>
      <c r="N41" s="26" t="s">
        <v>938</v>
      </c>
    </row>
    <row r="42" spans="1:14" x14ac:dyDescent="0.2">
      <c r="B42" s="3" t="s">
        <v>927</v>
      </c>
      <c r="G42" s="19">
        <v>25</v>
      </c>
      <c r="H42" s="19">
        <v>0</v>
      </c>
      <c r="I42" s="19"/>
      <c r="J42" s="19"/>
      <c r="K42" s="33"/>
      <c r="M42" s="3" t="s">
        <v>184</v>
      </c>
      <c r="N42" s="26" t="s">
        <v>939</v>
      </c>
    </row>
    <row r="43" spans="1:14" x14ac:dyDescent="0.2">
      <c r="B43" s="3" t="s">
        <v>928</v>
      </c>
      <c r="G43" s="19">
        <v>250</v>
      </c>
      <c r="H43" s="19">
        <v>0</v>
      </c>
      <c r="I43" s="19"/>
      <c r="J43" s="19"/>
      <c r="K43" s="33"/>
      <c r="M43" s="3" t="s">
        <v>184</v>
      </c>
      <c r="N43" s="26" t="s">
        <v>940</v>
      </c>
    </row>
    <row r="44" spans="1:14" x14ac:dyDescent="0.2">
      <c r="B44" s="3" t="s">
        <v>929</v>
      </c>
      <c r="G44" s="19">
        <v>55</v>
      </c>
      <c r="H44" s="19">
        <v>0</v>
      </c>
      <c r="I44" s="19"/>
      <c r="J44" s="19"/>
      <c r="K44" s="33"/>
      <c r="M44" s="3" t="s">
        <v>184</v>
      </c>
      <c r="N44" s="26" t="s">
        <v>941</v>
      </c>
    </row>
    <row r="45" spans="1:14" x14ac:dyDescent="0.2">
      <c r="B45" s="3" t="s">
        <v>930</v>
      </c>
      <c r="G45" s="19">
        <v>100</v>
      </c>
      <c r="H45" s="19">
        <v>0</v>
      </c>
      <c r="I45" s="19"/>
      <c r="J45" s="19"/>
      <c r="K45" s="33"/>
      <c r="M45" s="3" t="s">
        <v>184</v>
      </c>
      <c r="N45" s="26" t="s">
        <v>942</v>
      </c>
    </row>
    <row r="46" spans="1:14" x14ac:dyDescent="0.2">
      <c r="B46" s="3" t="s">
        <v>931</v>
      </c>
      <c r="G46" s="19">
        <v>5000</v>
      </c>
      <c r="H46" s="19">
        <v>0</v>
      </c>
      <c r="I46" s="19"/>
      <c r="J46" s="19"/>
      <c r="K46" s="33"/>
      <c r="M46" s="3" t="s">
        <v>184</v>
      </c>
      <c r="N46" s="26" t="s">
        <v>943</v>
      </c>
    </row>
    <row r="47" spans="1:14" x14ac:dyDescent="0.2">
      <c r="B47" s="3" t="s">
        <v>932</v>
      </c>
      <c r="G47" s="19">
        <v>500</v>
      </c>
      <c r="H47" s="19">
        <v>0</v>
      </c>
      <c r="I47" s="19"/>
      <c r="J47" s="19"/>
      <c r="K47" s="33"/>
      <c r="M47" s="3" t="s">
        <v>184</v>
      </c>
      <c r="N47" s="26" t="s">
        <v>944</v>
      </c>
    </row>
    <row r="48" spans="1:14" x14ac:dyDescent="0.2">
      <c r="B48" s="3" t="s">
        <v>933</v>
      </c>
      <c r="G48" s="19">
        <v>303</v>
      </c>
      <c r="H48" s="19">
        <v>0</v>
      </c>
      <c r="I48" s="19"/>
      <c r="J48" s="19"/>
      <c r="K48" s="33"/>
      <c r="M48" s="3" t="s">
        <v>184</v>
      </c>
      <c r="N48" s="26" t="s">
        <v>945</v>
      </c>
    </row>
    <row r="49" spans="1:14" x14ac:dyDescent="0.2">
      <c r="B49" s="3" t="s">
        <v>934</v>
      </c>
      <c r="G49" s="19">
        <v>1145</v>
      </c>
      <c r="H49" s="19">
        <v>2000</v>
      </c>
      <c r="I49" s="19"/>
      <c r="J49" s="19"/>
      <c r="K49" s="33"/>
      <c r="M49" s="3" t="s">
        <v>180</v>
      </c>
      <c r="N49" s="26" t="s">
        <v>946</v>
      </c>
    </row>
    <row r="50" spans="1:14" x14ac:dyDescent="0.2">
      <c r="B50" s="3" t="s">
        <v>935</v>
      </c>
      <c r="G50" s="19">
        <v>1000</v>
      </c>
      <c r="H50" s="19">
        <v>0</v>
      </c>
      <c r="I50" s="19"/>
      <c r="J50" s="19"/>
      <c r="K50" s="33"/>
      <c r="M50" s="3" t="s">
        <v>184</v>
      </c>
      <c r="N50" s="26" t="s">
        <v>947</v>
      </c>
    </row>
    <row r="51" spans="1:14" x14ac:dyDescent="0.2">
      <c r="B51" s="3" t="s">
        <v>221</v>
      </c>
      <c r="G51" s="19">
        <v>382</v>
      </c>
      <c r="H51" s="19">
        <v>672</v>
      </c>
      <c r="I51" s="19"/>
      <c r="J51" s="19"/>
      <c r="K51" s="33"/>
      <c r="N51" s="3" t="s">
        <v>948</v>
      </c>
    </row>
    <row r="52" spans="1:14" x14ac:dyDescent="0.2">
      <c r="B52" s="3" t="s">
        <v>166</v>
      </c>
      <c r="G52" s="19">
        <v>46</v>
      </c>
      <c r="H52" s="19">
        <v>77</v>
      </c>
      <c r="I52" s="19"/>
      <c r="J52" s="19"/>
      <c r="K52" s="33"/>
    </row>
    <row r="53" spans="1:14" x14ac:dyDescent="0.2">
      <c r="G53" s="19"/>
      <c r="H53" s="19"/>
      <c r="I53" s="19"/>
      <c r="J53" s="19"/>
      <c r="K53" s="33"/>
    </row>
    <row r="54" spans="1:14" x14ac:dyDescent="0.2">
      <c r="A54" s="3">
        <v>2023</v>
      </c>
      <c r="G54" s="19"/>
      <c r="H54" s="19"/>
      <c r="I54" s="19"/>
      <c r="J54" s="19"/>
      <c r="K54" s="33"/>
    </row>
    <row r="55" spans="1:14" x14ac:dyDescent="0.2">
      <c r="B55" s="3" t="s">
        <v>949</v>
      </c>
      <c r="G55" s="19">
        <v>392</v>
      </c>
      <c r="H55" s="19"/>
      <c r="I55" s="19"/>
      <c r="J55" s="19"/>
      <c r="K55" s="33"/>
      <c r="M55" s="3" t="s">
        <v>184</v>
      </c>
      <c r="N55" s="26" t="s">
        <v>952</v>
      </c>
    </row>
    <row r="56" spans="1:14" x14ac:dyDescent="0.2">
      <c r="B56" s="3" t="s">
        <v>951</v>
      </c>
      <c r="G56" s="19">
        <v>1400</v>
      </c>
      <c r="H56" s="19"/>
      <c r="I56" s="19"/>
      <c r="J56" s="19"/>
      <c r="K56" s="33"/>
      <c r="M56" s="3" t="s">
        <v>184</v>
      </c>
      <c r="N56" s="26" t="s">
        <v>953</v>
      </c>
    </row>
    <row r="57" spans="1:14" x14ac:dyDescent="0.2">
      <c r="B57" s="3" t="s">
        <v>954</v>
      </c>
      <c r="G57" s="19"/>
      <c r="H57" s="19">
        <v>330</v>
      </c>
      <c r="I57" s="19">
        <v>330</v>
      </c>
      <c r="J57" s="19"/>
      <c r="K57" s="33"/>
      <c r="M57" s="3" t="s">
        <v>180</v>
      </c>
      <c r="N57" s="26" t="s">
        <v>975</v>
      </c>
    </row>
    <row r="58" spans="1:14" x14ac:dyDescent="0.2">
      <c r="B58" s="3" t="s">
        <v>955</v>
      </c>
      <c r="G58" s="19"/>
      <c r="H58" s="19">
        <v>330</v>
      </c>
      <c r="I58" s="19">
        <v>330</v>
      </c>
      <c r="J58" s="19"/>
      <c r="K58" s="33"/>
      <c r="M58" s="3" t="s">
        <v>180</v>
      </c>
      <c r="N58" s="26" t="s">
        <v>976</v>
      </c>
    </row>
    <row r="59" spans="1:14" x14ac:dyDescent="0.2">
      <c r="B59" s="3" t="s">
        <v>956</v>
      </c>
      <c r="G59" s="19"/>
      <c r="H59" s="19">
        <v>148</v>
      </c>
      <c r="I59" s="19">
        <v>0</v>
      </c>
      <c r="J59" s="19"/>
      <c r="K59" s="33"/>
      <c r="M59" s="3" t="s">
        <v>184</v>
      </c>
      <c r="N59" s="26" t="s">
        <v>977</v>
      </c>
    </row>
    <row r="60" spans="1:14" x14ac:dyDescent="0.2">
      <c r="B60" s="3" t="s">
        <v>957</v>
      </c>
      <c r="G60" s="19"/>
      <c r="H60" s="19">
        <v>148</v>
      </c>
      <c r="I60" s="19">
        <v>0</v>
      </c>
      <c r="J60" s="19"/>
      <c r="K60" s="33"/>
      <c r="M60" s="3" t="s">
        <v>184</v>
      </c>
      <c r="N60" s="26" t="s">
        <v>978</v>
      </c>
    </row>
    <row r="61" spans="1:14" x14ac:dyDescent="0.2">
      <c r="B61" s="3" t="s">
        <v>958</v>
      </c>
      <c r="G61" s="19"/>
      <c r="H61" s="19">
        <v>148</v>
      </c>
      <c r="I61" s="19">
        <v>0</v>
      </c>
      <c r="J61" s="19"/>
      <c r="K61" s="33"/>
      <c r="M61" s="3" t="s">
        <v>184</v>
      </c>
      <c r="N61" s="26" t="s">
        <v>979</v>
      </c>
    </row>
    <row r="62" spans="1:14" x14ac:dyDescent="0.2">
      <c r="B62" s="3" t="s">
        <v>959</v>
      </c>
      <c r="G62" s="19"/>
      <c r="H62" s="19">
        <v>148</v>
      </c>
      <c r="I62" s="19">
        <v>0</v>
      </c>
      <c r="J62" s="19"/>
      <c r="K62" s="33"/>
      <c r="M62" s="3" t="s">
        <v>184</v>
      </c>
      <c r="N62" s="26" t="s">
        <v>980</v>
      </c>
    </row>
    <row r="63" spans="1:14" x14ac:dyDescent="0.2">
      <c r="B63" s="3" t="s">
        <v>960</v>
      </c>
      <c r="G63" s="19"/>
      <c r="H63" s="19">
        <v>192</v>
      </c>
      <c r="I63" s="19">
        <v>180</v>
      </c>
      <c r="J63" s="19"/>
      <c r="K63" s="33"/>
      <c r="M63" s="3" t="s">
        <v>180</v>
      </c>
      <c r="N63" s="26" t="s">
        <v>981</v>
      </c>
    </row>
    <row r="64" spans="1:14" x14ac:dyDescent="0.2">
      <c r="B64" s="3" t="s">
        <v>961</v>
      </c>
      <c r="G64" s="19"/>
      <c r="H64" s="19">
        <v>1310</v>
      </c>
      <c r="I64" s="19">
        <v>1160</v>
      </c>
      <c r="J64" s="19"/>
      <c r="K64" s="33"/>
      <c r="M64" s="3" t="s">
        <v>180</v>
      </c>
      <c r="N64" s="26" t="s">
        <v>982</v>
      </c>
    </row>
    <row r="65" spans="2:14" x14ac:dyDescent="0.2">
      <c r="B65" s="3" t="s">
        <v>962</v>
      </c>
      <c r="G65" s="19"/>
      <c r="H65" s="19">
        <v>160</v>
      </c>
      <c r="I65" s="19">
        <v>0</v>
      </c>
      <c r="J65" s="19"/>
      <c r="K65" s="33"/>
      <c r="M65" s="3" t="s">
        <v>184</v>
      </c>
      <c r="N65" s="26" t="s">
        <v>983</v>
      </c>
    </row>
    <row r="66" spans="2:14" x14ac:dyDescent="0.2">
      <c r="B66" s="3" t="s">
        <v>963</v>
      </c>
      <c r="G66" s="19"/>
      <c r="H66" s="19">
        <v>250</v>
      </c>
      <c r="I66" s="19">
        <v>0</v>
      </c>
      <c r="J66" s="19"/>
      <c r="K66" s="33"/>
      <c r="M66" s="3" t="s">
        <v>184</v>
      </c>
      <c r="N66" s="26" t="s">
        <v>984</v>
      </c>
    </row>
    <row r="67" spans="2:14" x14ac:dyDescent="0.2">
      <c r="B67" s="3" t="s">
        <v>964</v>
      </c>
      <c r="G67" s="19"/>
      <c r="H67" s="19">
        <v>262</v>
      </c>
      <c r="I67" s="19">
        <v>262</v>
      </c>
      <c r="J67" s="19"/>
      <c r="K67" s="33"/>
      <c r="M67" s="3" t="s">
        <v>180</v>
      </c>
      <c r="N67" s="26" t="s">
        <v>985</v>
      </c>
    </row>
    <row r="68" spans="2:14" x14ac:dyDescent="0.2">
      <c r="B68" s="3" t="s">
        <v>965</v>
      </c>
      <c r="G68" s="19"/>
      <c r="H68" s="19">
        <v>1004</v>
      </c>
      <c r="I68" s="19">
        <v>954</v>
      </c>
      <c r="J68" s="19"/>
      <c r="K68" s="33"/>
      <c r="M68" s="3" t="s">
        <v>180</v>
      </c>
      <c r="N68" s="26" t="s">
        <v>986</v>
      </c>
    </row>
    <row r="69" spans="2:14" x14ac:dyDescent="0.2">
      <c r="B69" s="3" t="s">
        <v>966</v>
      </c>
      <c r="G69" s="19"/>
      <c r="H69" s="19">
        <v>150</v>
      </c>
      <c r="I69" s="19">
        <v>0</v>
      </c>
      <c r="J69" s="19"/>
      <c r="K69" s="33"/>
      <c r="M69" s="3" t="s">
        <v>184</v>
      </c>
      <c r="N69" s="26" t="s">
        <v>987</v>
      </c>
    </row>
    <row r="70" spans="2:14" x14ac:dyDescent="0.2">
      <c r="B70" s="3" t="s">
        <v>967</v>
      </c>
      <c r="G70" s="19"/>
      <c r="H70" s="19">
        <v>352</v>
      </c>
      <c r="I70" s="19">
        <v>308</v>
      </c>
      <c r="J70" s="19"/>
      <c r="K70" s="33"/>
      <c r="M70" s="3" t="s">
        <v>180</v>
      </c>
      <c r="N70" s="26" t="s">
        <v>988</v>
      </c>
    </row>
    <row r="71" spans="2:14" x14ac:dyDescent="0.2">
      <c r="B71" s="3" t="s">
        <v>968</v>
      </c>
      <c r="G71" s="19"/>
      <c r="H71" s="19">
        <v>1370</v>
      </c>
      <c r="I71" s="19">
        <v>1370</v>
      </c>
      <c r="J71" s="19"/>
      <c r="K71" s="33"/>
      <c r="M71" s="3" t="s">
        <v>180</v>
      </c>
      <c r="N71" s="26" t="s">
        <v>989</v>
      </c>
    </row>
    <row r="72" spans="2:14" x14ac:dyDescent="0.2">
      <c r="B72" s="3" t="s">
        <v>969</v>
      </c>
      <c r="G72" s="19"/>
      <c r="H72" s="19">
        <v>700</v>
      </c>
      <c r="I72" s="19">
        <v>0</v>
      </c>
      <c r="J72" s="19"/>
      <c r="K72" s="33"/>
      <c r="M72" s="3" t="s">
        <v>184</v>
      </c>
      <c r="N72" s="26" t="s">
        <v>990</v>
      </c>
    </row>
    <row r="73" spans="2:14" x14ac:dyDescent="0.2">
      <c r="B73" s="3" t="s">
        <v>970</v>
      </c>
      <c r="G73" s="19"/>
      <c r="H73" s="19">
        <v>-879</v>
      </c>
      <c r="I73" s="19">
        <v>-879</v>
      </c>
      <c r="J73" s="19"/>
      <c r="K73" s="33"/>
      <c r="M73" s="3" t="s">
        <v>182</v>
      </c>
      <c r="N73" s="26" t="s">
        <v>991</v>
      </c>
    </row>
    <row r="74" spans="2:14" x14ac:dyDescent="0.2">
      <c r="B74" s="3" t="s">
        <v>950</v>
      </c>
      <c r="G74" s="19">
        <v>350</v>
      </c>
      <c r="H74" s="19">
        <v>200</v>
      </c>
      <c r="I74" s="19">
        <v>0</v>
      </c>
      <c r="J74" s="19"/>
      <c r="K74" s="33"/>
      <c r="M74" s="3" t="s">
        <v>184</v>
      </c>
      <c r="N74" s="26" t="s">
        <v>992</v>
      </c>
    </row>
    <row r="75" spans="2:14" x14ac:dyDescent="0.2">
      <c r="B75" s="3" t="s">
        <v>971</v>
      </c>
      <c r="G75" s="19"/>
      <c r="H75" s="19">
        <v>2000</v>
      </c>
      <c r="I75" s="19">
        <v>0</v>
      </c>
      <c r="J75" s="19"/>
      <c r="K75" s="33"/>
      <c r="M75" s="3" t="s">
        <v>184</v>
      </c>
      <c r="N75" s="26" t="s">
        <v>993</v>
      </c>
    </row>
    <row r="76" spans="2:14" x14ac:dyDescent="0.2">
      <c r="B76" s="3" t="s">
        <v>972</v>
      </c>
      <c r="G76" s="19"/>
      <c r="H76" s="19">
        <v>180</v>
      </c>
      <c r="I76" s="19">
        <v>0</v>
      </c>
      <c r="J76" s="19"/>
      <c r="K76" s="33"/>
      <c r="M76" s="3" t="s">
        <v>184</v>
      </c>
      <c r="N76" s="26" t="s">
        <v>994</v>
      </c>
    </row>
    <row r="77" spans="2:14" x14ac:dyDescent="0.2">
      <c r="B77" s="3" t="s">
        <v>973</v>
      </c>
      <c r="G77" s="19"/>
      <c r="H77" s="19">
        <v>674</v>
      </c>
      <c r="I77" s="19">
        <v>648</v>
      </c>
      <c r="J77" s="19"/>
      <c r="K77" s="33"/>
      <c r="M77" s="3" t="s">
        <v>180</v>
      </c>
      <c r="N77" s="26" t="s">
        <v>995</v>
      </c>
    </row>
    <row r="78" spans="2:14" x14ac:dyDescent="0.2">
      <c r="B78" s="3" t="s">
        <v>974</v>
      </c>
      <c r="G78" s="19"/>
      <c r="H78" s="19">
        <v>6398</v>
      </c>
      <c r="I78" s="19">
        <v>0</v>
      </c>
      <c r="J78" s="19"/>
      <c r="K78" s="33"/>
      <c r="M78" s="3" t="s">
        <v>184</v>
      </c>
      <c r="N78" s="26" t="s">
        <v>996</v>
      </c>
    </row>
    <row r="79" spans="2:14" x14ac:dyDescent="0.2">
      <c r="B79" s="3" t="s">
        <v>221</v>
      </c>
      <c r="G79" s="19"/>
      <c r="H79" s="19">
        <v>1433</v>
      </c>
      <c r="I79" s="19">
        <v>1368</v>
      </c>
      <c r="J79" s="19"/>
      <c r="K79" s="33"/>
      <c r="N79" s="3" t="s">
        <v>199</v>
      </c>
    </row>
    <row r="80" spans="2:14" x14ac:dyDescent="0.2">
      <c r="B80" s="3" t="s">
        <v>166</v>
      </c>
      <c r="G80" s="19"/>
      <c r="H80" s="19">
        <v>651</v>
      </c>
      <c r="I80" s="19">
        <v>498</v>
      </c>
      <c r="J80" s="19"/>
      <c r="K80" s="33"/>
    </row>
    <row r="81" spans="1:14" x14ac:dyDescent="0.2">
      <c r="G81" s="19"/>
      <c r="H81" s="19"/>
      <c r="I81" s="19"/>
      <c r="J81" s="19"/>
      <c r="K81" s="33"/>
    </row>
    <row r="82" spans="1:14" x14ac:dyDescent="0.2">
      <c r="A82" s="3">
        <v>2024</v>
      </c>
      <c r="G82" s="19"/>
      <c r="H82" s="19"/>
      <c r="I82" s="19"/>
      <c r="J82" s="19"/>
      <c r="K82" s="33"/>
    </row>
    <row r="83" spans="1:14" x14ac:dyDescent="0.2">
      <c r="B83" s="3" t="s">
        <v>997</v>
      </c>
      <c r="G83" s="19"/>
      <c r="H83" s="19">
        <v>148</v>
      </c>
      <c r="I83" s="19">
        <v>0</v>
      </c>
      <c r="J83" s="19"/>
      <c r="K83" s="33"/>
      <c r="M83" s="3" t="s">
        <v>184</v>
      </c>
      <c r="N83" s="26" t="s">
        <v>1010</v>
      </c>
    </row>
    <row r="84" spans="1:14" x14ac:dyDescent="0.2">
      <c r="B84" s="3" t="s">
        <v>998</v>
      </c>
      <c r="G84" s="19"/>
      <c r="H84" s="19">
        <v>81</v>
      </c>
      <c r="I84" s="19">
        <v>162</v>
      </c>
      <c r="J84" s="19"/>
      <c r="K84" s="33"/>
      <c r="M84" s="3" t="s">
        <v>180</v>
      </c>
      <c r="N84" s="26" t="s">
        <v>1011</v>
      </c>
    </row>
    <row r="85" spans="1:14" x14ac:dyDescent="0.2">
      <c r="B85" s="3" t="s">
        <v>999</v>
      </c>
      <c r="G85" s="19"/>
      <c r="H85" s="19">
        <v>125</v>
      </c>
      <c r="I85" s="19">
        <v>0</v>
      </c>
      <c r="J85" s="19"/>
      <c r="K85" s="33"/>
      <c r="M85" s="3" t="s">
        <v>184</v>
      </c>
      <c r="N85" s="26" t="s">
        <v>1012</v>
      </c>
    </row>
    <row r="86" spans="1:14" x14ac:dyDescent="0.2">
      <c r="B86" s="3" t="s">
        <v>1000</v>
      </c>
      <c r="G86" s="19"/>
      <c r="H86" s="19">
        <v>125</v>
      </c>
      <c r="I86" s="19">
        <v>57</v>
      </c>
      <c r="J86" s="19"/>
      <c r="K86" s="33"/>
      <c r="M86" s="3" t="s">
        <v>182</v>
      </c>
      <c r="N86" s="26" t="s">
        <v>1013</v>
      </c>
    </row>
    <row r="87" spans="1:14" x14ac:dyDescent="0.2">
      <c r="B87" s="3" t="s">
        <v>1001</v>
      </c>
      <c r="G87" s="19"/>
      <c r="H87" s="19">
        <v>587</v>
      </c>
      <c r="I87" s="19">
        <v>700</v>
      </c>
      <c r="J87" s="19"/>
      <c r="K87" s="33"/>
      <c r="M87" s="3" t="s">
        <v>180</v>
      </c>
      <c r="N87" s="26" t="s">
        <v>1014</v>
      </c>
    </row>
    <row r="88" spans="1:14" x14ac:dyDescent="0.2">
      <c r="B88" s="3" t="s">
        <v>1002</v>
      </c>
      <c r="G88" s="19"/>
      <c r="H88" s="19">
        <v>741</v>
      </c>
      <c r="I88" s="19">
        <v>1482</v>
      </c>
      <c r="J88" s="19"/>
      <c r="K88" s="33"/>
      <c r="M88" s="3" t="s">
        <v>180</v>
      </c>
      <c r="N88" s="26" t="s">
        <v>1015</v>
      </c>
    </row>
    <row r="89" spans="1:14" x14ac:dyDescent="0.2">
      <c r="B89" s="3" t="s">
        <v>1003</v>
      </c>
      <c r="G89" s="19"/>
      <c r="H89" s="19">
        <v>300</v>
      </c>
      <c r="I89" s="19">
        <v>0</v>
      </c>
      <c r="J89" s="19"/>
      <c r="K89" s="33"/>
      <c r="M89" s="3" t="s">
        <v>184</v>
      </c>
      <c r="N89" s="26" t="s">
        <v>990</v>
      </c>
    </row>
    <row r="90" spans="1:14" x14ac:dyDescent="0.2">
      <c r="B90" s="3" t="s">
        <v>950</v>
      </c>
      <c r="G90" s="19"/>
      <c r="H90" s="19">
        <v>650</v>
      </c>
      <c r="I90" s="19">
        <v>0</v>
      </c>
      <c r="J90" s="19"/>
      <c r="K90" s="33"/>
      <c r="M90" s="3" t="s">
        <v>184</v>
      </c>
      <c r="N90" s="26" t="s">
        <v>1016</v>
      </c>
    </row>
    <row r="91" spans="1:14" x14ac:dyDescent="0.2">
      <c r="B91" s="3" t="s">
        <v>1004</v>
      </c>
      <c r="G91" s="19"/>
      <c r="H91" s="19">
        <v>52</v>
      </c>
      <c r="I91" s="19">
        <v>104</v>
      </c>
      <c r="J91" s="19"/>
      <c r="K91" s="33"/>
      <c r="M91" s="3" t="s">
        <v>180</v>
      </c>
      <c r="N91" s="26" t="s">
        <v>1017</v>
      </c>
    </row>
    <row r="92" spans="1:14" x14ac:dyDescent="0.2">
      <c r="B92" s="3" t="s">
        <v>1005</v>
      </c>
      <c r="G92" s="19"/>
      <c r="H92" s="19">
        <v>2000</v>
      </c>
      <c r="I92" s="19">
        <v>4000</v>
      </c>
      <c r="J92" s="19"/>
      <c r="K92" s="33"/>
      <c r="M92" s="3" t="s">
        <v>180</v>
      </c>
      <c r="N92" s="26" t="s">
        <v>1018</v>
      </c>
    </row>
    <row r="93" spans="1:14" x14ac:dyDescent="0.2">
      <c r="B93" s="3" t="s">
        <v>1006</v>
      </c>
      <c r="G93" s="19"/>
      <c r="H93" s="19">
        <v>137</v>
      </c>
      <c r="I93" s="19">
        <v>0</v>
      </c>
      <c r="J93" s="19"/>
      <c r="K93" s="33"/>
      <c r="M93" s="3" t="s">
        <v>184</v>
      </c>
      <c r="N93" s="26" t="s">
        <v>1019</v>
      </c>
    </row>
    <row r="94" spans="1:14" x14ac:dyDescent="0.2">
      <c r="B94" s="3" t="s">
        <v>1007</v>
      </c>
      <c r="G94" s="19"/>
      <c r="H94" s="19">
        <v>500</v>
      </c>
      <c r="I94" s="19">
        <v>0</v>
      </c>
      <c r="J94" s="19"/>
      <c r="K94" s="33"/>
      <c r="M94" s="3" t="s">
        <v>184</v>
      </c>
      <c r="N94" s="26" t="s">
        <v>1020</v>
      </c>
    </row>
    <row r="95" spans="1:14" x14ac:dyDescent="0.2">
      <c r="B95" s="3" t="s">
        <v>1008</v>
      </c>
      <c r="G95" s="19"/>
      <c r="H95" s="19">
        <v>146</v>
      </c>
      <c r="I95" s="19">
        <v>0</v>
      </c>
      <c r="J95" s="19"/>
      <c r="K95" s="33"/>
      <c r="M95" s="3" t="s">
        <v>184</v>
      </c>
      <c r="N95" s="26" t="s">
        <v>1021</v>
      </c>
    </row>
    <row r="96" spans="1:14" x14ac:dyDescent="0.2">
      <c r="B96" s="3" t="s">
        <v>221</v>
      </c>
      <c r="G96" s="19"/>
      <c r="H96" s="19">
        <v>-25</v>
      </c>
      <c r="I96" s="19">
        <v>-46</v>
      </c>
      <c r="J96" s="19"/>
      <c r="K96" s="33"/>
      <c r="N96" s="3" t="s">
        <v>1009</v>
      </c>
    </row>
    <row r="97" spans="1:23" x14ac:dyDescent="0.2">
      <c r="B97" s="3" t="s">
        <v>166</v>
      </c>
      <c r="G97" s="19"/>
      <c r="H97" s="19">
        <v>560</v>
      </c>
      <c r="I97" s="19">
        <v>369</v>
      </c>
      <c r="J97" s="19"/>
      <c r="K97" s="33"/>
    </row>
    <row r="98" spans="1:23" x14ac:dyDescent="0.2">
      <c r="G98" s="19"/>
      <c r="H98" s="19"/>
      <c r="I98" s="19"/>
      <c r="J98" s="19"/>
      <c r="K98" s="33"/>
    </row>
    <row r="99" spans="1:23" x14ac:dyDescent="0.2">
      <c r="G99" s="19"/>
      <c r="H99" s="19"/>
      <c r="I99" s="19"/>
      <c r="J99" s="19"/>
      <c r="K99" s="33"/>
    </row>
    <row r="100" spans="1:23" x14ac:dyDescent="0.2">
      <c r="A100" s="23" t="s">
        <v>6459</v>
      </c>
      <c r="G100" s="19"/>
      <c r="H100" s="19"/>
      <c r="I100" s="19"/>
      <c r="J100" s="19"/>
      <c r="K100" s="33"/>
    </row>
    <row r="101" spans="1:23" x14ac:dyDescent="0.2">
      <c r="B101" s="3" t="s">
        <v>579</v>
      </c>
      <c r="G101" s="19"/>
      <c r="H101" s="19"/>
      <c r="I101" s="19">
        <v>632</v>
      </c>
      <c r="J101" s="19"/>
      <c r="K101" s="33"/>
      <c r="N101" s="3" t="s">
        <v>8935</v>
      </c>
    </row>
    <row r="102" spans="1:23" x14ac:dyDescent="0.2">
      <c r="B102" s="3" t="s">
        <v>578</v>
      </c>
      <c r="G102" s="19"/>
      <c r="H102" s="19"/>
      <c r="I102" s="19">
        <v>-392</v>
      </c>
      <c r="J102" s="19"/>
      <c r="K102" s="33"/>
      <c r="N102" s="3" t="s">
        <v>8936</v>
      </c>
    </row>
    <row r="103" spans="1:23" x14ac:dyDescent="0.2">
      <c r="B103" s="3" t="s">
        <v>580</v>
      </c>
      <c r="G103" s="19"/>
      <c r="H103" s="19"/>
      <c r="I103" s="19">
        <v>9</v>
      </c>
      <c r="J103" s="19"/>
      <c r="K103" s="33"/>
      <c r="N103" s="27"/>
      <c r="O103" s="3" t="s">
        <v>822</v>
      </c>
      <c r="P103" s="3" t="s">
        <v>822</v>
      </c>
      <c r="Q103" s="3" t="s">
        <v>822</v>
      </c>
      <c r="R103" s="3" t="s">
        <v>822</v>
      </c>
      <c r="S103" s="3" t="s">
        <v>822</v>
      </c>
      <c r="T103" s="3" t="s">
        <v>822</v>
      </c>
      <c r="U103" s="3" t="s">
        <v>822</v>
      </c>
      <c r="V103" s="3" t="s">
        <v>822</v>
      </c>
      <c r="W103" s="3" t="s">
        <v>822</v>
      </c>
    </row>
    <row r="104" spans="1:23" x14ac:dyDescent="0.2">
      <c r="B104" s="3" t="s">
        <v>1044</v>
      </c>
      <c r="G104" s="19"/>
      <c r="H104" s="19"/>
      <c r="I104" s="19">
        <v>147</v>
      </c>
      <c r="J104" s="19"/>
      <c r="K104" s="33"/>
      <c r="N104" s="3" t="s">
        <v>1045</v>
      </c>
    </row>
    <row r="105" spans="1:23" x14ac:dyDescent="0.2">
      <c r="G105" s="19"/>
      <c r="H105" s="19"/>
      <c r="I105" s="19"/>
      <c r="J105" s="19"/>
      <c r="K105" s="33"/>
    </row>
    <row r="106" spans="1:23" x14ac:dyDescent="0.2">
      <c r="A106" s="23"/>
      <c r="G106" s="19"/>
      <c r="H106" s="19"/>
      <c r="I106" s="19"/>
      <c r="J106" s="19"/>
      <c r="K106" s="33"/>
    </row>
    <row r="107" spans="1:23" ht="25.5" x14ac:dyDescent="0.2">
      <c r="A107" s="61" t="s">
        <v>6460</v>
      </c>
      <c r="B107" s="62"/>
      <c r="C107" s="66" t="s">
        <v>3292</v>
      </c>
      <c r="D107" s="66" t="s">
        <v>3293</v>
      </c>
      <c r="E107" s="70" t="s">
        <v>7761</v>
      </c>
      <c r="G107" s="19"/>
      <c r="H107" s="19"/>
      <c r="I107" s="19"/>
      <c r="J107" s="19"/>
      <c r="K107" s="33"/>
    </row>
    <row r="108" spans="1:23" x14ac:dyDescent="0.2">
      <c r="A108" s="62"/>
      <c r="B108" s="62" t="s">
        <v>6461</v>
      </c>
      <c r="C108" s="67">
        <f>-I103</f>
        <v>-9</v>
      </c>
      <c r="D108" s="67"/>
      <c r="E108" s="78"/>
      <c r="G108" s="19"/>
      <c r="H108" s="19"/>
      <c r="I108" s="19"/>
      <c r="J108" s="19"/>
      <c r="K108" s="33"/>
    </row>
    <row r="109" spans="1:23" x14ac:dyDescent="0.2">
      <c r="A109" s="62"/>
      <c r="B109" s="68" t="s">
        <v>1044</v>
      </c>
      <c r="C109" s="65">
        <f>-I104</f>
        <v>-147</v>
      </c>
      <c r="D109" s="65"/>
      <c r="E109" s="65"/>
      <c r="G109" s="19"/>
      <c r="H109" s="19"/>
      <c r="I109" s="19"/>
      <c r="J109" s="19"/>
      <c r="K109" s="33"/>
      <c r="N109" s="3" t="s">
        <v>1045</v>
      </c>
    </row>
    <row r="110" spans="1:23" x14ac:dyDescent="0.2">
      <c r="A110" s="62"/>
      <c r="B110" s="68" t="s">
        <v>8837</v>
      </c>
      <c r="C110" s="65">
        <v>-12104</v>
      </c>
      <c r="D110" s="65">
        <v>-12104</v>
      </c>
      <c r="E110" s="65"/>
      <c r="G110" s="19"/>
      <c r="H110" s="19"/>
      <c r="I110" s="19"/>
      <c r="J110" s="19"/>
      <c r="K110" s="33"/>
      <c r="N110" s="3" t="s">
        <v>9017</v>
      </c>
    </row>
    <row r="111" spans="1:23" x14ac:dyDescent="0.2">
      <c r="A111" s="62"/>
      <c r="B111" s="68" t="s">
        <v>9013</v>
      </c>
      <c r="C111" s="65">
        <v>-46</v>
      </c>
      <c r="D111" s="65">
        <v>-46</v>
      </c>
      <c r="E111" s="65"/>
      <c r="G111" s="19"/>
      <c r="H111" s="19"/>
      <c r="I111" s="19"/>
      <c r="J111" s="19"/>
      <c r="K111" s="33"/>
      <c r="N111" s="3" t="s">
        <v>9015</v>
      </c>
    </row>
    <row r="112" spans="1:23" x14ac:dyDescent="0.2">
      <c r="A112" s="62"/>
      <c r="B112" s="68" t="s">
        <v>9014</v>
      </c>
      <c r="C112" s="65">
        <v>-76</v>
      </c>
      <c r="D112" s="65">
        <v>-76</v>
      </c>
      <c r="E112" s="65"/>
      <c r="G112" s="19"/>
      <c r="H112" s="19"/>
      <c r="I112" s="19"/>
      <c r="J112" s="19"/>
      <c r="K112" s="33"/>
      <c r="N112" s="3" t="s">
        <v>9016</v>
      </c>
    </row>
    <row r="113" spans="1:14" x14ac:dyDescent="0.2">
      <c r="A113" s="62"/>
      <c r="B113" s="68" t="s">
        <v>8533</v>
      </c>
      <c r="C113" s="65"/>
      <c r="D113" s="65"/>
      <c r="E113" s="65">
        <v>-482</v>
      </c>
      <c r="G113" s="19"/>
      <c r="H113" s="19"/>
      <c r="I113" s="19"/>
      <c r="J113" s="19"/>
      <c r="K113" s="33"/>
      <c r="N113" s="3" t="s">
        <v>8534</v>
      </c>
    </row>
    <row r="114" spans="1:14" x14ac:dyDescent="0.2">
      <c r="A114" s="69" t="s">
        <v>146</v>
      </c>
      <c r="B114" s="49"/>
      <c r="C114" s="71">
        <f>SUM(C108:C113)</f>
        <v>-12382</v>
      </c>
      <c r="D114" s="71">
        <f>SUM(D108:D113)</f>
        <v>-12226</v>
      </c>
      <c r="E114" s="71">
        <f>SUM(E108:E113)</f>
        <v>-482</v>
      </c>
      <c r="G114" s="19"/>
      <c r="H114" s="19"/>
      <c r="I114" s="19"/>
      <c r="J114" s="19"/>
      <c r="K114" s="19"/>
    </row>
    <row r="115" spans="1:14" x14ac:dyDescent="0.2">
      <c r="A115" s="62"/>
      <c r="B115" s="49"/>
      <c r="C115" s="50"/>
      <c r="D115" s="50"/>
      <c r="E115" s="50"/>
      <c r="G115" s="19"/>
      <c r="H115" s="19"/>
      <c r="I115" s="19"/>
      <c r="J115" s="19"/>
      <c r="K115" s="19"/>
    </row>
    <row r="116" spans="1:14" x14ac:dyDescent="0.2">
      <c r="A116" s="62" t="s">
        <v>7759</v>
      </c>
      <c r="B116" s="49"/>
      <c r="C116" s="50"/>
      <c r="D116" s="50"/>
      <c r="E116" s="50">
        <f>E114+D114</f>
        <v>-12708</v>
      </c>
      <c r="G116" s="19"/>
      <c r="H116" s="19"/>
      <c r="I116" s="19"/>
      <c r="J116" s="19"/>
      <c r="K116" s="19"/>
    </row>
    <row r="117" spans="1:14" x14ac:dyDescent="0.2">
      <c r="G117" s="19"/>
      <c r="H117" s="19"/>
      <c r="I117" s="19"/>
      <c r="J117" s="19"/>
      <c r="K117" s="19"/>
    </row>
    <row r="118" spans="1:14" x14ac:dyDescent="0.2">
      <c r="G118" s="19"/>
      <c r="H118" s="19"/>
      <c r="I118" s="19"/>
      <c r="J118" s="19"/>
      <c r="K118" s="19"/>
    </row>
    <row r="119" spans="1:14" x14ac:dyDescent="0.2">
      <c r="G119" s="19"/>
      <c r="H119" s="19"/>
      <c r="I119" s="19"/>
      <c r="J119" s="19"/>
      <c r="K119" s="19"/>
    </row>
    <row r="120" spans="1:14" x14ac:dyDescent="0.2">
      <c r="G120" s="19"/>
      <c r="H120" s="19"/>
      <c r="I120" s="19"/>
      <c r="J120" s="19"/>
      <c r="K120" s="19"/>
    </row>
    <row r="121" spans="1:14" x14ac:dyDescent="0.2">
      <c r="G121" s="19"/>
      <c r="H121" s="19"/>
      <c r="I121" s="19"/>
      <c r="J121" s="19"/>
      <c r="K121" s="19"/>
    </row>
    <row r="122" spans="1:14" x14ac:dyDescent="0.2">
      <c r="G122" s="19"/>
      <c r="H122" s="19"/>
      <c r="I122" s="19"/>
      <c r="J122" s="19"/>
      <c r="K122" s="19"/>
    </row>
    <row r="123" spans="1:14" x14ac:dyDescent="0.2">
      <c r="G123" s="19"/>
      <c r="H123" s="19"/>
      <c r="I123" s="19"/>
      <c r="J123" s="19"/>
      <c r="K123" s="19"/>
    </row>
    <row r="124" spans="1:14" x14ac:dyDescent="0.2">
      <c r="G124" s="19"/>
      <c r="H124" s="19"/>
      <c r="I124" s="19"/>
      <c r="J124" s="19"/>
      <c r="K124" s="19"/>
    </row>
    <row r="125" spans="1:14" x14ac:dyDescent="0.2">
      <c r="G125" s="19"/>
      <c r="H125" s="19"/>
      <c r="I125" s="19"/>
      <c r="J125" s="19"/>
      <c r="K125" s="19"/>
    </row>
    <row r="126" spans="1:14" x14ac:dyDescent="0.2">
      <c r="G126" s="19"/>
      <c r="H126" s="19"/>
      <c r="I126" s="19"/>
      <c r="J126" s="19"/>
      <c r="K126" s="19"/>
    </row>
    <row r="127" spans="1:14" x14ac:dyDescent="0.2">
      <c r="G127" s="19"/>
      <c r="H127" s="19"/>
      <c r="I127" s="19"/>
      <c r="J127" s="19"/>
      <c r="K127" s="19"/>
    </row>
    <row r="128" spans="1:14" x14ac:dyDescent="0.2">
      <c r="G128" s="19"/>
      <c r="H128" s="19"/>
      <c r="I128" s="19"/>
      <c r="J128" s="19"/>
      <c r="K128" s="19"/>
    </row>
    <row r="129" spans="7:11" x14ac:dyDescent="0.2">
      <c r="G129" s="19"/>
      <c r="H129" s="19"/>
      <c r="I129" s="19"/>
      <c r="J129" s="19"/>
      <c r="K129" s="19"/>
    </row>
    <row r="130" spans="7:11" x14ac:dyDescent="0.2">
      <c r="G130" s="19"/>
      <c r="H130" s="19"/>
      <c r="I130" s="19"/>
      <c r="J130" s="19"/>
      <c r="K130" s="19"/>
    </row>
    <row r="131" spans="7:11" x14ac:dyDescent="0.2">
      <c r="G131" s="19"/>
      <c r="H131" s="19"/>
      <c r="I131" s="19"/>
      <c r="J131" s="19"/>
      <c r="K131" s="19"/>
    </row>
    <row r="132" spans="7:11" x14ac:dyDescent="0.2">
      <c r="G132" s="19"/>
      <c r="H132" s="19"/>
      <c r="I132" s="19"/>
      <c r="J132" s="19"/>
      <c r="K132" s="19"/>
    </row>
    <row r="133" spans="7:11" x14ac:dyDescent="0.2">
      <c r="G133" s="19"/>
      <c r="H133" s="19"/>
      <c r="I133" s="19"/>
      <c r="J133" s="19"/>
      <c r="K133" s="19"/>
    </row>
    <row r="134" spans="7:11" x14ac:dyDescent="0.2">
      <c r="G134" s="19"/>
      <c r="H134" s="19"/>
      <c r="I134" s="19"/>
      <c r="J134" s="19"/>
      <c r="K134" s="19"/>
    </row>
    <row r="135" spans="7:11" x14ac:dyDescent="0.2">
      <c r="G135" s="19"/>
      <c r="H135" s="19"/>
      <c r="I135" s="19"/>
      <c r="J135" s="19"/>
      <c r="K135" s="19"/>
    </row>
    <row r="136" spans="7:11" x14ac:dyDescent="0.2">
      <c r="G136" s="19"/>
      <c r="H136" s="19"/>
      <c r="I136" s="19"/>
      <c r="J136" s="19"/>
      <c r="K136" s="19"/>
    </row>
    <row r="137" spans="7:11" x14ac:dyDescent="0.2">
      <c r="G137" s="19"/>
      <c r="H137" s="19"/>
      <c r="I137" s="19"/>
      <c r="J137" s="19"/>
      <c r="K137" s="19"/>
    </row>
    <row r="138" spans="7:11" x14ac:dyDescent="0.2">
      <c r="G138" s="19"/>
      <c r="H138" s="19"/>
      <c r="I138" s="19"/>
      <c r="J138" s="19"/>
      <c r="K138" s="19"/>
    </row>
    <row r="139" spans="7:11" x14ac:dyDescent="0.2">
      <c r="G139" s="19"/>
      <c r="H139" s="19"/>
      <c r="I139" s="19"/>
      <c r="J139" s="19"/>
      <c r="K139" s="19"/>
    </row>
    <row r="140" spans="7:11" x14ac:dyDescent="0.2">
      <c r="G140" s="19"/>
      <c r="H140" s="19"/>
      <c r="I140" s="19"/>
      <c r="J140" s="19"/>
      <c r="K140" s="19"/>
    </row>
    <row r="141" spans="7:11" x14ac:dyDescent="0.2">
      <c r="G141" s="19"/>
      <c r="H141" s="19"/>
      <c r="I141" s="19"/>
      <c r="J141" s="19"/>
      <c r="K141" s="19"/>
    </row>
    <row r="142" spans="7:11" x14ac:dyDescent="0.2">
      <c r="G142" s="19"/>
      <c r="H142" s="19"/>
      <c r="I142" s="19"/>
      <c r="J142" s="19"/>
      <c r="K142" s="19"/>
    </row>
    <row r="143" spans="7:11" x14ac:dyDescent="0.2">
      <c r="G143" s="19"/>
      <c r="H143" s="19"/>
      <c r="I143" s="19"/>
      <c r="J143" s="19"/>
      <c r="K143" s="19"/>
    </row>
    <row r="144" spans="7:11" x14ac:dyDescent="0.2">
      <c r="G144" s="19"/>
      <c r="H144" s="19"/>
      <c r="I144" s="19"/>
      <c r="J144" s="19"/>
      <c r="K144" s="19"/>
    </row>
    <row r="145" spans="7:11" x14ac:dyDescent="0.2">
      <c r="G145" s="19"/>
      <c r="H145" s="19"/>
      <c r="I145" s="19"/>
      <c r="J145" s="19"/>
      <c r="K145" s="19"/>
    </row>
    <row r="146" spans="7:11" x14ac:dyDescent="0.2">
      <c r="G146" s="19"/>
      <c r="H146" s="19"/>
      <c r="I146" s="19"/>
      <c r="J146" s="19"/>
      <c r="K146" s="19"/>
    </row>
    <row r="147" spans="7:11" x14ac:dyDescent="0.2">
      <c r="G147" s="19"/>
      <c r="H147" s="19"/>
      <c r="I147" s="19"/>
      <c r="J147" s="19"/>
      <c r="K147" s="19"/>
    </row>
    <row r="148" spans="7:11" x14ac:dyDescent="0.2">
      <c r="G148" s="19"/>
      <c r="H148" s="19"/>
      <c r="I148" s="19"/>
      <c r="J148" s="19"/>
      <c r="K148" s="19"/>
    </row>
    <row r="149" spans="7:11" x14ac:dyDescent="0.2">
      <c r="G149" s="19"/>
      <c r="H149" s="19"/>
      <c r="I149" s="19"/>
      <c r="J149" s="19"/>
      <c r="K149" s="19"/>
    </row>
    <row r="150" spans="7:11" x14ac:dyDescent="0.2">
      <c r="G150" s="19"/>
      <c r="H150" s="19"/>
      <c r="I150" s="19"/>
      <c r="J150" s="19"/>
      <c r="K150" s="19"/>
    </row>
    <row r="151" spans="7:11" x14ac:dyDescent="0.2">
      <c r="G151" s="19"/>
      <c r="H151" s="19"/>
      <c r="I151" s="19"/>
      <c r="J151" s="19"/>
      <c r="K151" s="19"/>
    </row>
    <row r="152" spans="7:11" x14ac:dyDescent="0.2">
      <c r="G152" s="19"/>
      <c r="H152" s="19"/>
      <c r="I152" s="19"/>
      <c r="J152" s="19"/>
      <c r="K152" s="19"/>
    </row>
    <row r="153" spans="7:11" x14ac:dyDescent="0.2">
      <c r="G153" s="19"/>
      <c r="H153" s="19"/>
      <c r="I153" s="19"/>
      <c r="J153" s="19"/>
      <c r="K153" s="19"/>
    </row>
    <row r="154" spans="7:11" x14ac:dyDescent="0.2">
      <c r="G154" s="19"/>
      <c r="H154" s="19"/>
      <c r="I154" s="19"/>
      <c r="J154" s="19"/>
      <c r="K154" s="19"/>
    </row>
    <row r="155" spans="7:11" x14ac:dyDescent="0.2">
      <c r="G155" s="19"/>
      <c r="H155" s="19"/>
      <c r="I155" s="19"/>
      <c r="J155" s="19"/>
      <c r="K155" s="19"/>
    </row>
    <row r="156" spans="7:11" x14ac:dyDescent="0.2">
      <c r="G156" s="19"/>
      <c r="H156" s="19"/>
      <c r="I156" s="19"/>
      <c r="J156" s="19"/>
      <c r="K156" s="19"/>
    </row>
    <row r="157" spans="7:11" x14ac:dyDescent="0.2">
      <c r="G157" s="19"/>
      <c r="H157" s="19"/>
      <c r="I157" s="19"/>
      <c r="J157" s="19"/>
      <c r="K157" s="19"/>
    </row>
    <row r="158" spans="7:11" x14ac:dyDescent="0.2">
      <c r="G158" s="19"/>
      <c r="H158" s="19"/>
      <c r="I158" s="19"/>
      <c r="J158" s="19"/>
      <c r="K158" s="19"/>
    </row>
    <row r="159" spans="7:11" x14ac:dyDescent="0.2">
      <c r="G159" s="19"/>
      <c r="H159" s="19"/>
      <c r="I159" s="19"/>
      <c r="J159" s="19"/>
      <c r="K159" s="19"/>
    </row>
    <row r="160" spans="7:11" x14ac:dyDescent="0.2">
      <c r="G160" s="19"/>
      <c r="H160" s="19"/>
      <c r="I160" s="19"/>
      <c r="J160" s="19"/>
      <c r="K160" s="19"/>
    </row>
    <row r="161" spans="7:11" x14ac:dyDescent="0.2">
      <c r="G161" s="19"/>
      <c r="H161" s="19"/>
      <c r="I161" s="19"/>
      <c r="J161" s="19"/>
      <c r="K161" s="19"/>
    </row>
    <row r="162" spans="7:11" x14ac:dyDescent="0.2">
      <c r="G162" s="19"/>
      <c r="H162" s="19"/>
      <c r="I162" s="19"/>
      <c r="J162" s="19"/>
      <c r="K162" s="19"/>
    </row>
    <row r="163" spans="7:11" x14ac:dyDescent="0.2">
      <c r="G163" s="19"/>
      <c r="H163" s="19"/>
      <c r="I163" s="19"/>
      <c r="J163" s="19"/>
      <c r="K163" s="19"/>
    </row>
    <row r="164" spans="7:11" x14ac:dyDescent="0.2">
      <c r="G164" s="19"/>
      <c r="H164" s="19"/>
      <c r="I164" s="19"/>
      <c r="J164" s="19"/>
      <c r="K164" s="19"/>
    </row>
    <row r="165" spans="7:11" x14ac:dyDescent="0.2">
      <c r="G165" s="19"/>
      <c r="H165" s="19"/>
      <c r="I165" s="19"/>
      <c r="J165" s="19"/>
      <c r="K165" s="19"/>
    </row>
    <row r="166" spans="7:11" x14ac:dyDescent="0.2">
      <c r="G166" s="19"/>
      <c r="H166" s="19"/>
      <c r="I166" s="19"/>
      <c r="J166" s="19"/>
      <c r="K166" s="19"/>
    </row>
    <row r="167" spans="7:11" x14ac:dyDescent="0.2">
      <c r="G167" s="19"/>
      <c r="H167" s="19"/>
      <c r="I167" s="19"/>
      <c r="J167" s="19"/>
      <c r="K167" s="19"/>
    </row>
    <row r="168" spans="7:11" x14ac:dyDescent="0.2">
      <c r="G168" s="19"/>
      <c r="H168" s="19"/>
      <c r="I168" s="19"/>
      <c r="J168" s="19"/>
      <c r="K168" s="19"/>
    </row>
    <row r="169" spans="7:11" x14ac:dyDescent="0.2">
      <c r="G169" s="19"/>
      <c r="H169" s="19"/>
      <c r="I169" s="19"/>
      <c r="J169" s="19"/>
      <c r="K169" s="19"/>
    </row>
    <row r="170" spans="7:11" x14ac:dyDescent="0.2">
      <c r="G170" s="19"/>
      <c r="H170" s="19"/>
      <c r="I170" s="19"/>
      <c r="J170" s="19"/>
      <c r="K170" s="19"/>
    </row>
    <row r="171" spans="7:11" x14ac:dyDescent="0.2">
      <c r="G171" s="19"/>
      <c r="H171" s="19"/>
      <c r="I171" s="19"/>
      <c r="J171" s="19"/>
      <c r="K171" s="19"/>
    </row>
    <row r="172" spans="7:11" x14ac:dyDescent="0.2">
      <c r="G172" s="19"/>
      <c r="H172" s="19"/>
      <c r="I172" s="19"/>
      <c r="J172" s="19"/>
      <c r="K172" s="19"/>
    </row>
    <row r="173" spans="7:11" x14ac:dyDescent="0.2">
      <c r="G173" s="19"/>
      <c r="H173" s="19"/>
      <c r="I173" s="19"/>
      <c r="J173" s="19"/>
      <c r="K173" s="19"/>
    </row>
    <row r="174" spans="7:11" x14ac:dyDescent="0.2">
      <c r="G174" s="19"/>
      <c r="H174" s="19"/>
      <c r="I174" s="19"/>
      <c r="J174" s="19"/>
      <c r="K174" s="19"/>
    </row>
    <row r="175" spans="7:11" x14ac:dyDescent="0.2">
      <c r="G175" s="19"/>
      <c r="H175" s="19"/>
      <c r="I175" s="19"/>
      <c r="J175" s="19"/>
      <c r="K175" s="19"/>
    </row>
    <row r="176" spans="7:11" x14ac:dyDescent="0.2">
      <c r="G176" s="19"/>
      <c r="H176" s="19"/>
      <c r="I176" s="19"/>
      <c r="J176" s="19"/>
      <c r="K176" s="19"/>
    </row>
    <row r="177" spans="7:11" x14ac:dyDescent="0.2">
      <c r="G177" s="19"/>
      <c r="H177" s="19"/>
      <c r="I177" s="19"/>
      <c r="J177" s="19"/>
      <c r="K177" s="19"/>
    </row>
    <row r="178" spans="7:11" x14ac:dyDescent="0.2">
      <c r="G178" s="19"/>
      <c r="H178" s="19"/>
      <c r="I178" s="19"/>
      <c r="J178" s="19"/>
      <c r="K178" s="19"/>
    </row>
    <row r="179" spans="7:11" x14ac:dyDescent="0.2">
      <c r="G179" s="19"/>
      <c r="H179" s="19"/>
      <c r="I179" s="19"/>
      <c r="J179" s="19"/>
      <c r="K179" s="19"/>
    </row>
    <row r="180" spans="7:11" x14ac:dyDescent="0.2">
      <c r="G180" s="19"/>
      <c r="H180" s="19"/>
      <c r="I180" s="19"/>
      <c r="J180" s="19"/>
      <c r="K180" s="19"/>
    </row>
    <row r="181" spans="7:11" x14ac:dyDescent="0.2">
      <c r="G181" s="19"/>
      <c r="H181" s="19"/>
      <c r="I181" s="19"/>
      <c r="J181" s="19"/>
      <c r="K181" s="19"/>
    </row>
    <row r="182" spans="7:11" x14ac:dyDescent="0.2">
      <c r="G182" s="19"/>
      <c r="H182" s="19"/>
      <c r="I182" s="19"/>
      <c r="J182" s="19"/>
      <c r="K182" s="19"/>
    </row>
    <row r="183" spans="7:11" x14ac:dyDescent="0.2">
      <c r="G183" s="19"/>
      <c r="H183" s="19"/>
      <c r="I183" s="19"/>
      <c r="J183" s="19"/>
      <c r="K183" s="19"/>
    </row>
    <row r="184" spans="7:11" x14ac:dyDescent="0.2">
      <c r="G184" s="19"/>
      <c r="H184" s="19"/>
      <c r="I184" s="19"/>
      <c r="J184" s="19"/>
      <c r="K184" s="19"/>
    </row>
    <row r="185" spans="7:11" x14ac:dyDescent="0.2">
      <c r="G185" s="19"/>
      <c r="H185" s="19"/>
      <c r="I185" s="19"/>
      <c r="J185" s="19"/>
      <c r="K185" s="19"/>
    </row>
  </sheetData>
  <hyperlinks>
    <hyperlink ref="A1" location="'statewide summary'!Print_Titles" display="Link to Summary Worksheet" xr:uid="{69262592-3667-4B53-B458-513A158C063E}"/>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2/18/2025</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95B94-E960-4315-9D7E-4121EF585074}">
  <sheetPr codeName="Sheet19"/>
  <dimension ref="A1:N58"/>
  <sheetViews>
    <sheetView showGridLines="0" workbookViewId="0">
      <pane xSplit="2" ySplit="10" topLeftCell="C11" activePane="bottomRight" state="frozen"/>
      <selection pane="topRight" activeCell="C1" sqref="C1"/>
      <selection pane="bottomLeft" activeCell="A14" sqref="A14"/>
      <selection pane="bottomRight" activeCell="B15" sqref="B15"/>
    </sheetView>
  </sheetViews>
  <sheetFormatPr defaultRowHeight="12.75" x14ac:dyDescent="0.2"/>
  <cols>
    <col min="1" max="1" width="5.85546875" style="3" customWidth="1"/>
    <col min="2" max="2" width="20.5703125" style="3" customWidth="1"/>
    <col min="3" max="9" width="13.7109375" style="3" customWidth="1"/>
    <col min="10" max="10" width="2.28515625" style="3" customWidth="1"/>
    <col min="11" max="11" width="9.140625" style="3"/>
    <col min="12" max="12" width="2" style="3" customWidth="1"/>
    <col min="13" max="16384" width="9.140625" style="3"/>
  </cols>
  <sheetData>
    <row r="1" spans="1:11" ht="16.149999999999999" customHeight="1" x14ac:dyDescent="0.2">
      <c r="A1" s="92" t="s">
        <v>8923</v>
      </c>
    </row>
    <row r="2" spans="1:11" ht="14.45" customHeight="1" x14ac:dyDescent="0.2">
      <c r="B2" s="90" t="s">
        <v>761</v>
      </c>
    </row>
    <row r="3" spans="1:11" ht="2.1" customHeight="1" x14ac:dyDescent="0.2"/>
    <row r="4" spans="1:11" ht="14.45" customHeight="1" x14ac:dyDescent="0.2">
      <c r="B4" s="15" t="s">
        <v>1</v>
      </c>
    </row>
    <row r="5" spans="1:11" ht="1.1499999999999999" customHeight="1" x14ac:dyDescent="0.2"/>
    <row r="6" spans="1:11" ht="14.45" customHeight="1" x14ac:dyDescent="0.2">
      <c r="B6" s="15" t="s">
        <v>2</v>
      </c>
    </row>
    <row r="7" spans="1:11" ht="0.75" customHeight="1" x14ac:dyDescent="0.2"/>
    <row r="8" spans="1:11" ht="14.45" customHeight="1" x14ac:dyDescent="0.2">
      <c r="B8" s="16" t="s">
        <v>3</v>
      </c>
    </row>
    <row r="9" spans="1:11" x14ac:dyDescent="0.2">
      <c r="B9" s="8" t="s">
        <v>4</v>
      </c>
      <c r="C9" s="1" t="s">
        <v>4</v>
      </c>
      <c r="D9" s="1" t="s">
        <v>4</v>
      </c>
      <c r="E9" s="1" t="s">
        <v>4</v>
      </c>
      <c r="F9" s="1" t="s">
        <v>4</v>
      </c>
      <c r="G9" s="1" t="s">
        <v>4</v>
      </c>
      <c r="H9" s="1" t="s">
        <v>5</v>
      </c>
      <c r="I9" s="21" t="s">
        <v>174</v>
      </c>
    </row>
    <row r="10" spans="1:11" x14ac:dyDescent="0.2">
      <c r="B10" s="9" t="s">
        <v>4</v>
      </c>
      <c r="C10" s="2" t="s">
        <v>7</v>
      </c>
      <c r="D10" s="2" t="s">
        <v>8</v>
      </c>
      <c r="E10" s="2" t="s">
        <v>9</v>
      </c>
      <c r="F10" s="2" t="s">
        <v>10</v>
      </c>
      <c r="G10" s="2" t="s">
        <v>11</v>
      </c>
      <c r="H10" s="2" t="s">
        <v>12</v>
      </c>
      <c r="I10" s="2" t="s">
        <v>13</v>
      </c>
      <c r="K10" s="31" t="s">
        <v>331</v>
      </c>
    </row>
    <row r="11" spans="1:11" x14ac:dyDescent="0.2">
      <c r="B11" s="8" t="s">
        <v>153</v>
      </c>
      <c r="C11" s="76">
        <v>0</v>
      </c>
      <c r="D11" s="76">
        <v>0</v>
      </c>
      <c r="E11" s="76">
        <v>0</v>
      </c>
      <c r="F11" s="76">
        <v>0</v>
      </c>
      <c r="G11" s="76">
        <v>0</v>
      </c>
      <c r="H11" s="76">
        <v>1789</v>
      </c>
      <c r="I11" s="76">
        <v>1775</v>
      </c>
    </row>
    <row r="12" spans="1:11" x14ac:dyDescent="0.2">
      <c r="B12" s="12" t="s">
        <v>258</v>
      </c>
      <c r="C12" s="6">
        <v>450.41300000000001</v>
      </c>
      <c r="D12" s="6">
        <v>535.74300000000005</v>
      </c>
      <c r="E12" s="6">
        <v>527.44600000000003</v>
      </c>
      <c r="F12" s="6">
        <v>677.38900000000001</v>
      </c>
      <c r="G12" s="6">
        <v>1052.5668499999999</v>
      </c>
      <c r="H12" s="6">
        <v>0</v>
      </c>
      <c r="I12" s="6">
        <v>0</v>
      </c>
    </row>
    <row r="13" spans="1:11" x14ac:dyDescent="0.2">
      <c r="B13" s="13" t="s">
        <v>146</v>
      </c>
      <c r="C13" s="7">
        <v>450.41300000000001</v>
      </c>
      <c r="D13" s="7">
        <v>535.74300000000005</v>
      </c>
      <c r="E13" s="7">
        <v>527.44600000000003</v>
      </c>
      <c r="F13" s="7">
        <v>677.38900000000001</v>
      </c>
      <c r="G13" s="7">
        <v>1052.5668499999999</v>
      </c>
      <c r="H13" s="7">
        <v>1789</v>
      </c>
      <c r="I13" s="7">
        <v>1775</v>
      </c>
    </row>
    <row r="15" spans="1:11" x14ac:dyDescent="0.2">
      <c r="B15" s="72" t="s">
        <v>9036</v>
      </c>
      <c r="C15" s="72"/>
      <c r="D15" s="72"/>
      <c r="E15" s="72"/>
      <c r="F15" s="72"/>
      <c r="G15" s="72"/>
      <c r="H15" s="72"/>
      <c r="I15" s="74">
        <f>I13+K15</f>
        <v>1775</v>
      </c>
      <c r="K15" s="32">
        <f>SUM(K16:K55)</f>
        <v>0</v>
      </c>
    </row>
    <row r="16" spans="1:11" x14ac:dyDescent="0.2">
      <c r="B16" s="72" t="s">
        <v>257</v>
      </c>
      <c r="C16" s="72"/>
      <c r="D16" s="72"/>
      <c r="E16" s="72"/>
      <c r="F16" s="72"/>
      <c r="G16" s="72"/>
      <c r="H16" s="72"/>
      <c r="I16" s="75">
        <f>I15/I13-1</f>
        <v>0</v>
      </c>
      <c r="K16" s="30"/>
    </row>
    <row r="17" spans="1:14" x14ac:dyDescent="0.2">
      <c r="K17" s="30"/>
    </row>
    <row r="18" spans="1:14" x14ac:dyDescent="0.2">
      <c r="K18" s="30"/>
    </row>
    <row r="19" spans="1:14" x14ac:dyDescent="0.2">
      <c r="A19" s="23" t="s">
        <v>256</v>
      </c>
      <c r="G19" s="19"/>
      <c r="H19" s="19"/>
      <c r="I19" s="19"/>
      <c r="J19" s="19"/>
      <c r="K19" s="33"/>
    </row>
    <row r="20" spans="1:14" x14ac:dyDescent="0.2">
      <c r="G20" s="19"/>
      <c r="H20" s="19"/>
      <c r="I20" s="19"/>
      <c r="J20" s="19"/>
      <c r="K20" s="33"/>
    </row>
    <row r="21" spans="1:14" x14ac:dyDescent="0.2">
      <c r="A21" s="18">
        <v>2021</v>
      </c>
      <c r="G21" s="19"/>
      <c r="H21" s="19"/>
      <c r="I21" s="19"/>
      <c r="J21" s="19"/>
      <c r="K21" s="33"/>
    </row>
    <row r="22" spans="1:14" x14ac:dyDescent="0.2">
      <c r="B22" s="3" t="s">
        <v>1032</v>
      </c>
      <c r="G22" s="3">
        <v>500</v>
      </c>
      <c r="H22" s="3">
        <v>0</v>
      </c>
      <c r="K22" s="30"/>
      <c r="M22" s="3" t="s">
        <v>184</v>
      </c>
      <c r="N22" s="26" t="s">
        <v>1033</v>
      </c>
    </row>
    <row r="23" spans="1:14" x14ac:dyDescent="0.2">
      <c r="B23" s="3" t="s">
        <v>221</v>
      </c>
      <c r="G23" s="3">
        <v>1</v>
      </c>
      <c r="H23" s="3">
        <v>4</v>
      </c>
      <c r="K23" s="30"/>
      <c r="N23" s="3" t="s">
        <v>1034</v>
      </c>
    </row>
    <row r="24" spans="1:14" x14ac:dyDescent="0.2">
      <c r="B24" s="3" t="s">
        <v>166</v>
      </c>
      <c r="G24" s="3">
        <v>10</v>
      </c>
      <c r="H24" s="3">
        <v>5</v>
      </c>
      <c r="K24" s="30"/>
    </row>
    <row r="25" spans="1:14" x14ac:dyDescent="0.2">
      <c r="K25" s="30"/>
    </row>
    <row r="26" spans="1:14" x14ac:dyDescent="0.2">
      <c r="A26" s="3">
        <v>2022</v>
      </c>
      <c r="K26" s="30"/>
    </row>
    <row r="27" spans="1:14" x14ac:dyDescent="0.2">
      <c r="B27" s="3" t="s">
        <v>1035</v>
      </c>
      <c r="G27" s="3">
        <v>238</v>
      </c>
      <c r="H27" s="3">
        <v>476</v>
      </c>
      <c r="K27" s="30"/>
      <c r="M27" s="3" t="s">
        <v>180</v>
      </c>
      <c r="N27" s="26" t="s">
        <v>1037</v>
      </c>
    </row>
    <row r="28" spans="1:14" x14ac:dyDescent="0.2">
      <c r="B28" s="3" t="s">
        <v>1036</v>
      </c>
      <c r="G28" s="3">
        <v>350</v>
      </c>
      <c r="H28" s="3">
        <v>0</v>
      </c>
      <c r="K28" s="30"/>
      <c r="M28" s="3" t="s">
        <v>184</v>
      </c>
      <c r="N28" s="26" t="s">
        <v>1038</v>
      </c>
    </row>
    <row r="29" spans="1:14" x14ac:dyDescent="0.2">
      <c r="B29" s="3" t="s">
        <v>221</v>
      </c>
      <c r="G29" s="3">
        <v>8</v>
      </c>
      <c r="H29" s="3">
        <v>16</v>
      </c>
      <c r="K29" s="30"/>
      <c r="N29" s="3" t="s">
        <v>1043</v>
      </c>
    </row>
    <row r="30" spans="1:14" x14ac:dyDescent="0.2">
      <c r="B30" s="3" t="s">
        <v>166</v>
      </c>
      <c r="G30" s="3">
        <v>7</v>
      </c>
      <c r="H30" s="3">
        <v>10</v>
      </c>
      <c r="K30" s="30"/>
    </row>
    <row r="31" spans="1:14" x14ac:dyDescent="0.2">
      <c r="K31" s="30"/>
    </row>
    <row r="32" spans="1:14" x14ac:dyDescent="0.2">
      <c r="A32" s="3">
        <v>2023</v>
      </c>
      <c r="K32" s="30"/>
    </row>
    <row r="33" spans="1:14" x14ac:dyDescent="0.2">
      <c r="B33" s="3" t="s">
        <v>1039</v>
      </c>
      <c r="H33" s="3">
        <v>250</v>
      </c>
      <c r="I33" s="3">
        <v>0</v>
      </c>
      <c r="K33" s="30"/>
      <c r="M33" s="3" t="s">
        <v>184</v>
      </c>
      <c r="N33" s="26" t="s">
        <v>1040</v>
      </c>
    </row>
    <row r="34" spans="1:14" x14ac:dyDescent="0.2">
      <c r="B34" s="3" t="s">
        <v>221</v>
      </c>
      <c r="H34" s="3">
        <v>45</v>
      </c>
      <c r="I34" s="3">
        <v>43</v>
      </c>
      <c r="K34" s="30"/>
      <c r="N34" s="3" t="s">
        <v>199</v>
      </c>
    </row>
    <row r="35" spans="1:14" x14ac:dyDescent="0.2">
      <c r="B35" s="3" t="s">
        <v>166</v>
      </c>
      <c r="H35" s="3">
        <v>23</v>
      </c>
      <c r="I35" s="3">
        <v>22</v>
      </c>
      <c r="K35" s="30"/>
    </row>
    <row r="36" spans="1:14" x14ac:dyDescent="0.2">
      <c r="K36" s="30"/>
    </row>
    <row r="37" spans="1:14" x14ac:dyDescent="0.2">
      <c r="A37" s="3">
        <v>2024</v>
      </c>
      <c r="K37" s="30"/>
    </row>
    <row r="38" spans="1:14" x14ac:dyDescent="0.2">
      <c r="B38" s="3" t="s">
        <v>1041</v>
      </c>
      <c r="H38" s="3">
        <v>158</v>
      </c>
      <c r="I38" s="3">
        <v>310</v>
      </c>
      <c r="K38" s="30"/>
      <c r="M38" s="3" t="s">
        <v>182</v>
      </c>
      <c r="N38" s="26" t="s">
        <v>1042</v>
      </c>
    </row>
    <row r="39" spans="1:14" x14ac:dyDescent="0.2">
      <c r="B39" s="3" t="s">
        <v>221</v>
      </c>
      <c r="H39" s="3">
        <v>-1</v>
      </c>
      <c r="I39" s="3">
        <v>-2</v>
      </c>
      <c r="K39" s="30"/>
      <c r="N39" s="3" t="s">
        <v>274</v>
      </c>
    </row>
    <row r="40" spans="1:14" x14ac:dyDescent="0.2">
      <c r="B40" s="3" t="s">
        <v>166</v>
      </c>
      <c r="H40" s="3">
        <v>30</v>
      </c>
      <c r="I40" s="3">
        <v>54</v>
      </c>
      <c r="K40" s="30"/>
    </row>
    <row r="41" spans="1:14" x14ac:dyDescent="0.2">
      <c r="K41" s="30"/>
    </row>
    <row r="42" spans="1:14" x14ac:dyDescent="0.2">
      <c r="K42" s="30"/>
    </row>
    <row r="43" spans="1:14" x14ac:dyDescent="0.2">
      <c r="A43" s="23" t="s">
        <v>6459</v>
      </c>
      <c r="K43" s="30"/>
    </row>
    <row r="44" spans="1:14" x14ac:dyDescent="0.2">
      <c r="B44" s="3" t="s">
        <v>579</v>
      </c>
      <c r="I44" s="3">
        <v>18</v>
      </c>
      <c r="K44" s="30"/>
      <c r="N44" s="3" t="s">
        <v>8935</v>
      </c>
    </row>
    <row r="45" spans="1:14" x14ac:dyDescent="0.2">
      <c r="B45" s="3" t="s">
        <v>578</v>
      </c>
      <c r="I45" s="3">
        <v>-13</v>
      </c>
      <c r="K45" s="30"/>
      <c r="N45" s="3" t="s">
        <v>8936</v>
      </c>
    </row>
    <row r="46" spans="1:14" x14ac:dyDescent="0.2">
      <c r="B46" s="3" t="s">
        <v>580</v>
      </c>
      <c r="I46" s="3">
        <v>53</v>
      </c>
      <c r="K46" s="30"/>
    </row>
    <row r="47" spans="1:14" x14ac:dyDescent="0.2">
      <c r="K47" s="30"/>
    </row>
    <row r="48" spans="1:14" x14ac:dyDescent="0.2">
      <c r="K48" s="30"/>
    </row>
    <row r="49" spans="1:14" ht="25.5" x14ac:dyDescent="0.2">
      <c r="A49" s="61" t="s">
        <v>6460</v>
      </c>
      <c r="B49" s="62"/>
      <c r="C49" s="66" t="s">
        <v>3292</v>
      </c>
      <c r="D49" s="66" t="s">
        <v>3293</v>
      </c>
      <c r="E49" s="70" t="s">
        <v>7761</v>
      </c>
      <c r="K49" s="30"/>
    </row>
    <row r="50" spans="1:14" x14ac:dyDescent="0.2">
      <c r="A50" s="62"/>
      <c r="B50" s="62" t="s">
        <v>6461</v>
      </c>
      <c r="C50" s="67">
        <f>-I46</f>
        <v>-53</v>
      </c>
      <c r="D50" s="67"/>
      <c r="E50" s="78"/>
      <c r="K50" s="33"/>
    </row>
    <row r="51" spans="1:14" x14ac:dyDescent="0.2">
      <c r="A51" s="62"/>
      <c r="B51" s="68" t="s">
        <v>9013</v>
      </c>
      <c r="C51" s="67">
        <v>-2</v>
      </c>
      <c r="D51" s="67">
        <v>-2</v>
      </c>
      <c r="E51" s="78"/>
      <c r="K51" s="33"/>
      <c r="N51" s="3" t="s">
        <v>9015</v>
      </c>
    </row>
    <row r="52" spans="1:14" x14ac:dyDescent="0.2">
      <c r="A52" s="62"/>
      <c r="B52" s="68" t="s">
        <v>9014</v>
      </c>
      <c r="C52" s="67">
        <v>-2</v>
      </c>
      <c r="D52" s="67">
        <v>-2</v>
      </c>
      <c r="E52" s="78"/>
      <c r="K52" s="33"/>
      <c r="N52" s="3" t="s">
        <v>9016</v>
      </c>
    </row>
    <row r="53" spans="1:14" x14ac:dyDescent="0.2">
      <c r="A53" s="62"/>
      <c r="B53" s="68" t="s">
        <v>8264</v>
      </c>
      <c r="C53" s="65"/>
      <c r="D53" s="65"/>
      <c r="E53" s="65">
        <v>-33</v>
      </c>
      <c r="K53" s="33"/>
    </row>
    <row r="54" spans="1:14" x14ac:dyDescent="0.2">
      <c r="A54" s="62"/>
      <c r="B54" s="68" t="s">
        <v>8266</v>
      </c>
      <c r="C54" s="65"/>
      <c r="D54" s="65"/>
      <c r="E54" s="65">
        <v>-12</v>
      </c>
      <c r="K54" s="33"/>
    </row>
    <row r="55" spans="1:14" x14ac:dyDescent="0.2">
      <c r="A55" s="62"/>
      <c r="B55" s="68" t="s">
        <v>8328</v>
      </c>
      <c r="C55" s="65"/>
      <c r="D55" s="65"/>
      <c r="E55" s="65">
        <v>-64</v>
      </c>
      <c r="K55" s="33"/>
    </row>
    <row r="56" spans="1:14" x14ac:dyDescent="0.2">
      <c r="A56" s="69" t="s">
        <v>146</v>
      </c>
      <c r="B56" s="49"/>
      <c r="C56" s="71">
        <f>SUM(C50:C55)</f>
        <v>-57</v>
      </c>
      <c r="D56" s="71">
        <f>SUM(D50:D55)</f>
        <v>-4</v>
      </c>
      <c r="E56" s="71">
        <f>SUM(E50:E55)</f>
        <v>-109</v>
      </c>
    </row>
    <row r="57" spans="1:14" x14ac:dyDescent="0.2">
      <c r="A57" s="62"/>
      <c r="B57" s="49"/>
      <c r="C57" s="50"/>
      <c r="D57" s="50"/>
      <c r="E57" s="50"/>
    </row>
    <row r="58" spans="1:14" x14ac:dyDescent="0.2">
      <c r="A58" s="62" t="s">
        <v>7759</v>
      </c>
      <c r="B58" s="49"/>
      <c r="C58" s="50"/>
      <c r="D58" s="50"/>
      <c r="E58" s="50">
        <f>E56+D56</f>
        <v>-113</v>
      </c>
    </row>
  </sheetData>
  <hyperlinks>
    <hyperlink ref="A1" location="'statewide summary'!Print_Titles" display="Link to Summary Worksheet" xr:uid="{FA04818E-A810-4183-9796-0333A2433ADC}"/>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2/18/2025</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AC4C4-C795-4018-80E6-719F15268C30}">
  <sheetPr codeName="Sheet20"/>
  <dimension ref="A1:N60"/>
  <sheetViews>
    <sheetView showGridLines="0" workbookViewId="0">
      <pane xSplit="2" ySplit="10" topLeftCell="C11" activePane="bottomRight" state="frozen"/>
      <selection pane="topRight" activeCell="C1" sqref="C1"/>
      <selection pane="bottomLeft" activeCell="A14" sqref="A14"/>
      <selection pane="bottomRight" activeCell="B15" sqref="B15"/>
    </sheetView>
  </sheetViews>
  <sheetFormatPr defaultRowHeight="12.75" x14ac:dyDescent="0.2"/>
  <cols>
    <col min="1" max="1" width="7.140625" style="3" customWidth="1"/>
    <col min="2" max="2" width="22" style="3" customWidth="1"/>
    <col min="3" max="9" width="13.7109375" style="3" customWidth="1"/>
    <col min="10" max="10" width="1.42578125" style="3" customWidth="1"/>
    <col min="11" max="11" width="9.140625" style="3"/>
    <col min="12" max="12" width="1.85546875" style="3" customWidth="1"/>
    <col min="13" max="16384" width="9.140625" style="3"/>
  </cols>
  <sheetData>
    <row r="1" spans="1:11" ht="16.149999999999999" customHeight="1" x14ac:dyDescent="0.2">
      <c r="A1" s="92" t="s">
        <v>8923</v>
      </c>
    </row>
    <row r="2" spans="1:11" ht="14.45" customHeight="1" x14ac:dyDescent="0.2">
      <c r="B2" s="90" t="s">
        <v>762</v>
      </c>
    </row>
    <row r="3" spans="1:11" ht="2.1" customHeight="1" x14ac:dyDescent="0.2"/>
    <row r="4" spans="1:11" ht="14.45" customHeight="1" x14ac:dyDescent="0.2">
      <c r="B4" s="15" t="s">
        <v>1</v>
      </c>
    </row>
    <row r="5" spans="1:11" ht="1.1499999999999999" customHeight="1" x14ac:dyDescent="0.2"/>
    <row r="6" spans="1:11" ht="14.45" customHeight="1" x14ac:dyDescent="0.2">
      <c r="B6" s="15" t="s">
        <v>2</v>
      </c>
    </row>
    <row r="7" spans="1:11" ht="0.75" customHeight="1" x14ac:dyDescent="0.2"/>
    <row r="8" spans="1:11" ht="14.45" customHeight="1" x14ac:dyDescent="0.2">
      <c r="B8" s="16" t="s">
        <v>3</v>
      </c>
    </row>
    <row r="9" spans="1:11" x14ac:dyDescent="0.2">
      <c r="B9" s="8" t="s">
        <v>4</v>
      </c>
      <c r="C9" s="1" t="s">
        <v>4</v>
      </c>
      <c r="D9" s="1" t="s">
        <v>4</v>
      </c>
      <c r="E9" s="1" t="s">
        <v>4</v>
      </c>
      <c r="F9" s="1" t="s">
        <v>4</v>
      </c>
      <c r="G9" s="1" t="s">
        <v>4</v>
      </c>
      <c r="H9" s="1" t="s">
        <v>5</v>
      </c>
      <c r="I9" s="21" t="s">
        <v>174</v>
      </c>
    </row>
    <row r="10" spans="1:11" x14ac:dyDescent="0.2">
      <c r="B10" s="9" t="s">
        <v>4</v>
      </c>
      <c r="C10" s="2" t="s">
        <v>7</v>
      </c>
      <c r="D10" s="2" t="s">
        <v>8</v>
      </c>
      <c r="E10" s="2" t="s">
        <v>9</v>
      </c>
      <c r="F10" s="2" t="s">
        <v>10</v>
      </c>
      <c r="G10" s="2" t="s">
        <v>11</v>
      </c>
      <c r="H10" s="2" t="s">
        <v>12</v>
      </c>
      <c r="I10" s="2" t="s">
        <v>13</v>
      </c>
      <c r="K10" s="31" t="s">
        <v>331</v>
      </c>
    </row>
    <row r="11" spans="1:11" x14ac:dyDescent="0.2">
      <c r="B11" s="8" t="s">
        <v>153</v>
      </c>
      <c r="C11" s="76">
        <v>0</v>
      </c>
      <c r="D11" s="76">
        <v>0</v>
      </c>
      <c r="E11" s="76">
        <v>0</v>
      </c>
      <c r="F11" s="76">
        <v>0</v>
      </c>
      <c r="G11" s="76">
        <v>0</v>
      </c>
      <c r="H11" s="76">
        <v>1863</v>
      </c>
      <c r="I11" s="76">
        <v>1337</v>
      </c>
    </row>
    <row r="12" spans="1:11" x14ac:dyDescent="0.2">
      <c r="B12" s="12" t="s">
        <v>258</v>
      </c>
      <c r="C12" s="6">
        <v>404.27600000000001</v>
      </c>
      <c r="D12" s="6">
        <v>466.166</v>
      </c>
      <c r="E12" s="6">
        <v>502.36599999999999</v>
      </c>
      <c r="F12" s="6">
        <v>724.54600000000005</v>
      </c>
      <c r="G12" s="6">
        <v>1017.06837</v>
      </c>
      <c r="H12" s="6">
        <v>0</v>
      </c>
      <c r="I12" s="6">
        <v>0</v>
      </c>
    </row>
    <row r="13" spans="1:11" x14ac:dyDescent="0.2">
      <c r="B13" s="13" t="s">
        <v>146</v>
      </c>
      <c r="C13" s="7">
        <v>404.27600000000001</v>
      </c>
      <c r="D13" s="7">
        <v>466.166</v>
      </c>
      <c r="E13" s="7">
        <v>502.36599999999999</v>
      </c>
      <c r="F13" s="7">
        <v>724.54600000000005</v>
      </c>
      <c r="G13" s="7">
        <v>1017.06837</v>
      </c>
      <c r="H13" s="7">
        <v>1863</v>
      </c>
      <c r="I13" s="7">
        <v>1337</v>
      </c>
    </row>
    <row r="15" spans="1:11" x14ac:dyDescent="0.2">
      <c r="B15" s="72" t="s">
        <v>9036</v>
      </c>
      <c r="C15" s="72"/>
      <c r="D15" s="72"/>
      <c r="E15" s="72"/>
      <c r="F15" s="72"/>
      <c r="G15" s="72"/>
      <c r="H15" s="72"/>
      <c r="I15" s="74">
        <f>I13+K15</f>
        <v>1337</v>
      </c>
      <c r="K15" s="32">
        <f>SUM(K16:K57)</f>
        <v>0</v>
      </c>
    </row>
    <row r="16" spans="1:11" x14ac:dyDescent="0.2">
      <c r="B16" s="72" t="s">
        <v>257</v>
      </c>
      <c r="C16" s="72"/>
      <c r="D16" s="72"/>
      <c r="E16" s="72"/>
      <c r="F16" s="72"/>
      <c r="G16" s="72"/>
      <c r="H16" s="72"/>
      <c r="I16" s="75">
        <f>I15/I13-1</f>
        <v>0</v>
      </c>
      <c r="K16" s="30"/>
    </row>
    <row r="17" spans="1:14" x14ac:dyDescent="0.2">
      <c r="K17" s="30"/>
    </row>
    <row r="18" spans="1:14" x14ac:dyDescent="0.2">
      <c r="K18" s="30"/>
    </row>
    <row r="19" spans="1:14" x14ac:dyDescent="0.2">
      <c r="A19" s="23" t="s">
        <v>256</v>
      </c>
      <c r="G19" s="19"/>
      <c r="H19" s="19"/>
      <c r="I19" s="19"/>
      <c r="J19" s="19"/>
      <c r="K19" s="33"/>
    </row>
    <row r="20" spans="1:14" x14ac:dyDescent="0.2">
      <c r="G20" s="19"/>
      <c r="H20" s="19"/>
      <c r="I20" s="19"/>
      <c r="J20" s="19"/>
      <c r="K20" s="33"/>
    </row>
    <row r="21" spans="1:14" x14ac:dyDescent="0.2">
      <c r="A21" s="18">
        <v>2021</v>
      </c>
      <c r="G21" s="19"/>
      <c r="H21" s="19"/>
      <c r="I21" s="19"/>
      <c r="J21" s="19"/>
      <c r="K21" s="33"/>
    </row>
    <row r="22" spans="1:14" x14ac:dyDescent="0.2">
      <c r="B22" s="3" t="s">
        <v>221</v>
      </c>
      <c r="G22" s="3">
        <v>2</v>
      </c>
      <c r="H22" s="3">
        <v>8</v>
      </c>
      <c r="K22" s="30"/>
      <c r="N22" s="3" t="s">
        <v>1034</v>
      </c>
    </row>
    <row r="23" spans="1:14" x14ac:dyDescent="0.2">
      <c r="B23" s="3" t="s">
        <v>166</v>
      </c>
      <c r="G23" s="3">
        <v>8</v>
      </c>
      <c r="H23" s="3">
        <v>3</v>
      </c>
      <c r="K23" s="30"/>
    </row>
    <row r="24" spans="1:14" x14ac:dyDescent="0.2">
      <c r="K24" s="30"/>
    </row>
    <row r="25" spans="1:14" x14ac:dyDescent="0.2">
      <c r="A25" s="3">
        <v>2022</v>
      </c>
      <c r="K25" s="30"/>
    </row>
    <row r="26" spans="1:14" x14ac:dyDescent="0.2">
      <c r="B26" s="3" t="s">
        <v>221</v>
      </c>
      <c r="G26" s="3">
        <v>95</v>
      </c>
      <c r="H26" s="3">
        <v>140</v>
      </c>
      <c r="K26" s="30"/>
      <c r="N26" s="3" t="s">
        <v>1052</v>
      </c>
    </row>
    <row r="27" spans="1:14" x14ac:dyDescent="0.2">
      <c r="B27" s="3" t="s">
        <v>166</v>
      </c>
      <c r="G27" s="3">
        <v>8</v>
      </c>
      <c r="H27" s="3">
        <v>8</v>
      </c>
      <c r="K27" s="30"/>
    </row>
    <row r="28" spans="1:14" x14ac:dyDescent="0.2">
      <c r="K28" s="30"/>
    </row>
    <row r="29" spans="1:14" x14ac:dyDescent="0.2">
      <c r="A29" s="3">
        <v>2023</v>
      </c>
      <c r="K29" s="30"/>
    </row>
    <row r="30" spans="1:14" x14ac:dyDescent="0.2">
      <c r="B30" s="3" t="s">
        <v>1046</v>
      </c>
      <c r="H30" s="3">
        <v>110</v>
      </c>
      <c r="I30" s="3">
        <v>86</v>
      </c>
      <c r="K30" s="30"/>
      <c r="M30" s="3" t="s">
        <v>180</v>
      </c>
      <c r="N30" s="26" t="s">
        <v>1047</v>
      </c>
    </row>
    <row r="31" spans="1:14" x14ac:dyDescent="0.2">
      <c r="B31" s="3" t="s">
        <v>1039</v>
      </c>
      <c r="H31" s="3">
        <v>500</v>
      </c>
      <c r="I31" s="3">
        <v>0</v>
      </c>
      <c r="K31" s="30"/>
      <c r="M31" s="3" t="s">
        <v>184</v>
      </c>
      <c r="N31" s="26" t="s">
        <v>1048</v>
      </c>
    </row>
    <row r="32" spans="1:14" x14ac:dyDescent="0.2">
      <c r="B32" s="3" t="s">
        <v>206</v>
      </c>
      <c r="H32" s="3">
        <v>86</v>
      </c>
      <c r="I32" s="3">
        <v>86</v>
      </c>
      <c r="K32" s="30"/>
      <c r="M32" s="3" t="s">
        <v>180</v>
      </c>
      <c r="N32" s="26" t="s">
        <v>1049</v>
      </c>
    </row>
    <row r="33" spans="1:14" x14ac:dyDescent="0.2">
      <c r="B33" s="3" t="s">
        <v>221</v>
      </c>
      <c r="H33" s="3">
        <v>39</v>
      </c>
      <c r="I33" s="3">
        <v>37</v>
      </c>
      <c r="K33" s="30"/>
      <c r="N33" s="3" t="s">
        <v>199</v>
      </c>
    </row>
    <row r="34" spans="1:14" x14ac:dyDescent="0.2">
      <c r="B34" s="3" t="s">
        <v>166</v>
      </c>
      <c r="H34" s="3">
        <v>20</v>
      </c>
      <c r="I34" s="3">
        <v>13</v>
      </c>
      <c r="K34" s="30"/>
    </row>
    <row r="35" spans="1:14" x14ac:dyDescent="0.2">
      <c r="K35" s="30"/>
    </row>
    <row r="36" spans="1:14" x14ac:dyDescent="0.2">
      <c r="A36" s="3">
        <v>2024</v>
      </c>
      <c r="K36" s="30"/>
    </row>
    <row r="37" spans="1:14" x14ac:dyDescent="0.2">
      <c r="B37" s="3" t="s">
        <v>1050</v>
      </c>
      <c r="H37" s="3">
        <v>35</v>
      </c>
      <c r="I37" s="3">
        <v>8</v>
      </c>
      <c r="K37" s="30"/>
      <c r="M37" s="3" t="s">
        <v>180</v>
      </c>
      <c r="N37" s="26" t="s">
        <v>1051</v>
      </c>
    </row>
    <row r="38" spans="1:14" x14ac:dyDescent="0.2">
      <c r="B38" s="3" t="s">
        <v>221</v>
      </c>
      <c r="H38" s="3">
        <v>-1</v>
      </c>
      <c r="I38" s="3">
        <v>-2</v>
      </c>
      <c r="K38" s="30"/>
      <c r="N38" s="3" t="s">
        <v>274</v>
      </c>
    </row>
    <row r="39" spans="1:14" x14ac:dyDescent="0.2">
      <c r="B39" s="3" t="s">
        <v>166</v>
      </c>
      <c r="H39" s="3">
        <v>17</v>
      </c>
      <c r="I39" s="3">
        <v>26</v>
      </c>
      <c r="K39" s="30"/>
    </row>
    <row r="40" spans="1:14" x14ac:dyDescent="0.2">
      <c r="K40" s="30"/>
    </row>
    <row r="41" spans="1:14" x14ac:dyDescent="0.2">
      <c r="K41" s="30"/>
    </row>
    <row r="42" spans="1:14" x14ac:dyDescent="0.2">
      <c r="A42" s="23" t="s">
        <v>6459</v>
      </c>
      <c r="K42" s="30"/>
    </row>
    <row r="43" spans="1:14" x14ac:dyDescent="0.2">
      <c r="B43" s="3" t="s">
        <v>579</v>
      </c>
      <c r="I43" s="3">
        <v>13</v>
      </c>
      <c r="K43" s="30"/>
      <c r="N43" s="3" t="s">
        <v>8935</v>
      </c>
    </row>
    <row r="44" spans="1:14" x14ac:dyDescent="0.2">
      <c r="B44" s="3" t="s">
        <v>578</v>
      </c>
      <c r="I44" s="3">
        <v>-9</v>
      </c>
      <c r="K44" s="30"/>
      <c r="N44" s="3" t="s">
        <v>8936</v>
      </c>
    </row>
    <row r="45" spans="1:14" x14ac:dyDescent="0.2">
      <c r="B45" s="3" t="s">
        <v>580</v>
      </c>
      <c r="I45" s="3">
        <v>8</v>
      </c>
      <c r="K45" s="30"/>
    </row>
    <row r="46" spans="1:14" x14ac:dyDescent="0.2">
      <c r="K46" s="30"/>
    </row>
    <row r="47" spans="1:14" x14ac:dyDescent="0.2">
      <c r="K47" s="30"/>
    </row>
    <row r="48" spans="1:14" ht="25.5" x14ac:dyDescent="0.2">
      <c r="A48" s="61" t="s">
        <v>6460</v>
      </c>
      <c r="B48" s="62"/>
      <c r="C48" s="66" t="s">
        <v>3292</v>
      </c>
      <c r="D48" s="66" t="s">
        <v>3293</v>
      </c>
      <c r="E48" s="70" t="s">
        <v>7761</v>
      </c>
      <c r="K48" s="30"/>
    </row>
    <row r="49" spans="1:14" x14ac:dyDescent="0.2">
      <c r="A49" s="62"/>
      <c r="B49" s="62" t="s">
        <v>6461</v>
      </c>
      <c r="C49" s="67">
        <f>-I45</f>
        <v>-8</v>
      </c>
      <c r="D49" s="67"/>
      <c r="E49" s="78"/>
      <c r="K49" s="33"/>
    </row>
    <row r="50" spans="1:14" x14ac:dyDescent="0.2">
      <c r="A50" s="62"/>
      <c r="B50" s="49" t="s">
        <v>1053</v>
      </c>
      <c r="C50" s="65">
        <v>-14</v>
      </c>
      <c r="D50" s="65">
        <v>-14</v>
      </c>
      <c r="E50" s="65"/>
      <c r="K50" s="33"/>
      <c r="N50" s="3" t="s">
        <v>1054</v>
      </c>
    </row>
    <row r="51" spans="1:14" x14ac:dyDescent="0.2">
      <c r="A51" s="62"/>
      <c r="B51" s="68" t="s">
        <v>9013</v>
      </c>
      <c r="C51" s="65">
        <v>-1</v>
      </c>
      <c r="D51" s="65">
        <v>-1</v>
      </c>
      <c r="E51" s="65"/>
      <c r="K51" s="33"/>
      <c r="N51" s="3" t="s">
        <v>9015</v>
      </c>
    </row>
    <row r="52" spans="1:14" x14ac:dyDescent="0.2">
      <c r="A52" s="62"/>
      <c r="B52" s="68" t="s">
        <v>9014</v>
      </c>
      <c r="C52" s="65">
        <v>-2</v>
      </c>
      <c r="D52" s="65">
        <v>-2</v>
      </c>
      <c r="E52" s="65"/>
      <c r="K52" s="33"/>
      <c r="N52" s="3" t="s">
        <v>9016</v>
      </c>
    </row>
    <row r="53" spans="1:14" x14ac:dyDescent="0.2">
      <c r="A53" s="62"/>
      <c r="B53" s="68" t="s">
        <v>8535</v>
      </c>
      <c r="C53" s="65"/>
      <c r="D53" s="65"/>
      <c r="E53" s="65">
        <v>-2</v>
      </c>
      <c r="K53" s="33"/>
      <c r="N53" s="26" t="s">
        <v>8537</v>
      </c>
    </row>
    <row r="54" spans="1:14" x14ac:dyDescent="0.2">
      <c r="A54" s="62"/>
      <c r="B54" s="68" t="s">
        <v>8264</v>
      </c>
      <c r="C54" s="65"/>
      <c r="D54" s="65"/>
      <c r="E54" s="65">
        <v>-32</v>
      </c>
      <c r="K54" s="33"/>
      <c r="N54" s="26" t="s">
        <v>8270</v>
      </c>
    </row>
    <row r="55" spans="1:14" x14ac:dyDescent="0.2">
      <c r="A55" s="62"/>
      <c r="B55" s="68" t="s">
        <v>8530</v>
      </c>
      <c r="C55" s="65"/>
      <c r="D55" s="65"/>
      <c r="E55" s="65">
        <v>-30</v>
      </c>
      <c r="K55" s="33"/>
      <c r="N55" s="26" t="s">
        <v>8538</v>
      </c>
    </row>
    <row r="56" spans="1:14" x14ac:dyDescent="0.2">
      <c r="A56" s="62"/>
      <c r="B56" s="68" t="s">
        <v>8536</v>
      </c>
      <c r="C56" s="65"/>
      <c r="D56" s="65"/>
      <c r="E56" s="65">
        <v>-10</v>
      </c>
      <c r="K56" s="33"/>
      <c r="N56" s="26" t="s">
        <v>8539</v>
      </c>
    </row>
    <row r="57" spans="1:14" x14ac:dyDescent="0.2">
      <c r="A57" s="62"/>
      <c r="B57" s="68" t="s">
        <v>8266</v>
      </c>
      <c r="C57" s="65"/>
      <c r="D57" s="65"/>
      <c r="E57" s="65">
        <v>-14</v>
      </c>
      <c r="K57" s="33"/>
      <c r="N57" s="26" t="s">
        <v>8272</v>
      </c>
    </row>
    <row r="58" spans="1:14" x14ac:dyDescent="0.2">
      <c r="A58" s="69" t="s">
        <v>146</v>
      </c>
      <c r="B58" s="49"/>
      <c r="C58" s="71">
        <f>SUM(C49:C57)</f>
        <v>-25</v>
      </c>
      <c r="D58" s="71">
        <f>SUM(D49:D57)</f>
        <v>-17</v>
      </c>
      <c r="E58" s="71">
        <f>SUM(E49:E57)</f>
        <v>-88</v>
      </c>
    </row>
    <row r="59" spans="1:14" x14ac:dyDescent="0.2">
      <c r="A59" s="62"/>
      <c r="B59" s="49"/>
      <c r="C59" s="50"/>
      <c r="D59" s="50"/>
      <c r="E59" s="50"/>
    </row>
    <row r="60" spans="1:14" x14ac:dyDescent="0.2">
      <c r="A60" s="62" t="s">
        <v>7759</v>
      </c>
      <c r="B60" s="49"/>
      <c r="C60" s="50"/>
      <c r="D60" s="50"/>
      <c r="E60" s="50">
        <f>E58+D58</f>
        <v>-105</v>
      </c>
    </row>
  </sheetData>
  <hyperlinks>
    <hyperlink ref="A1" location="'statewide summary'!Print_Titles" display="Link to Summary Worksheet" xr:uid="{293340D7-A189-4477-B879-26A8B8A43F6C}"/>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2/18/2025</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2555F-B1C5-4F7B-A97C-4CAF59546C71}">
  <sheetPr codeName="Sheet21"/>
  <dimension ref="A1:N114"/>
  <sheetViews>
    <sheetView showGridLines="0" workbookViewId="0">
      <pane xSplit="2" ySplit="10" topLeftCell="C11" activePane="bottomRight" state="frozen"/>
      <selection pane="topRight" activeCell="C1" sqref="C1"/>
      <selection pane="bottomLeft" activeCell="A14" sqref="A14"/>
      <selection pane="bottomRight" activeCell="B16" sqref="B16"/>
    </sheetView>
  </sheetViews>
  <sheetFormatPr defaultRowHeight="12.75" x14ac:dyDescent="0.2"/>
  <cols>
    <col min="1" max="1" width="6.7109375" style="3" customWidth="1"/>
    <col min="2" max="2" width="28.85546875" style="3" customWidth="1"/>
    <col min="3" max="9" width="13.7109375" style="3" customWidth="1"/>
    <col min="10" max="10" width="1.28515625" style="3" customWidth="1"/>
    <col min="11" max="11" width="9.140625" style="3"/>
    <col min="12" max="12" width="1.42578125" style="3" customWidth="1"/>
    <col min="13" max="16384" width="9.140625" style="3"/>
  </cols>
  <sheetData>
    <row r="1" spans="1:11" ht="16.149999999999999" customHeight="1" x14ac:dyDescent="0.2">
      <c r="A1" s="92" t="s">
        <v>8923</v>
      </c>
    </row>
    <row r="2" spans="1:11" ht="14.45" customHeight="1" x14ac:dyDescent="0.2">
      <c r="B2" s="90" t="s">
        <v>764</v>
      </c>
    </row>
    <row r="3" spans="1:11" ht="2.1" customHeight="1" x14ac:dyDescent="0.2"/>
    <row r="4" spans="1:11" ht="14.45" customHeight="1" x14ac:dyDescent="0.2">
      <c r="B4" s="15" t="s">
        <v>1</v>
      </c>
    </row>
    <row r="5" spans="1:11" ht="1.1499999999999999" customHeight="1" x14ac:dyDescent="0.2"/>
    <row r="6" spans="1:11" ht="14.45" customHeight="1" x14ac:dyDescent="0.2">
      <c r="B6" s="15" t="s">
        <v>2</v>
      </c>
    </row>
    <row r="7" spans="1:11" ht="0.75" customHeight="1" x14ac:dyDescent="0.2"/>
    <row r="8" spans="1:11" ht="14.45" customHeight="1" x14ac:dyDescent="0.2">
      <c r="B8" s="16" t="s">
        <v>3</v>
      </c>
    </row>
    <row r="9" spans="1:11" x14ac:dyDescent="0.2">
      <c r="B9" s="8" t="s">
        <v>4</v>
      </c>
      <c r="C9" s="1" t="s">
        <v>4</v>
      </c>
      <c r="D9" s="1" t="s">
        <v>4</v>
      </c>
      <c r="E9" s="1" t="s">
        <v>4</v>
      </c>
      <c r="F9" s="1" t="s">
        <v>4</v>
      </c>
      <c r="G9" s="1" t="s">
        <v>4</v>
      </c>
      <c r="H9" s="1" t="s">
        <v>5</v>
      </c>
      <c r="I9" s="21" t="s">
        <v>174</v>
      </c>
    </row>
    <row r="10" spans="1:11" x14ac:dyDescent="0.2">
      <c r="B10" s="9" t="s">
        <v>4</v>
      </c>
      <c r="C10" s="2" t="s">
        <v>7</v>
      </c>
      <c r="D10" s="2" t="s">
        <v>8</v>
      </c>
      <c r="E10" s="2" t="s">
        <v>9</v>
      </c>
      <c r="F10" s="2" t="s">
        <v>10</v>
      </c>
      <c r="G10" s="2" t="s">
        <v>11</v>
      </c>
      <c r="H10" s="2" t="s">
        <v>12</v>
      </c>
      <c r="I10" s="2" t="s">
        <v>13</v>
      </c>
      <c r="K10" s="31" t="s">
        <v>331</v>
      </c>
    </row>
    <row r="11" spans="1:11" x14ac:dyDescent="0.2">
      <c r="B11" s="8" t="s">
        <v>153</v>
      </c>
      <c r="C11" s="76">
        <v>0</v>
      </c>
      <c r="D11" s="76">
        <v>0</v>
      </c>
      <c r="E11" s="76">
        <v>0</v>
      </c>
      <c r="F11" s="76">
        <v>0</v>
      </c>
      <c r="G11" s="76">
        <v>0</v>
      </c>
      <c r="H11" s="76">
        <v>2651</v>
      </c>
      <c r="I11" s="76">
        <v>2156</v>
      </c>
    </row>
    <row r="12" spans="1:11" x14ac:dyDescent="0.2">
      <c r="B12" s="8" t="s">
        <v>258</v>
      </c>
      <c r="C12" s="76">
        <v>201.709</v>
      </c>
      <c r="D12" s="76">
        <v>1</v>
      </c>
      <c r="E12" s="76">
        <v>0</v>
      </c>
      <c r="F12" s="76">
        <v>0</v>
      </c>
      <c r="G12" s="76">
        <v>178.24486999999999</v>
      </c>
      <c r="H12" s="76">
        <v>0</v>
      </c>
      <c r="I12" s="76">
        <v>0</v>
      </c>
    </row>
    <row r="13" spans="1:11" x14ac:dyDescent="0.2">
      <c r="B13" s="8" t="s">
        <v>763</v>
      </c>
      <c r="C13" s="76">
        <v>1199.509</v>
      </c>
      <c r="D13" s="76">
        <v>46</v>
      </c>
      <c r="E13" s="76">
        <v>60</v>
      </c>
      <c r="F13" s="76">
        <v>60</v>
      </c>
      <c r="G13" s="76">
        <v>1506.99767</v>
      </c>
      <c r="H13" s="76">
        <v>0</v>
      </c>
      <c r="I13" s="76">
        <v>0</v>
      </c>
    </row>
    <row r="14" spans="1:11" x14ac:dyDescent="0.2">
      <c r="B14" s="13" t="s">
        <v>146</v>
      </c>
      <c r="C14" s="7">
        <v>1401.2180000000001</v>
      </c>
      <c r="D14" s="7">
        <v>47</v>
      </c>
      <c r="E14" s="7">
        <v>60</v>
      </c>
      <c r="F14" s="7">
        <v>60</v>
      </c>
      <c r="G14" s="7">
        <v>1685.24254</v>
      </c>
      <c r="H14" s="7">
        <v>2651</v>
      </c>
      <c r="I14" s="7">
        <v>2156</v>
      </c>
    </row>
    <row r="16" spans="1:11" x14ac:dyDescent="0.2">
      <c r="B16" s="72" t="s">
        <v>9036</v>
      </c>
      <c r="C16" s="72"/>
      <c r="D16" s="72"/>
      <c r="E16" s="72"/>
      <c r="F16" s="72"/>
      <c r="G16" s="72"/>
      <c r="H16" s="72"/>
      <c r="I16" s="74">
        <f>I14+K16</f>
        <v>2156</v>
      </c>
      <c r="K16" s="32">
        <f>SUM(K17:K47)</f>
        <v>0</v>
      </c>
    </row>
    <row r="17" spans="1:14" x14ac:dyDescent="0.2">
      <c r="B17" s="72" t="s">
        <v>257</v>
      </c>
      <c r="C17" s="72"/>
      <c r="D17" s="72"/>
      <c r="E17" s="72"/>
      <c r="F17" s="72"/>
      <c r="G17" s="72"/>
      <c r="H17" s="72"/>
      <c r="I17" s="75">
        <f>I16/I14-1</f>
        <v>0</v>
      </c>
      <c r="K17" s="30"/>
    </row>
    <row r="18" spans="1:14" x14ac:dyDescent="0.2">
      <c r="K18" s="30"/>
    </row>
    <row r="19" spans="1:14" x14ac:dyDescent="0.2">
      <c r="K19" s="30"/>
    </row>
    <row r="20" spans="1:14" x14ac:dyDescent="0.2">
      <c r="A20" s="23" t="s">
        <v>256</v>
      </c>
      <c r="G20" s="19"/>
      <c r="H20" s="19"/>
      <c r="I20" s="19"/>
      <c r="J20" s="19"/>
      <c r="K20" s="33"/>
    </row>
    <row r="21" spans="1:14" x14ac:dyDescent="0.2">
      <c r="G21" s="19"/>
      <c r="H21" s="19"/>
      <c r="I21" s="19"/>
      <c r="J21" s="19"/>
      <c r="K21" s="33"/>
    </row>
    <row r="22" spans="1:14" x14ac:dyDescent="0.2">
      <c r="A22" s="18">
        <v>2021</v>
      </c>
      <c r="G22" s="19"/>
      <c r="H22" s="19"/>
      <c r="I22" s="19"/>
      <c r="J22" s="19"/>
      <c r="K22" s="33"/>
    </row>
    <row r="23" spans="1:14" x14ac:dyDescent="0.2">
      <c r="B23" s="3" t="s">
        <v>1055</v>
      </c>
      <c r="G23" s="19">
        <v>1615</v>
      </c>
      <c r="H23" s="19">
        <v>2168</v>
      </c>
      <c r="I23" s="19"/>
      <c r="J23" s="19"/>
      <c r="K23" s="33"/>
      <c r="M23" s="3" t="s">
        <v>182</v>
      </c>
      <c r="N23" s="26" t="s">
        <v>1056</v>
      </c>
    </row>
    <row r="24" spans="1:14" x14ac:dyDescent="0.2">
      <c r="G24" s="19"/>
      <c r="H24" s="19"/>
      <c r="I24" s="19"/>
      <c r="J24" s="19"/>
      <c r="K24" s="33"/>
    </row>
    <row r="25" spans="1:14" x14ac:dyDescent="0.2">
      <c r="A25" s="3">
        <v>2022</v>
      </c>
      <c r="G25" s="19"/>
      <c r="H25" s="19"/>
      <c r="I25" s="19"/>
      <c r="J25" s="19"/>
      <c r="K25" s="33"/>
    </row>
    <row r="26" spans="1:14" x14ac:dyDescent="0.2">
      <c r="B26" s="3" t="s">
        <v>1057</v>
      </c>
      <c r="G26" s="19">
        <v>600</v>
      </c>
      <c r="H26" s="19">
        <v>0</v>
      </c>
      <c r="I26" s="19"/>
      <c r="J26" s="19"/>
      <c r="K26" s="33"/>
      <c r="M26" s="3" t="s">
        <v>184</v>
      </c>
      <c r="N26" s="26" t="s">
        <v>1058</v>
      </c>
    </row>
    <row r="27" spans="1:14" x14ac:dyDescent="0.2">
      <c r="G27" s="19"/>
      <c r="H27" s="19"/>
      <c r="I27" s="19"/>
      <c r="J27" s="19"/>
      <c r="K27" s="33"/>
    </row>
    <row r="28" spans="1:14" x14ac:dyDescent="0.2">
      <c r="A28" s="3">
        <v>2023</v>
      </c>
      <c r="G28" s="19"/>
      <c r="H28" s="19"/>
      <c r="I28" s="19"/>
      <c r="J28" s="19"/>
      <c r="K28" s="33"/>
    </row>
    <row r="29" spans="1:14" x14ac:dyDescent="0.2">
      <c r="B29" s="3" t="s">
        <v>221</v>
      </c>
      <c r="G29" s="19"/>
      <c r="H29" s="19">
        <v>30</v>
      </c>
      <c r="I29" s="19">
        <v>30</v>
      </c>
      <c r="J29" s="19"/>
      <c r="K29" s="33"/>
      <c r="N29" s="3" t="s">
        <v>199</v>
      </c>
    </row>
    <row r="30" spans="1:14" x14ac:dyDescent="0.2">
      <c r="B30" s="3" t="s">
        <v>166</v>
      </c>
      <c r="G30" s="19"/>
      <c r="H30" s="19">
        <v>1</v>
      </c>
      <c r="I30" s="19">
        <v>0</v>
      </c>
      <c r="J30" s="19"/>
      <c r="K30" s="33"/>
    </row>
    <row r="31" spans="1:14" x14ac:dyDescent="0.2">
      <c r="G31" s="19"/>
      <c r="H31" s="19"/>
      <c r="I31" s="19"/>
      <c r="J31" s="19"/>
      <c r="K31" s="33"/>
    </row>
    <row r="32" spans="1:14" x14ac:dyDescent="0.2">
      <c r="A32" s="3">
        <v>2024</v>
      </c>
      <c r="G32" s="19"/>
      <c r="H32" s="19"/>
      <c r="I32" s="19"/>
      <c r="J32" s="19"/>
      <c r="K32" s="33"/>
    </row>
    <row r="33" spans="1:14" x14ac:dyDescent="0.2">
      <c r="B33" s="3" t="s">
        <v>1059</v>
      </c>
      <c r="G33" s="19"/>
      <c r="H33" s="19">
        <v>500</v>
      </c>
      <c r="I33" s="19">
        <v>0</v>
      </c>
      <c r="J33" s="19"/>
      <c r="K33" s="33"/>
      <c r="M33" s="3" t="s">
        <v>184</v>
      </c>
      <c r="N33" s="26" t="s">
        <v>1060</v>
      </c>
    </row>
    <row r="34" spans="1:14" x14ac:dyDescent="0.2">
      <c r="B34" s="3" t="s">
        <v>221</v>
      </c>
      <c r="G34" s="19"/>
      <c r="H34" s="19">
        <v>-1</v>
      </c>
      <c r="I34" s="19">
        <v>-2</v>
      </c>
      <c r="J34" s="19"/>
      <c r="K34" s="33"/>
      <c r="N34" s="3" t="s">
        <v>274</v>
      </c>
    </row>
    <row r="35" spans="1:14" x14ac:dyDescent="0.2">
      <c r="G35" s="19"/>
      <c r="H35" s="19"/>
      <c r="I35" s="19"/>
      <c r="J35" s="19"/>
      <c r="K35" s="33"/>
    </row>
    <row r="36" spans="1:14" x14ac:dyDescent="0.2">
      <c r="G36" s="19"/>
      <c r="H36" s="19"/>
      <c r="I36" s="19"/>
      <c r="J36" s="19"/>
      <c r="K36" s="33"/>
    </row>
    <row r="37" spans="1:14" x14ac:dyDescent="0.2">
      <c r="A37" s="23" t="s">
        <v>6459</v>
      </c>
      <c r="G37" s="19"/>
      <c r="H37" s="19"/>
      <c r="I37" s="19"/>
      <c r="J37" s="19"/>
      <c r="K37" s="33"/>
    </row>
    <row r="38" spans="1:14" x14ac:dyDescent="0.2">
      <c r="B38" s="3" t="s">
        <v>579</v>
      </c>
      <c r="G38" s="19"/>
      <c r="H38" s="19"/>
      <c r="I38" s="19">
        <v>31</v>
      </c>
      <c r="J38" s="19"/>
      <c r="K38" s="33"/>
      <c r="N38" s="3" t="s">
        <v>8935</v>
      </c>
    </row>
    <row r="39" spans="1:14" x14ac:dyDescent="0.2">
      <c r="B39" s="3" t="s">
        <v>578</v>
      </c>
      <c r="G39" s="19"/>
      <c r="H39" s="19"/>
      <c r="I39" s="19">
        <v>-23</v>
      </c>
      <c r="J39" s="19"/>
      <c r="K39" s="33"/>
      <c r="N39" s="3" t="s">
        <v>8936</v>
      </c>
    </row>
    <row r="40" spans="1:14" x14ac:dyDescent="0.2">
      <c r="B40" s="3" t="s">
        <v>580</v>
      </c>
      <c r="G40" s="19"/>
      <c r="H40" s="19"/>
      <c r="I40" s="19">
        <v>-6</v>
      </c>
      <c r="J40" s="19"/>
      <c r="K40" s="33"/>
    </row>
    <row r="41" spans="1:14" x14ac:dyDescent="0.2">
      <c r="G41" s="19"/>
      <c r="H41" s="19"/>
      <c r="I41" s="19"/>
      <c r="J41" s="19"/>
      <c r="K41" s="33"/>
    </row>
    <row r="42" spans="1:14" x14ac:dyDescent="0.2">
      <c r="G42" s="19"/>
      <c r="H42" s="19"/>
      <c r="I42" s="19"/>
      <c r="J42" s="19"/>
      <c r="K42" s="33"/>
    </row>
    <row r="43" spans="1:14" ht="25.5" x14ac:dyDescent="0.2">
      <c r="A43" s="61" t="s">
        <v>6460</v>
      </c>
      <c r="B43" s="62"/>
      <c r="C43" s="66" t="s">
        <v>3292</v>
      </c>
      <c r="D43" s="66" t="s">
        <v>3293</v>
      </c>
      <c r="E43" s="70" t="s">
        <v>7761</v>
      </c>
      <c r="G43" s="19"/>
      <c r="H43" s="19"/>
      <c r="I43" s="19"/>
      <c r="J43" s="19"/>
      <c r="K43" s="33"/>
    </row>
    <row r="44" spans="1:14" x14ac:dyDescent="0.2">
      <c r="A44" s="62"/>
      <c r="B44" s="62" t="s">
        <v>6461</v>
      </c>
      <c r="C44" s="67">
        <f>-I40</f>
        <v>6</v>
      </c>
      <c r="D44" s="67"/>
      <c r="E44" s="78"/>
      <c r="G44" s="19"/>
      <c r="H44" s="19"/>
      <c r="I44" s="19"/>
      <c r="J44" s="19"/>
      <c r="K44" s="33"/>
    </row>
    <row r="45" spans="1:14" x14ac:dyDescent="0.2">
      <c r="A45" s="62"/>
      <c r="B45" s="68" t="s">
        <v>9013</v>
      </c>
      <c r="C45" s="67">
        <v>-2</v>
      </c>
      <c r="D45" s="67">
        <v>-2</v>
      </c>
      <c r="E45" s="78"/>
      <c r="G45" s="19"/>
      <c r="H45" s="19"/>
      <c r="I45" s="19"/>
      <c r="J45" s="19"/>
      <c r="K45" s="33"/>
      <c r="N45" s="3" t="s">
        <v>9015</v>
      </c>
    </row>
    <row r="46" spans="1:14" x14ac:dyDescent="0.2">
      <c r="A46" s="62"/>
      <c r="B46" s="68" t="s">
        <v>9014</v>
      </c>
      <c r="C46" s="67">
        <v>-4</v>
      </c>
      <c r="D46" s="67">
        <v>-4</v>
      </c>
      <c r="E46" s="78"/>
      <c r="G46" s="19"/>
      <c r="H46" s="19"/>
      <c r="I46" s="19"/>
      <c r="J46" s="19"/>
      <c r="K46" s="33"/>
      <c r="N46" s="3" t="s">
        <v>9016</v>
      </c>
    </row>
    <row r="47" spans="1:14" x14ac:dyDescent="0.2">
      <c r="A47" s="62"/>
      <c r="B47" s="49" t="s">
        <v>8540</v>
      </c>
      <c r="C47" s="65"/>
      <c r="D47" s="65"/>
      <c r="E47" s="65">
        <v>-134</v>
      </c>
      <c r="G47" s="19"/>
      <c r="H47" s="19"/>
      <c r="I47" s="19"/>
      <c r="J47" s="19"/>
      <c r="K47" s="33"/>
      <c r="N47" s="3" t="s">
        <v>8541</v>
      </c>
    </row>
    <row r="48" spans="1:14" x14ac:dyDescent="0.2">
      <c r="A48" s="69" t="s">
        <v>146</v>
      </c>
      <c r="B48" s="49"/>
      <c r="C48" s="71">
        <f>SUM(C44:C47)</f>
        <v>0</v>
      </c>
      <c r="D48" s="71">
        <f>SUM(D44:D47)</f>
        <v>-6</v>
      </c>
      <c r="E48" s="71">
        <f>SUM(E44:E47)</f>
        <v>-134</v>
      </c>
      <c r="G48" s="19"/>
      <c r="H48" s="19"/>
      <c r="I48" s="19"/>
      <c r="J48" s="19"/>
      <c r="K48" s="19"/>
    </row>
    <row r="49" spans="1:11" x14ac:dyDescent="0.2">
      <c r="A49" s="62"/>
      <c r="B49" s="49"/>
      <c r="C49" s="50"/>
      <c r="D49" s="50"/>
      <c r="E49" s="50"/>
      <c r="G49" s="19"/>
      <c r="H49" s="19"/>
      <c r="I49" s="19"/>
      <c r="J49" s="19"/>
      <c r="K49" s="19"/>
    </row>
    <row r="50" spans="1:11" x14ac:dyDescent="0.2">
      <c r="A50" s="62" t="s">
        <v>7759</v>
      </c>
      <c r="B50" s="49"/>
      <c r="C50" s="50"/>
      <c r="D50" s="50"/>
      <c r="E50" s="50">
        <f>E48+D48</f>
        <v>-140</v>
      </c>
      <c r="G50" s="19"/>
      <c r="H50" s="19"/>
      <c r="I50" s="19"/>
      <c r="J50" s="19"/>
      <c r="K50" s="19"/>
    </row>
    <row r="51" spans="1:11" x14ac:dyDescent="0.2">
      <c r="G51" s="19"/>
      <c r="H51" s="19"/>
      <c r="I51" s="19"/>
      <c r="J51" s="19"/>
      <c r="K51" s="19"/>
    </row>
    <row r="52" spans="1:11" x14ac:dyDescent="0.2">
      <c r="G52" s="19"/>
      <c r="H52" s="19"/>
      <c r="I52" s="19"/>
      <c r="J52" s="19"/>
      <c r="K52" s="19"/>
    </row>
    <row r="53" spans="1:11" x14ac:dyDescent="0.2">
      <c r="G53" s="19"/>
      <c r="H53" s="19"/>
      <c r="I53" s="19"/>
      <c r="J53" s="19"/>
      <c r="K53" s="19"/>
    </row>
    <row r="54" spans="1:11" x14ac:dyDescent="0.2">
      <c r="G54" s="19"/>
      <c r="H54" s="19"/>
      <c r="I54" s="19"/>
      <c r="J54" s="19"/>
      <c r="K54" s="19"/>
    </row>
    <row r="55" spans="1:11" x14ac:dyDescent="0.2">
      <c r="G55" s="19"/>
      <c r="H55" s="19"/>
      <c r="I55" s="19"/>
      <c r="J55" s="19"/>
      <c r="K55" s="19"/>
    </row>
    <row r="56" spans="1:11" x14ac:dyDescent="0.2">
      <c r="G56" s="19"/>
      <c r="H56" s="19"/>
      <c r="I56" s="19"/>
      <c r="J56" s="19"/>
      <c r="K56" s="19"/>
    </row>
    <row r="57" spans="1:11" x14ac:dyDescent="0.2">
      <c r="G57" s="19"/>
      <c r="H57" s="19"/>
      <c r="I57" s="19"/>
      <c r="J57" s="19"/>
      <c r="K57" s="19"/>
    </row>
    <row r="58" spans="1:11" x14ac:dyDescent="0.2">
      <c r="G58" s="19"/>
      <c r="H58" s="19"/>
      <c r="I58" s="19"/>
      <c r="J58" s="19"/>
      <c r="K58" s="19"/>
    </row>
    <row r="59" spans="1:11" x14ac:dyDescent="0.2">
      <c r="G59" s="19"/>
      <c r="H59" s="19"/>
      <c r="I59" s="19"/>
      <c r="J59" s="19"/>
      <c r="K59" s="19"/>
    </row>
    <row r="60" spans="1:11" x14ac:dyDescent="0.2">
      <c r="G60" s="19"/>
      <c r="H60" s="19"/>
      <c r="I60" s="19"/>
      <c r="J60" s="19"/>
      <c r="K60" s="19"/>
    </row>
    <row r="61" spans="1:11" x14ac:dyDescent="0.2">
      <c r="G61" s="19"/>
      <c r="H61" s="19"/>
      <c r="I61" s="19"/>
      <c r="J61" s="19"/>
      <c r="K61" s="19"/>
    </row>
    <row r="62" spans="1:11" x14ac:dyDescent="0.2">
      <c r="G62" s="19"/>
      <c r="H62" s="19"/>
      <c r="I62" s="19"/>
      <c r="J62" s="19"/>
      <c r="K62" s="19"/>
    </row>
    <row r="63" spans="1:11" x14ac:dyDescent="0.2">
      <c r="G63" s="19"/>
      <c r="H63" s="19"/>
      <c r="I63" s="19"/>
      <c r="J63" s="19"/>
      <c r="K63" s="19"/>
    </row>
    <row r="64" spans="1:11" x14ac:dyDescent="0.2">
      <c r="G64" s="19"/>
      <c r="H64" s="19"/>
      <c r="I64" s="19"/>
      <c r="J64" s="19"/>
      <c r="K64" s="19"/>
    </row>
    <row r="65" spans="7:11" x14ac:dyDescent="0.2">
      <c r="G65" s="19"/>
      <c r="H65" s="19"/>
      <c r="I65" s="19"/>
      <c r="J65" s="19"/>
      <c r="K65" s="19"/>
    </row>
    <row r="66" spans="7:11" x14ac:dyDescent="0.2">
      <c r="G66" s="19"/>
      <c r="H66" s="19"/>
      <c r="I66" s="19"/>
      <c r="J66" s="19"/>
      <c r="K66" s="19"/>
    </row>
    <row r="67" spans="7:11" x14ac:dyDescent="0.2">
      <c r="G67" s="19"/>
      <c r="H67" s="19"/>
      <c r="I67" s="19"/>
      <c r="J67" s="19"/>
      <c r="K67" s="19"/>
    </row>
    <row r="68" spans="7:11" x14ac:dyDescent="0.2">
      <c r="G68" s="19"/>
      <c r="H68" s="19"/>
      <c r="I68" s="19"/>
      <c r="J68" s="19"/>
      <c r="K68" s="19"/>
    </row>
    <row r="69" spans="7:11" x14ac:dyDescent="0.2">
      <c r="G69" s="19"/>
      <c r="H69" s="19"/>
      <c r="I69" s="19"/>
      <c r="J69" s="19"/>
      <c r="K69" s="19"/>
    </row>
    <row r="70" spans="7:11" x14ac:dyDescent="0.2">
      <c r="G70" s="19"/>
      <c r="H70" s="19"/>
      <c r="I70" s="19"/>
      <c r="J70" s="19"/>
      <c r="K70" s="19"/>
    </row>
    <row r="71" spans="7:11" x14ac:dyDescent="0.2">
      <c r="G71" s="19"/>
      <c r="H71" s="19"/>
      <c r="I71" s="19"/>
      <c r="J71" s="19"/>
      <c r="K71" s="19"/>
    </row>
    <row r="72" spans="7:11" x14ac:dyDescent="0.2">
      <c r="G72" s="19"/>
      <c r="H72" s="19"/>
      <c r="I72" s="19"/>
      <c r="J72" s="19"/>
      <c r="K72" s="19"/>
    </row>
    <row r="73" spans="7:11" x14ac:dyDescent="0.2">
      <c r="G73" s="19"/>
      <c r="H73" s="19"/>
      <c r="I73" s="19"/>
      <c r="J73" s="19"/>
      <c r="K73" s="19"/>
    </row>
    <row r="74" spans="7:11" x14ac:dyDescent="0.2">
      <c r="G74" s="19"/>
      <c r="H74" s="19"/>
      <c r="I74" s="19"/>
      <c r="J74" s="19"/>
      <c r="K74" s="19"/>
    </row>
    <row r="75" spans="7:11" x14ac:dyDescent="0.2">
      <c r="G75" s="19"/>
      <c r="H75" s="19"/>
      <c r="I75" s="19"/>
      <c r="J75" s="19"/>
      <c r="K75" s="19"/>
    </row>
    <row r="76" spans="7:11" x14ac:dyDescent="0.2">
      <c r="G76" s="19"/>
      <c r="H76" s="19"/>
      <c r="I76" s="19"/>
      <c r="J76" s="19"/>
      <c r="K76" s="19"/>
    </row>
    <row r="77" spans="7:11" x14ac:dyDescent="0.2">
      <c r="G77" s="19"/>
      <c r="H77" s="19"/>
      <c r="I77" s="19"/>
      <c r="J77" s="19"/>
      <c r="K77" s="19"/>
    </row>
    <row r="78" spans="7:11" x14ac:dyDescent="0.2">
      <c r="G78" s="19"/>
      <c r="H78" s="19"/>
      <c r="I78" s="19"/>
      <c r="J78" s="19"/>
      <c r="K78" s="19"/>
    </row>
    <row r="79" spans="7:11" x14ac:dyDescent="0.2">
      <c r="G79" s="19"/>
      <c r="H79" s="19"/>
      <c r="I79" s="19"/>
      <c r="J79" s="19"/>
      <c r="K79" s="19"/>
    </row>
    <row r="80" spans="7:11" x14ac:dyDescent="0.2">
      <c r="G80" s="19"/>
      <c r="H80" s="19"/>
      <c r="I80" s="19"/>
      <c r="J80" s="19"/>
      <c r="K80" s="19"/>
    </row>
    <row r="81" spans="7:11" x14ac:dyDescent="0.2">
      <c r="G81" s="19"/>
      <c r="H81" s="19"/>
      <c r="I81" s="19"/>
      <c r="J81" s="19"/>
      <c r="K81" s="19"/>
    </row>
    <row r="82" spans="7:11" x14ac:dyDescent="0.2">
      <c r="G82" s="19"/>
      <c r="H82" s="19"/>
      <c r="I82" s="19"/>
      <c r="J82" s="19"/>
      <c r="K82" s="19"/>
    </row>
    <row r="83" spans="7:11" x14ac:dyDescent="0.2">
      <c r="G83" s="19"/>
      <c r="H83" s="19"/>
      <c r="I83" s="19"/>
      <c r="J83" s="19"/>
      <c r="K83" s="19"/>
    </row>
    <row r="84" spans="7:11" x14ac:dyDescent="0.2">
      <c r="G84" s="19"/>
      <c r="H84" s="19"/>
      <c r="I84" s="19"/>
      <c r="J84" s="19"/>
      <c r="K84" s="19"/>
    </row>
    <row r="85" spans="7:11" x14ac:dyDescent="0.2">
      <c r="G85" s="19"/>
      <c r="H85" s="19"/>
      <c r="I85" s="19"/>
      <c r="J85" s="19"/>
      <c r="K85" s="19"/>
    </row>
    <row r="86" spans="7:11" x14ac:dyDescent="0.2">
      <c r="G86" s="19"/>
      <c r="H86" s="19"/>
      <c r="I86" s="19"/>
      <c r="J86" s="19"/>
      <c r="K86" s="19"/>
    </row>
    <row r="87" spans="7:11" x14ac:dyDescent="0.2">
      <c r="G87" s="19"/>
      <c r="H87" s="19"/>
      <c r="I87" s="19"/>
      <c r="J87" s="19"/>
      <c r="K87" s="19"/>
    </row>
    <row r="88" spans="7:11" x14ac:dyDescent="0.2">
      <c r="G88" s="19"/>
      <c r="H88" s="19"/>
      <c r="I88" s="19"/>
      <c r="J88" s="19"/>
      <c r="K88" s="19"/>
    </row>
    <row r="89" spans="7:11" x14ac:dyDescent="0.2">
      <c r="G89" s="19"/>
      <c r="H89" s="19"/>
      <c r="I89" s="19"/>
      <c r="J89" s="19"/>
      <c r="K89" s="19"/>
    </row>
    <row r="90" spans="7:11" x14ac:dyDescent="0.2">
      <c r="G90" s="19"/>
      <c r="H90" s="19"/>
      <c r="I90" s="19"/>
      <c r="J90" s="19"/>
      <c r="K90" s="19"/>
    </row>
    <row r="91" spans="7:11" x14ac:dyDescent="0.2">
      <c r="G91" s="19"/>
      <c r="H91" s="19"/>
      <c r="I91" s="19"/>
      <c r="J91" s="19"/>
      <c r="K91" s="19"/>
    </row>
    <row r="92" spans="7:11" x14ac:dyDescent="0.2">
      <c r="G92" s="19"/>
      <c r="H92" s="19"/>
      <c r="I92" s="19"/>
      <c r="J92" s="19"/>
      <c r="K92" s="19"/>
    </row>
    <row r="93" spans="7:11" x14ac:dyDescent="0.2">
      <c r="G93" s="19"/>
      <c r="H93" s="19"/>
      <c r="I93" s="19"/>
      <c r="J93" s="19"/>
      <c r="K93" s="19"/>
    </row>
    <row r="94" spans="7:11" x14ac:dyDescent="0.2">
      <c r="G94" s="19"/>
      <c r="H94" s="19"/>
      <c r="I94" s="19"/>
      <c r="J94" s="19"/>
      <c r="K94" s="19"/>
    </row>
    <row r="95" spans="7:11" x14ac:dyDescent="0.2">
      <c r="G95" s="19"/>
      <c r="H95" s="19"/>
      <c r="I95" s="19"/>
      <c r="J95" s="19"/>
      <c r="K95" s="19"/>
    </row>
    <row r="96" spans="7:11" x14ac:dyDescent="0.2">
      <c r="G96" s="19"/>
      <c r="H96" s="19"/>
      <c r="I96" s="19"/>
      <c r="J96" s="19"/>
      <c r="K96" s="19"/>
    </row>
    <row r="97" spans="7:11" x14ac:dyDescent="0.2">
      <c r="G97" s="19"/>
      <c r="H97" s="19"/>
      <c r="I97" s="19"/>
      <c r="J97" s="19"/>
      <c r="K97" s="19"/>
    </row>
    <row r="98" spans="7:11" x14ac:dyDescent="0.2">
      <c r="G98" s="19"/>
      <c r="H98" s="19"/>
      <c r="I98" s="19"/>
      <c r="J98" s="19"/>
      <c r="K98" s="19"/>
    </row>
    <row r="99" spans="7:11" x14ac:dyDescent="0.2">
      <c r="G99" s="19"/>
      <c r="H99" s="19"/>
      <c r="I99" s="19"/>
      <c r="J99" s="19"/>
      <c r="K99" s="19"/>
    </row>
    <row r="100" spans="7:11" x14ac:dyDescent="0.2">
      <c r="G100" s="19"/>
      <c r="H100" s="19"/>
      <c r="I100" s="19"/>
      <c r="J100" s="19"/>
      <c r="K100" s="19"/>
    </row>
    <row r="101" spans="7:11" x14ac:dyDescent="0.2">
      <c r="G101" s="19"/>
      <c r="H101" s="19"/>
      <c r="I101" s="19"/>
      <c r="J101" s="19"/>
      <c r="K101" s="19"/>
    </row>
    <row r="102" spans="7:11" x14ac:dyDescent="0.2">
      <c r="G102" s="19"/>
      <c r="H102" s="19"/>
      <c r="I102" s="19"/>
      <c r="J102" s="19"/>
      <c r="K102" s="19"/>
    </row>
    <row r="103" spans="7:11" x14ac:dyDescent="0.2">
      <c r="G103" s="19"/>
      <c r="H103" s="19"/>
      <c r="I103" s="19"/>
      <c r="J103" s="19"/>
      <c r="K103" s="19"/>
    </row>
    <row r="104" spans="7:11" x14ac:dyDescent="0.2">
      <c r="G104" s="19"/>
      <c r="H104" s="19"/>
      <c r="I104" s="19"/>
      <c r="J104" s="19"/>
      <c r="K104" s="19"/>
    </row>
    <row r="105" spans="7:11" x14ac:dyDescent="0.2">
      <c r="G105" s="19"/>
      <c r="H105" s="19"/>
      <c r="I105" s="19"/>
      <c r="J105" s="19"/>
      <c r="K105" s="19"/>
    </row>
    <row r="106" spans="7:11" x14ac:dyDescent="0.2">
      <c r="G106" s="19"/>
      <c r="H106" s="19"/>
      <c r="I106" s="19"/>
      <c r="J106" s="19"/>
      <c r="K106" s="19"/>
    </row>
    <row r="107" spans="7:11" x14ac:dyDescent="0.2">
      <c r="G107" s="19"/>
      <c r="H107" s="19"/>
      <c r="I107" s="19"/>
      <c r="J107" s="19"/>
      <c r="K107" s="19"/>
    </row>
    <row r="108" spans="7:11" x14ac:dyDescent="0.2">
      <c r="G108" s="19"/>
      <c r="H108" s="19"/>
      <c r="I108" s="19"/>
      <c r="J108" s="19"/>
      <c r="K108" s="19"/>
    </row>
    <row r="109" spans="7:11" x14ac:dyDescent="0.2">
      <c r="G109" s="19"/>
      <c r="H109" s="19"/>
      <c r="I109" s="19"/>
      <c r="J109" s="19"/>
      <c r="K109" s="19"/>
    </row>
    <row r="110" spans="7:11" x14ac:dyDescent="0.2">
      <c r="G110" s="19"/>
      <c r="H110" s="19"/>
      <c r="I110" s="19"/>
      <c r="J110" s="19"/>
      <c r="K110" s="19"/>
    </row>
    <row r="111" spans="7:11" x14ac:dyDescent="0.2">
      <c r="G111" s="19"/>
      <c r="H111" s="19"/>
      <c r="I111" s="19"/>
      <c r="J111" s="19"/>
      <c r="K111" s="19"/>
    </row>
    <row r="112" spans="7:11" x14ac:dyDescent="0.2">
      <c r="G112" s="19"/>
      <c r="H112" s="19"/>
      <c r="I112" s="19"/>
      <c r="J112" s="19"/>
      <c r="K112" s="19"/>
    </row>
    <row r="113" spans="7:11" x14ac:dyDescent="0.2">
      <c r="G113" s="19"/>
      <c r="H113" s="19"/>
      <c r="I113" s="19"/>
      <c r="J113" s="19"/>
      <c r="K113" s="19"/>
    </row>
    <row r="114" spans="7:11" x14ac:dyDescent="0.2">
      <c r="G114" s="19"/>
      <c r="H114" s="19"/>
      <c r="I114" s="19"/>
      <c r="J114" s="19"/>
      <c r="K114" s="19"/>
    </row>
  </sheetData>
  <hyperlinks>
    <hyperlink ref="A1" location="'statewide summary'!Print_Titles" display="Link to Summary Worksheet" xr:uid="{9570F3FE-C310-42C2-AC28-B5954FC06824}"/>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2/18/2025</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01496-2894-4266-8BEF-E8617388526D}">
  <sheetPr codeName="Sheet22"/>
  <dimension ref="A1:M51"/>
  <sheetViews>
    <sheetView showGridLines="0" workbookViewId="0">
      <pane xSplit="2" ySplit="10" topLeftCell="C11" activePane="bottomRight" state="frozen"/>
      <selection pane="topRight" activeCell="C1" sqref="C1"/>
      <selection pane="bottomLeft" activeCell="A14" sqref="A14"/>
      <selection pane="bottomRight" activeCell="B15" sqref="B15"/>
    </sheetView>
  </sheetViews>
  <sheetFormatPr defaultRowHeight="12.75" x14ac:dyDescent="0.2"/>
  <cols>
    <col min="1" max="1" width="6.28515625" style="3" customWidth="1"/>
    <col min="2" max="2" width="23.42578125" style="3" customWidth="1"/>
    <col min="3" max="9" width="13.7109375" style="3" customWidth="1"/>
    <col min="10" max="10" width="2" style="3" customWidth="1"/>
    <col min="11" max="11" width="9.140625" style="3"/>
    <col min="12" max="12" width="1.85546875" style="3" customWidth="1"/>
    <col min="13" max="16384" width="9.140625" style="3"/>
  </cols>
  <sheetData>
    <row r="1" spans="1:11" ht="16.149999999999999" customHeight="1" x14ac:dyDescent="0.2">
      <c r="A1" s="92" t="s">
        <v>8923</v>
      </c>
    </row>
    <row r="2" spans="1:11" ht="14.45" customHeight="1" x14ac:dyDescent="0.2">
      <c r="B2" s="90" t="s">
        <v>582</v>
      </c>
    </row>
    <row r="3" spans="1:11" ht="2.1" customHeight="1" x14ac:dyDescent="0.2"/>
    <row r="4" spans="1:11" ht="14.45" customHeight="1" x14ac:dyDescent="0.2">
      <c r="B4" s="15" t="s">
        <v>1</v>
      </c>
    </row>
    <row r="5" spans="1:11" ht="1.1499999999999999" customHeight="1" x14ac:dyDescent="0.2"/>
    <row r="6" spans="1:11" ht="14.45" customHeight="1" x14ac:dyDescent="0.2">
      <c r="B6" s="15" t="s">
        <v>2</v>
      </c>
    </row>
    <row r="7" spans="1:11" ht="0.75" customHeight="1" x14ac:dyDescent="0.2"/>
    <row r="8" spans="1:11" ht="14.45" customHeight="1" x14ac:dyDescent="0.2">
      <c r="B8" s="16" t="s">
        <v>3</v>
      </c>
    </row>
    <row r="9" spans="1:11" x14ac:dyDescent="0.2">
      <c r="B9" s="8" t="s">
        <v>4</v>
      </c>
      <c r="C9" s="1" t="s">
        <v>4</v>
      </c>
      <c r="D9" s="1" t="s">
        <v>4</v>
      </c>
      <c r="E9" s="1" t="s">
        <v>4</v>
      </c>
      <c r="F9" s="1" t="s">
        <v>4</v>
      </c>
      <c r="G9" s="1" t="s">
        <v>4</v>
      </c>
      <c r="H9" s="1" t="s">
        <v>5</v>
      </c>
      <c r="I9" s="21" t="s">
        <v>174</v>
      </c>
    </row>
    <row r="10" spans="1:11" x14ac:dyDescent="0.2">
      <c r="B10" s="9" t="s">
        <v>4</v>
      </c>
      <c r="C10" s="2" t="s">
        <v>7</v>
      </c>
      <c r="D10" s="2" t="s">
        <v>8</v>
      </c>
      <c r="E10" s="2" t="s">
        <v>9</v>
      </c>
      <c r="F10" s="2" t="s">
        <v>10</v>
      </c>
      <c r="G10" s="2" t="s">
        <v>11</v>
      </c>
      <c r="H10" s="2" t="s">
        <v>12</v>
      </c>
      <c r="I10" s="2" t="s">
        <v>13</v>
      </c>
      <c r="K10" s="31" t="s">
        <v>331</v>
      </c>
    </row>
    <row r="11" spans="1:11" x14ac:dyDescent="0.2">
      <c r="B11" s="11" t="s">
        <v>153</v>
      </c>
      <c r="C11" s="5">
        <v>0</v>
      </c>
      <c r="D11" s="5">
        <v>0</v>
      </c>
      <c r="E11" s="5">
        <v>0</v>
      </c>
      <c r="F11" s="5">
        <v>0</v>
      </c>
      <c r="G11" s="5">
        <v>0</v>
      </c>
      <c r="H11" s="5">
        <v>636</v>
      </c>
      <c r="I11" s="5">
        <v>602</v>
      </c>
    </row>
    <row r="12" spans="1:11" x14ac:dyDescent="0.2">
      <c r="B12" s="12" t="s">
        <v>258</v>
      </c>
      <c r="C12" s="6">
        <v>305.08100000000002</v>
      </c>
      <c r="D12" s="6">
        <v>331.51499999999999</v>
      </c>
      <c r="E12" s="6">
        <v>413.40899999999999</v>
      </c>
      <c r="F12" s="6">
        <v>441.31</v>
      </c>
      <c r="G12" s="6">
        <v>513.19383000000005</v>
      </c>
      <c r="H12" s="6">
        <v>0</v>
      </c>
      <c r="I12" s="6">
        <v>0</v>
      </c>
    </row>
    <row r="13" spans="1:11" x14ac:dyDescent="0.2">
      <c r="B13" s="13" t="s">
        <v>146</v>
      </c>
      <c r="C13" s="7">
        <v>305.08100000000002</v>
      </c>
      <c r="D13" s="7">
        <v>331.51499999999999</v>
      </c>
      <c r="E13" s="7">
        <v>413.40899999999999</v>
      </c>
      <c r="F13" s="7">
        <v>441.31</v>
      </c>
      <c r="G13" s="7">
        <v>513.19383000000005</v>
      </c>
      <c r="H13" s="7">
        <v>636</v>
      </c>
      <c r="I13" s="7">
        <v>602</v>
      </c>
    </row>
    <row r="15" spans="1:11" x14ac:dyDescent="0.2">
      <c r="B15" s="72" t="s">
        <v>9036</v>
      </c>
      <c r="C15" s="72"/>
      <c r="D15" s="72"/>
      <c r="E15" s="72"/>
      <c r="F15" s="72"/>
      <c r="G15" s="72"/>
      <c r="H15" s="72"/>
      <c r="I15" s="74">
        <f>I13+K15</f>
        <v>602</v>
      </c>
      <c r="K15" s="32">
        <f>SUM(K16:K48)</f>
        <v>0</v>
      </c>
    </row>
    <row r="16" spans="1:11" x14ac:dyDescent="0.2">
      <c r="B16" s="72" t="s">
        <v>257</v>
      </c>
      <c r="C16" s="72"/>
      <c r="D16" s="72"/>
      <c r="E16" s="72"/>
      <c r="F16" s="72"/>
      <c r="G16" s="72"/>
      <c r="H16" s="72"/>
      <c r="I16" s="75">
        <f>I15/I13-1</f>
        <v>0</v>
      </c>
      <c r="K16" s="30"/>
    </row>
    <row r="17" spans="1:13" x14ac:dyDescent="0.2">
      <c r="K17" s="30"/>
    </row>
    <row r="18" spans="1:13" x14ac:dyDescent="0.2">
      <c r="K18" s="30"/>
    </row>
    <row r="19" spans="1:13" x14ac:dyDescent="0.2">
      <c r="A19" s="23" t="s">
        <v>256</v>
      </c>
      <c r="G19" s="19"/>
      <c r="H19" s="19"/>
      <c r="I19" s="19"/>
      <c r="J19" s="19"/>
      <c r="K19" s="33"/>
    </row>
    <row r="20" spans="1:13" x14ac:dyDescent="0.2">
      <c r="G20" s="19"/>
      <c r="H20" s="19"/>
      <c r="I20" s="19"/>
      <c r="J20" s="19"/>
      <c r="K20" s="33"/>
    </row>
    <row r="21" spans="1:13" x14ac:dyDescent="0.2">
      <c r="A21" s="18">
        <v>2021</v>
      </c>
      <c r="G21" s="19"/>
      <c r="H21" s="19"/>
      <c r="I21" s="19"/>
      <c r="J21" s="19"/>
      <c r="K21" s="33"/>
    </row>
    <row r="22" spans="1:13" x14ac:dyDescent="0.2">
      <c r="B22" s="3" t="s">
        <v>221</v>
      </c>
      <c r="G22" s="3">
        <v>1</v>
      </c>
      <c r="H22" s="3">
        <v>4</v>
      </c>
      <c r="K22" s="30"/>
      <c r="M22" s="3" t="s">
        <v>1034</v>
      </c>
    </row>
    <row r="23" spans="1:13" x14ac:dyDescent="0.2">
      <c r="B23" s="3" t="s">
        <v>166</v>
      </c>
      <c r="G23" s="3">
        <v>5</v>
      </c>
      <c r="H23" s="3">
        <v>2</v>
      </c>
      <c r="K23" s="30"/>
    </row>
    <row r="24" spans="1:13" x14ac:dyDescent="0.2">
      <c r="K24" s="30"/>
    </row>
    <row r="25" spans="1:13" x14ac:dyDescent="0.2">
      <c r="A25" s="3">
        <v>2022</v>
      </c>
      <c r="K25" s="30"/>
    </row>
    <row r="26" spans="1:13" x14ac:dyDescent="0.2">
      <c r="B26" s="3" t="s">
        <v>221</v>
      </c>
      <c r="G26" s="3">
        <v>5</v>
      </c>
      <c r="H26" s="3">
        <v>10</v>
      </c>
      <c r="K26" s="30"/>
      <c r="M26" s="3" t="s">
        <v>1043</v>
      </c>
    </row>
    <row r="27" spans="1:13" x14ac:dyDescent="0.2">
      <c r="B27" s="3" t="s">
        <v>166</v>
      </c>
      <c r="G27" s="3">
        <v>2</v>
      </c>
      <c r="H27" s="3">
        <v>2</v>
      </c>
      <c r="K27" s="30"/>
    </row>
    <row r="28" spans="1:13" x14ac:dyDescent="0.2">
      <c r="K28" s="30"/>
    </row>
    <row r="29" spans="1:13" x14ac:dyDescent="0.2">
      <c r="A29" s="3">
        <v>2023</v>
      </c>
      <c r="K29" s="30"/>
    </row>
    <row r="30" spans="1:13" x14ac:dyDescent="0.2">
      <c r="B30" s="3" t="s">
        <v>221</v>
      </c>
      <c r="H30" s="3">
        <v>17</v>
      </c>
      <c r="I30" s="3">
        <v>17</v>
      </c>
      <c r="K30" s="30"/>
      <c r="M30" s="3" t="s">
        <v>199</v>
      </c>
    </row>
    <row r="31" spans="1:13" x14ac:dyDescent="0.2">
      <c r="B31" s="3" t="s">
        <v>166</v>
      </c>
      <c r="H31" s="3">
        <v>15</v>
      </c>
      <c r="I31" s="3">
        <v>12</v>
      </c>
      <c r="K31" s="30"/>
    </row>
    <row r="32" spans="1:13" x14ac:dyDescent="0.2">
      <c r="K32" s="30"/>
    </row>
    <row r="33" spans="1:13" x14ac:dyDescent="0.2">
      <c r="A33" s="3">
        <v>2024</v>
      </c>
      <c r="K33" s="30"/>
    </row>
    <row r="34" spans="1:13" x14ac:dyDescent="0.2">
      <c r="B34" s="3" t="s">
        <v>221</v>
      </c>
      <c r="H34" s="3">
        <v>-1</v>
      </c>
      <c r="I34" s="3">
        <v>-2</v>
      </c>
      <c r="K34" s="30"/>
      <c r="M34" s="3" t="s">
        <v>274</v>
      </c>
    </row>
    <row r="35" spans="1:13" x14ac:dyDescent="0.2">
      <c r="B35" s="3" t="s">
        <v>166</v>
      </c>
      <c r="H35" s="3">
        <v>10</v>
      </c>
      <c r="I35" s="3">
        <v>16</v>
      </c>
      <c r="K35" s="30"/>
    </row>
    <row r="36" spans="1:13" x14ac:dyDescent="0.2">
      <c r="K36" s="30"/>
    </row>
    <row r="37" spans="1:13" x14ac:dyDescent="0.2">
      <c r="K37" s="30"/>
    </row>
    <row r="38" spans="1:13" x14ac:dyDescent="0.2">
      <c r="A38" s="23" t="s">
        <v>6459</v>
      </c>
      <c r="K38" s="30"/>
    </row>
    <row r="39" spans="1:13" x14ac:dyDescent="0.2">
      <c r="B39" s="3" t="s">
        <v>579</v>
      </c>
      <c r="I39" s="3">
        <v>8</v>
      </c>
      <c r="K39" s="30"/>
      <c r="M39" s="3" t="s">
        <v>8935</v>
      </c>
    </row>
    <row r="40" spans="1:13" x14ac:dyDescent="0.2">
      <c r="B40" s="3" t="s">
        <v>578</v>
      </c>
      <c r="I40" s="3">
        <v>-4</v>
      </c>
      <c r="K40" s="30"/>
      <c r="M40" s="3" t="s">
        <v>8936</v>
      </c>
    </row>
    <row r="41" spans="1:13" x14ac:dyDescent="0.2">
      <c r="B41" s="3" t="s">
        <v>1061</v>
      </c>
      <c r="I41" s="3">
        <v>19</v>
      </c>
      <c r="K41" s="30"/>
      <c r="M41" s="3" t="s">
        <v>1062</v>
      </c>
    </row>
    <row r="42" spans="1:13" x14ac:dyDescent="0.2">
      <c r="B42" s="3" t="s">
        <v>580</v>
      </c>
      <c r="I42" s="3">
        <v>-38</v>
      </c>
      <c r="K42" s="30"/>
    </row>
    <row r="43" spans="1:13" x14ac:dyDescent="0.2">
      <c r="K43" s="30"/>
    </row>
    <row r="44" spans="1:13" x14ac:dyDescent="0.2">
      <c r="K44" s="30"/>
    </row>
    <row r="45" spans="1:13" ht="25.5" x14ac:dyDescent="0.2">
      <c r="A45" s="61" t="s">
        <v>6460</v>
      </c>
      <c r="B45" s="62"/>
      <c r="C45" s="66" t="s">
        <v>3292</v>
      </c>
      <c r="D45" s="66" t="s">
        <v>3293</v>
      </c>
      <c r="E45" s="70" t="s">
        <v>7761</v>
      </c>
      <c r="K45" s="30"/>
    </row>
    <row r="46" spans="1:13" x14ac:dyDescent="0.2">
      <c r="A46" s="62"/>
      <c r="B46" s="62" t="s">
        <v>6461</v>
      </c>
      <c r="C46" s="67">
        <f>-I42</f>
        <v>38</v>
      </c>
      <c r="D46" s="67"/>
      <c r="E46" s="78"/>
      <c r="K46" s="33"/>
    </row>
    <row r="47" spans="1:13" x14ac:dyDescent="0.2">
      <c r="A47" s="62"/>
      <c r="B47" s="68" t="s">
        <v>9013</v>
      </c>
      <c r="C47" s="67">
        <v>-1</v>
      </c>
      <c r="D47" s="67">
        <v>-1</v>
      </c>
      <c r="E47" s="78"/>
      <c r="K47" s="33"/>
      <c r="M47" s="3" t="s">
        <v>9015</v>
      </c>
    </row>
    <row r="48" spans="1:13" x14ac:dyDescent="0.2">
      <c r="A48" s="62"/>
      <c r="B48" s="49" t="s">
        <v>8542</v>
      </c>
      <c r="C48" s="65"/>
      <c r="D48" s="65"/>
      <c r="E48" s="65">
        <v>-12</v>
      </c>
      <c r="K48" s="33"/>
      <c r="M48" s="3" t="s">
        <v>8543</v>
      </c>
    </row>
    <row r="49" spans="1:5" x14ac:dyDescent="0.2">
      <c r="A49" s="69" t="s">
        <v>146</v>
      </c>
      <c r="B49" s="49"/>
      <c r="C49" s="71">
        <f>SUM(C46:C48)</f>
        <v>37</v>
      </c>
      <c r="D49" s="71">
        <f>SUM(D46:D48)</f>
        <v>-1</v>
      </c>
      <c r="E49" s="71">
        <f>SUM(E46:E48)</f>
        <v>-12</v>
      </c>
    </row>
    <row r="50" spans="1:5" x14ac:dyDescent="0.2">
      <c r="A50" s="62"/>
      <c r="B50" s="49"/>
      <c r="C50" s="50"/>
      <c r="D50" s="50"/>
      <c r="E50" s="50"/>
    </row>
    <row r="51" spans="1:5" x14ac:dyDescent="0.2">
      <c r="A51" s="62" t="s">
        <v>7759</v>
      </c>
      <c r="B51" s="49"/>
      <c r="C51" s="50"/>
      <c r="D51" s="50"/>
      <c r="E51" s="50">
        <f>E49+D49</f>
        <v>-13</v>
      </c>
    </row>
  </sheetData>
  <hyperlinks>
    <hyperlink ref="A1" location="'statewide summary'!Print_Titles" display="Link to Summary Worksheet" xr:uid="{4001DED3-F7F1-495D-A0BF-55EF83934157}"/>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2/18/2025</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8316C-2AFF-4C93-85CB-28B4AAFA767A}">
  <sheetPr codeName="Sheet23"/>
  <dimension ref="A1:N102"/>
  <sheetViews>
    <sheetView showGridLines="0" workbookViewId="0">
      <pane xSplit="2" ySplit="10" topLeftCell="C11" activePane="bottomRight" state="frozen"/>
      <selection pane="topRight" activeCell="C1" sqref="C1"/>
      <selection pane="bottomLeft" activeCell="A14" sqref="A14"/>
      <selection pane="bottomRight" activeCell="B18" sqref="B18"/>
    </sheetView>
  </sheetViews>
  <sheetFormatPr defaultRowHeight="12.75" x14ac:dyDescent="0.2"/>
  <cols>
    <col min="1" max="1" width="5.140625" style="3" customWidth="1"/>
    <col min="2" max="2" width="23.140625" style="3" customWidth="1"/>
    <col min="3" max="9" width="13.7109375" style="3" customWidth="1"/>
    <col min="10" max="10" width="1.5703125" style="3" customWidth="1"/>
    <col min="11" max="11" width="9.140625" style="3"/>
    <col min="12" max="12" width="2" style="3" customWidth="1"/>
    <col min="13" max="16384" width="9.140625" style="3"/>
  </cols>
  <sheetData>
    <row r="1" spans="1:11" ht="16.149999999999999" customHeight="1" x14ac:dyDescent="0.2">
      <c r="A1" s="92" t="s">
        <v>8923</v>
      </c>
    </row>
    <row r="2" spans="1:11" ht="14.45" customHeight="1" x14ac:dyDescent="0.2">
      <c r="B2" s="90" t="s">
        <v>769</v>
      </c>
    </row>
    <row r="3" spans="1:11" ht="2.1" customHeight="1" x14ac:dyDescent="0.2"/>
    <row r="4" spans="1:11" ht="14.45" customHeight="1" x14ac:dyDescent="0.2">
      <c r="B4" s="15" t="s">
        <v>1</v>
      </c>
    </row>
    <row r="5" spans="1:11" ht="1.1499999999999999" customHeight="1" x14ac:dyDescent="0.2"/>
    <row r="6" spans="1:11" ht="14.45" customHeight="1" x14ac:dyDescent="0.2">
      <c r="B6" s="15" t="s">
        <v>2</v>
      </c>
    </row>
    <row r="7" spans="1:11" ht="0.75" customHeight="1" x14ac:dyDescent="0.2"/>
    <row r="8" spans="1:11" ht="14.45" customHeight="1" x14ac:dyDescent="0.2">
      <c r="B8" s="16" t="s">
        <v>3</v>
      </c>
    </row>
    <row r="9" spans="1:11" x14ac:dyDescent="0.2">
      <c r="B9" s="8" t="s">
        <v>4</v>
      </c>
      <c r="C9" s="1" t="s">
        <v>4</v>
      </c>
      <c r="D9" s="1" t="s">
        <v>4</v>
      </c>
      <c r="E9" s="1" t="s">
        <v>4</v>
      </c>
      <c r="F9" s="1" t="s">
        <v>4</v>
      </c>
      <c r="G9" s="1" t="s">
        <v>4</v>
      </c>
      <c r="H9" s="1" t="s">
        <v>5</v>
      </c>
      <c r="I9" s="21" t="s">
        <v>174</v>
      </c>
    </row>
    <row r="10" spans="1:11" x14ac:dyDescent="0.2">
      <c r="B10" s="9" t="s">
        <v>4</v>
      </c>
      <c r="C10" s="2" t="s">
        <v>7</v>
      </c>
      <c r="D10" s="2" t="s">
        <v>8</v>
      </c>
      <c r="E10" s="2" t="s">
        <v>9</v>
      </c>
      <c r="F10" s="2" t="s">
        <v>10</v>
      </c>
      <c r="G10" s="2" t="s">
        <v>11</v>
      </c>
      <c r="H10" s="2" t="s">
        <v>12</v>
      </c>
      <c r="I10" s="2" t="s">
        <v>13</v>
      </c>
      <c r="K10" s="31" t="s">
        <v>331</v>
      </c>
    </row>
    <row r="11" spans="1:11" x14ac:dyDescent="0.2">
      <c r="B11" s="8" t="s">
        <v>153</v>
      </c>
      <c r="C11" s="76">
        <v>0</v>
      </c>
      <c r="D11" s="76">
        <v>0</v>
      </c>
      <c r="E11" s="76">
        <v>0</v>
      </c>
      <c r="F11" s="76">
        <v>0</v>
      </c>
      <c r="G11" s="76">
        <v>0</v>
      </c>
      <c r="H11" s="76">
        <v>91036</v>
      </c>
      <c r="I11" s="76">
        <v>72962</v>
      </c>
    </row>
    <row r="12" spans="1:11" x14ac:dyDescent="0.2">
      <c r="B12" s="8" t="s">
        <v>768</v>
      </c>
      <c r="C12" s="76">
        <v>5816.4449999999997</v>
      </c>
      <c r="D12" s="76">
        <v>1475.66</v>
      </c>
      <c r="E12" s="76">
        <v>-7886.9549999999999</v>
      </c>
      <c r="F12" s="76">
        <v>946.50300000000004</v>
      </c>
      <c r="G12" s="76">
        <v>-4873.9736499999999</v>
      </c>
      <c r="H12" s="76">
        <v>0</v>
      </c>
      <c r="I12" s="76">
        <v>0</v>
      </c>
    </row>
    <row r="13" spans="1:11" x14ac:dyDescent="0.2">
      <c r="B13" s="8" t="s">
        <v>767</v>
      </c>
      <c r="C13" s="76">
        <v>380</v>
      </c>
      <c r="D13" s="76">
        <v>0</v>
      </c>
      <c r="E13" s="76">
        <v>0</v>
      </c>
      <c r="F13" s="76">
        <v>0</v>
      </c>
      <c r="G13" s="76">
        <v>0</v>
      </c>
      <c r="H13" s="76">
        <v>0</v>
      </c>
      <c r="I13" s="76">
        <v>0</v>
      </c>
    </row>
    <row r="14" spans="1:11" x14ac:dyDescent="0.2">
      <c r="B14" s="8" t="s">
        <v>766</v>
      </c>
      <c r="C14" s="76">
        <v>12304.228999999999</v>
      </c>
      <c r="D14" s="76">
        <v>15018.08</v>
      </c>
      <c r="E14" s="76">
        <v>14780.768</v>
      </c>
      <c r="F14" s="76">
        <v>17869.534</v>
      </c>
      <c r="G14" s="76">
        <v>31141.886709999999</v>
      </c>
      <c r="H14" s="76">
        <v>0</v>
      </c>
      <c r="I14" s="76">
        <v>0</v>
      </c>
    </row>
    <row r="15" spans="1:11" x14ac:dyDescent="0.2">
      <c r="B15" s="8" t="s">
        <v>765</v>
      </c>
      <c r="C15" s="76">
        <v>3221.4430000000002</v>
      </c>
      <c r="D15" s="76">
        <v>3655.3780000000002</v>
      </c>
      <c r="E15" s="76">
        <v>8259.1139999999996</v>
      </c>
      <c r="F15" s="76">
        <v>11592.241</v>
      </c>
      <c r="G15" s="76">
        <v>17376.489959999999</v>
      </c>
      <c r="H15" s="76">
        <v>0</v>
      </c>
      <c r="I15" s="76">
        <v>0</v>
      </c>
    </row>
    <row r="16" spans="1:11" x14ac:dyDescent="0.2">
      <c r="B16" s="13" t="s">
        <v>146</v>
      </c>
      <c r="C16" s="7">
        <v>21722.116999999998</v>
      </c>
      <c r="D16" s="7">
        <v>20149.117999999999</v>
      </c>
      <c r="E16" s="7">
        <v>15152.927</v>
      </c>
      <c r="F16" s="7">
        <v>30408.277999999998</v>
      </c>
      <c r="G16" s="7">
        <v>43644.403019999998</v>
      </c>
      <c r="H16" s="7">
        <v>91036</v>
      </c>
      <c r="I16" s="7">
        <v>72962</v>
      </c>
    </row>
    <row r="18" spans="1:14" x14ac:dyDescent="0.2">
      <c r="B18" s="72" t="s">
        <v>9036</v>
      </c>
      <c r="C18" s="72"/>
      <c r="D18" s="72"/>
      <c r="E18" s="72"/>
      <c r="F18" s="72"/>
      <c r="G18" s="72"/>
      <c r="H18" s="72"/>
      <c r="I18" s="74">
        <f>I16+K18</f>
        <v>72962</v>
      </c>
      <c r="K18" s="32">
        <f>SUM(K19:K99)</f>
        <v>0</v>
      </c>
    </row>
    <row r="19" spans="1:14" x14ac:dyDescent="0.2">
      <c r="B19" s="72" t="s">
        <v>257</v>
      </c>
      <c r="C19" s="72"/>
      <c r="D19" s="72"/>
      <c r="E19" s="72"/>
      <c r="F19" s="72"/>
      <c r="G19" s="72"/>
      <c r="H19" s="72"/>
      <c r="I19" s="75">
        <f>I18/I16-1</f>
        <v>0</v>
      </c>
      <c r="K19" s="30"/>
    </row>
    <row r="20" spans="1:14" x14ac:dyDescent="0.2">
      <c r="K20" s="30"/>
    </row>
    <row r="21" spans="1:14" x14ac:dyDescent="0.2">
      <c r="G21" s="19"/>
      <c r="H21" s="19"/>
      <c r="I21" s="19"/>
      <c r="J21" s="19"/>
      <c r="K21" s="33"/>
    </row>
    <row r="22" spans="1:14" x14ac:dyDescent="0.2">
      <c r="A22" s="23" t="s">
        <v>256</v>
      </c>
      <c r="G22" s="19"/>
      <c r="H22" s="19"/>
      <c r="I22" s="19"/>
      <c r="J22" s="19"/>
      <c r="K22" s="33"/>
    </row>
    <row r="23" spans="1:14" x14ac:dyDescent="0.2">
      <c r="G23" s="19"/>
      <c r="H23" s="19"/>
      <c r="I23" s="19"/>
      <c r="J23" s="19"/>
      <c r="K23" s="33"/>
    </row>
    <row r="24" spans="1:14" x14ac:dyDescent="0.2">
      <c r="A24" s="18">
        <v>2021</v>
      </c>
      <c r="G24" s="19"/>
      <c r="H24" s="19"/>
      <c r="I24" s="19"/>
      <c r="J24" s="19"/>
      <c r="K24" s="33"/>
    </row>
    <row r="25" spans="1:14" x14ac:dyDescent="0.2">
      <c r="B25" s="3" t="s">
        <v>1063</v>
      </c>
      <c r="G25" s="19">
        <v>5325</v>
      </c>
      <c r="H25" s="19">
        <v>6094</v>
      </c>
      <c r="I25" s="19"/>
      <c r="J25" s="19"/>
      <c r="K25" s="33"/>
      <c r="M25" s="3" t="s">
        <v>182</v>
      </c>
      <c r="N25" s="26" t="s">
        <v>1070</v>
      </c>
    </row>
    <row r="26" spans="1:14" x14ac:dyDescent="0.2">
      <c r="B26" s="3" t="s">
        <v>1064</v>
      </c>
      <c r="G26" s="19">
        <v>2443</v>
      </c>
      <c r="H26" s="19">
        <v>1916</v>
      </c>
      <c r="I26" s="19"/>
      <c r="J26" s="19"/>
      <c r="K26" s="33"/>
      <c r="M26" s="3" t="s">
        <v>180</v>
      </c>
      <c r="N26" s="26" t="s">
        <v>1071</v>
      </c>
    </row>
    <row r="27" spans="1:14" x14ac:dyDescent="0.2">
      <c r="B27" s="3" t="s">
        <v>1065</v>
      </c>
      <c r="G27" s="19">
        <v>90</v>
      </c>
      <c r="H27" s="19">
        <v>90</v>
      </c>
      <c r="I27" s="19"/>
      <c r="J27" s="19"/>
      <c r="K27" s="33"/>
      <c r="M27" s="3" t="s">
        <v>180</v>
      </c>
      <c r="N27" s="26" t="s">
        <v>1072</v>
      </c>
    </row>
    <row r="28" spans="1:14" x14ac:dyDescent="0.2">
      <c r="B28" s="3" t="s">
        <v>1066</v>
      </c>
      <c r="G28" s="19">
        <v>150</v>
      </c>
      <c r="H28" s="19">
        <v>0</v>
      </c>
      <c r="I28" s="19"/>
      <c r="J28" s="19"/>
      <c r="K28" s="33"/>
      <c r="M28" s="3" t="s">
        <v>184</v>
      </c>
      <c r="N28" s="26" t="s">
        <v>1073</v>
      </c>
    </row>
    <row r="29" spans="1:14" x14ac:dyDescent="0.2">
      <c r="B29" s="3" t="s">
        <v>1068</v>
      </c>
      <c r="G29" s="19">
        <v>494</v>
      </c>
      <c r="H29" s="19">
        <v>193</v>
      </c>
      <c r="I29" s="19"/>
      <c r="J29" s="19"/>
      <c r="K29" s="33"/>
      <c r="M29" s="3" t="s">
        <v>182</v>
      </c>
      <c r="N29" s="26" t="s">
        <v>1074</v>
      </c>
    </row>
    <row r="30" spans="1:14" x14ac:dyDescent="0.2">
      <c r="B30" s="3" t="s">
        <v>1069</v>
      </c>
      <c r="G30" s="19">
        <v>25</v>
      </c>
      <c r="H30" s="19">
        <v>0</v>
      </c>
      <c r="I30" s="19"/>
      <c r="J30" s="19"/>
      <c r="K30" s="33"/>
      <c r="M30" s="3" t="s">
        <v>184</v>
      </c>
      <c r="N30" s="26" t="s">
        <v>1075</v>
      </c>
    </row>
    <row r="31" spans="1:14" x14ac:dyDescent="0.2">
      <c r="B31" s="3" t="s">
        <v>221</v>
      </c>
      <c r="G31" s="19">
        <v>-1824</v>
      </c>
      <c r="H31" s="19">
        <v>518</v>
      </c>
      <c r="I31" s="19"/>
      <c r="J31" s="19"/>
      <c r="K31" s="33"/>
      <c r="N31" s="3" t="s">
        <v>1150</v>
      </c>
    </row>
    <row r="32" spans="1:14" x14ac:dyDescent="0.2">
      <c r="B32" s="3" t="s">
        <v>166</v>
      </c>
      <c r="G32" s="19">
        <v>238</v>
      </c>
      <c r="H32" s="19">
        <v>19</v>
      </c>
      <c r="I32" s="19"/>
      <c r="J32" s="19"/>
      <c r="K32" s="33"/>
    </row>
    <row r="33" spans="1:14" x14ac:dyDescent="0.2">
      <c r="G33" s="19"/>
      <c r="H33" s="19"/>
      <c r="I33" s="19"/>
      <c r="J33" s="19"/>
      <c r="K33" s="33"/>
    </row>
    <row r="34" spans="1:14" x14ac:dyDescent="0.2">
      <c r="A34" s="3">
        <v>2022</v>
      </c>
      <c r="G34" s="19"/>
      <c r="H34" s="19"/>
      <c r="I34" s="19"/>
      <c r="J34" s="19"/>
      <c r="K34" s="33"/>
    </row>
    <row r="35" spans="1:14" x14ac:dyDescent="0.2">
      <c r="B35" s="3" t="s">
        <v>1076</v>
      </c>
      <c r="G35" s="19">
        <v>752</v>
      </c>
      <c r="H35" s="19">
        <v>1504</v>
      </c>
      <c r="I35" s="19"/>
      <c r="J35" s="19"/>
      <c r="K35" s="33"/>
      <c r="M35" s="3" t="s">
        <v>182</v>
      </c>
      <c r="N35" s="26" t="s">
        <v>1083</v>
      </c>
    </row>
    <row r="36" spans="1:14" x14ac:dyDescent="0.2">
      <c r="B36" s="3" t="s">
        <v>1077</v>
      </c>
      <c r="G36" s="19">
        <v>39</v>
      </c>
      <c r="H36" s="19">
        <v>78</v>
      </c>
      <c r="I36" s="19"/>
      <c r="J36" s="19"/>
      <c r="K36" s="33"/>
      <c r="M36" s="3" t="s">
        <v>180</v>
      </c>
      <c r="N36" s="26" t="s">
        <v>1084</v>
      </c>
    </row>
    <row r="37" spans="1:14" x14ac:dyDescent="0.2">
      <c r="B37" s="3" t="s">
        <v>1078</v>
      </c>
      <c r="G37" s="19">
        <v>125</v>
      </c>
      <c r="H37" s="19">
        <v>0</v>
      </c>
      <c r="I37" s="19"/>
      <c r="J37" s="19"/>
      <c r="K37" s="33"/>
      <c r="M37" s="3" t="s">
        <v>184</v>
      </c>
      <c r="N37" s="26" t="s">
        <v>1085</v>
      </c>
    </row>
    <row r="38" spans="1:14" x14ac:dyDescent="0.2">
      <c r="B38" s="3" t="s">
        <v>1079</v>
      </c>
      <c r="G38" s="19">
        <v>228</v>
      </c>
      <c r="H38" s="19">
        <v>782</v>
      </c>
      <c r="I38" s="19"/>
      <c r="J38" s="19"/>
      <c r="K38" s="33"/>
      <c r="M38" s="3" t="s">
        <v>182</v>
      </c>
      <c r="N38" s="26" t="s">
        <v>1086</v>
      </c>
    </row>
    <row r="39" spans="1:14" x14ac:dyDescent="0.2">
      <c r="B39" s="3" t="s">
        <v>1067</v>
      </c>
      <c r="G39" s="19">
        <v>675</v>
      </c>
      <c r="H39" s="19">
        <v>550</v>
      </c>
      <c r="I39" s="19"/>
      <c r="J39" s="19"/>
      <c r="K39" s="33"/>
      <c r="M39" s="3" t="s">
        <v>182</v>
      </c>
      <c r="N39" s="26" t="s">
        <v>1087</v>
      </c>
    </row>
    <row r="40" spans="1:14" x14ac:dyDescent="0.2">
      <c r="B40" s="3" t="s">
        <v>1080</v>
      </c>
      <c r="G40" s="19">
        <v>58</v>
      </c>
      <c r="H40" s="19">
        <v>0</v>
      </c>
      <c r="I40" s="19"/>
      <c r="J40" s="19"/>
      <c r="K40" s="33"/>
      <c r="M40" s="3" t="s">
        <v>184</v>
      </c>
      <c r="N40" s="26" t="s">
        <v>1088</v>
      </c>
    </row>
    <row r="41" spans="1:14" x14ac:dyDescent="0.2">
      <c r="B41" s="3" t="s">
        <v>1081</v>
      </c>
      <c r="G41" s="19">
        <v>1910</v>
      </c>
      <c r="H41" s="19">
        <v>0</v>
      </c>
      <c r="I41" s="19"/>
      <c r="J41" s="19"/>
      <c r="K41" s="33"/>
      <c r="M41" s="3" t="s">
        <v>184</v>
      </c>
      <c r="N41" s="26" t="s">
        <v>1089</v>
      </c>
    </row>
    <row r="42" spans="1:14" x14ac:dyDescent="0.2">
      <c r="B42" s="3" t="s">
        <v>1082</v>
      </c>
      <c r="G42" s="19">
        <v>1421</v>
      </c>
      <c r="H42" s="19">
        <v>0</v>
      </c>
      <c r="I42" s="19"/>
      <c r="J42" s="19"/>
      <c r="K42" s="33"/>
      <c r="M42" s="3" t="s">
        <v>184</v>
      </c>
      <c r="N42" s="26" t="s">
        <v>1090</v>
      </c>
    </row>
    <row r="43" spans="1:14" x14ac:dyDescent="0.2">
      <c r="B43" s="3" t="s">
        <v>221</v>
      </c>
      <c r="G43" s="19">
        <v>1069</v>
      </c>
      <c r="H43" s="19">
        <v>1829</v>
      </c>
      <c r="I43" s="19"/>
      <c r="J43" s="19"/>
      <c r="K43" s="33"/>
      <c r="N43" s="3" t="s">
        <v>1151</v>
      </c>
    </row>
    <row r="44" spans="1:14" x14ac:dyDescent="0.2">
      <c r="B44" s="3" t="s">
        <v>173</v>
      </c>
      <c r="G44" s="19">
        <v>-1393</v>
      </c>
      <c r="H44" s="19">
        <v>-2786</v>
      </c>
      <c r="I44" s="19"/>
      <c r="J44" s="19"/>
      <c r="K44" s="33"/>
      <c r="N44" s="3" t="s">
        <v>1152</v>
      </c>
    </row>
    <row r="45" spans="1:14" x14ac:dyDescent="0.2">
      <c r="B45" s="3" t="s">
        <v>166</v>
      </c>
      <c r="G45" s="19">
        <v>37</v>
      </c>
      <c r="H45" s="19">
        <v>45</v>
      </c>
      <c r="I45" s="19"/>
      <c r="J45" s="19"/>
      <c r="K45" s="33"/>
    </row>
    <row r="46" spans="1:14" x14ac:dyDescent="0.2">
      <c r="G46" s="19"/>
      <c r="H46" s="19"/>
      <c r="I46" s="19"/>
      <c r="J46" s="19"/>
      <c r="K46" s="33"/>
    </row>
    <row r="47" spans="1:14" x14ac:dyDescent="0.2">
      <c r="A47" s="3">
        <v>2023</v>
      </c>
      <c r="G47" s="19"/>
      <c r="H47" s="19"/>
      <c r="I47" s="19"/>
      <c r="J47" s="19"/>
      <c r="K47" s="33"/>
    </row>
    <row r="48" spans="1:14" x14ac:dyDescent="0.2">
      <c r="B48" s="3" t="s">
        <v>1063</v>
      </c>
      <c r="G48" s="19">
        <v>-4189</v>
      </c>
      <c r="H48" s="19"/>
      <c r="I48" s="19"/>
      <c r="J48" s="19"/>
      <c r="K48" s="33"/>
      <c r="M48" s="3" t="s">
        <v>184</v>
      </c>
      <c r="N48" s="26" t="s">
        <v>1092</v>
      </c>
    </row>
    <row r="49" spans="2:14" x14ac:dyDescent="0.2">
      <c r="B49" s="3" t="s">
        <v>1091</v>
      </c>
      <c r="G49" s="19">
        <v>-1000</v>
      </c>
      <c r="H49" s="19"/>
      <c r="I49" s="19"/>
      <c r="J49" s="19"/>
      <c r="K49" s="33"/>
      <c r="M49" s="3" t="s">
        <v>184</v>
      </c>
      <c r="N49" s="26" t="s">
        <v>1093</v>
      </c>
    </row>
    <row r="50" spans="2:14" x14ac:dyDescent="0.2">
      <c r="B50" s="3" t="s">
        <v>634</v>
      </c>
      <c r="G50" s="19"/>
      <c r="H50" s="19">
        <v>60</v>
      </c>
      <c r="I50" s="19">
        <v>60</v>
      </c>
      <c r="J50" s="19"/>
      <c r="K50" s="33"/>
      <c r="M50" s="3" t="s">
        <v>180</v>
      </c>
      <c r="N50" s="26" t="s">
        <v>1111</v>
      </c>
    </row>
    <row r="51" spans="2:14" x14ac:dyDescent="0.2">
      <c r="B51" s="3" t="s">
        <v>1094</v>
      </c>
      <c r="G51" s="19"/>
      <c r="H51" s="19">
        <v>2798</v>
      </c>
      <c r="I51" s="19">
        <v>720</v>
      </c>
      <c r="J51" s="19"/>
      <c r="K51" s="33"/>
      <c r="M51" s="3" t="s">
        <v>182</v>
      </c>
      <c r="N51" s="26" t="s">
        <v>1112</v>
      </c>
    </row>
    <row r="52" spans="2:14" x14ac:dyDescent="0.2">
      <c r="B52" s="3" t="s">
        <v>1063</v>
      </c>
      <c r="G52" s="19"/>
      <c r="H52" s="19">
        <v>4095</v>
      </c>
      <c r="I52" s="19">
        <v>0</v>
      </c>
      <c r="J52" s="19"/>
      <c r="K52" s="33"/>
      <c r="M52" s="3" t="s">
        <v>184</v>
      </c>
      <c r="N52" s="26" t="s">
        <v>1113</v>
      </c>
    </row>
    <row r="53" spans="2:14" x14ac:dyDescent="0.2">
      <c r="B53" s="3" t="s">
        <v>1095</v>
      </c>
      <c r="G53" s="19"/>
      <c r="H53" s="19">
        <v>78</v>
      </c>
      <c r="I53" s="19">
        <v>78</v>
      </c>
      <c r="J53" s="19"/>
      <c r="K53" s="33"/>
      <c r="M53" s="3" t="s">
        <v>180</v>
      </c>
      <c r="N53" s="26" t="s">
        <v>1114</v>
      </c>
    </row>
    <row r="54" spans="2:14" x14ac:dyDescent="0.2">
      <c r="B54" s="3" t="s">
        <v>1096</v>
      </c>
      <c r="G54" s="19"/>
      <c r="H54" s="19">
        <v>276</v>
      </c>
      <c r="I54" s="19">
        <v>138</v>
      </c>
      <c r="J54" s="19"/>
      <c r="K54" s="33"/>
      <c r="M54" s="3" t="s">
        <v>182</v>
      </c>
      <c r="N54" s="26" t="s">
        <v>1115</v>
      </c>
    </row>
    <row r="55" spans="2:14" x14ac:dyDescent="0.2">
      <c r="B55" s="3" t="s">
        <v>1097</v>
      </c>
      <c r="G55" s="19"/>
      <c r="H55" s="19">
        <v>100</v>
      </c>
      <c r="I55" s="19">
        <v>0</v>
      </c>
      <c r="J55" s="19"/>
      <c r="K55" s="33"/>
      <c r="M55" s="3" t="s">
        <v>184</v>
      </c>
      <c r="N55" s="26" t="s">
        <v>1116</v>
      </c>
    </row>
    <row r="56" spans="2:14" x14ac:dyDescent="0.2">
      <c r="B56" s="3" t="s">
        <v>1098</v>
      </c>
      <c r="G56" s="19"/>
      <c r="H56" s="19">
        <v>426</v>
      </c>
      <c r="I56" s="19">
        <v>339</v>
      </c>
      <c r="J56" s="19"/>
      <c r="K56" s="33"/>
      <c r="M56" s="3" t="s">
        <v>182</v>
      </c>
      <c r="N56" s="26" t="s">
        <v>1117</v>
      </c>
    </row>
    <row r="57" spans="2:14" x14ac:dyDescent="0.2">
      <c r="B57" s="3" t="s">
        <v>1099</v>
      </c>
      <c r="G57" s="19"/>
      <c r="H57" s="19">
        <v>138</v>
      </c>
      <c r="I57" s="19">
        <v>0</v>
      </c>
      <c r="J57" s="19"/>
      <c r="K57" s="33"/>
      <c r="M57" s="3" t="s">
        <v>184</v>
      </c>
      <c r="N57" s="26" t="s">
        <v>1118</v>
      </c>
    </row>
    <row r="58" spans="2:14" x14ac:dyDescent="0.2">
      <c r="B58" s="3" t="s">
        <v>1100</v>
      </c>
      <c r="G58" s="19"/>
      <c r="H58" s="19">
        <v>311</v>
      </c>
      <c r="I58" s="19">
        <v>306</v>
      </c>
      <c r="J58" s="19"/>
      <c r="K58" s="33"/>
      <c r="M58" s="3" t="s">
        <v>180</v>
      </c>
      <c r="N58" s="26" t="s">
        <v>1119</v>
      </c>
    </row>
    <row r="59" spans="2:14" x14ac:dyDescent="0.2">
      <c r="B59" s="3" t="s">
        <v>1101</v>
      </c>
      <c r="G59" s="19"/>
      <c r="H59" s="19">
        <v>917</v>
      </c>
      <c r="I59" s="19">
        <v>794</v>
      </c>
      <c r="J59" s="19"/>
      <c r="K59" s="33"/>
      <c r="M59" s="3" t="s">
        <v>182</v>
      </c>
      <c r="N59" s="26" t="s">
        <v>1120</v>
      </c>
    </row>
    <row r="60" spans="2:14" x14ac:dyDescent="0.2">
      <c r="B60" s="3" t="s">
        <v>1102</v>
      </c>
      <c r="G60" s="19"/>
      <c r="H60" s="19">
        <v>2010</v>
      </c>
      <c r="I60" s="19">
        <v>2010</v>
      </c>
      <c r="J60" s="19"/>
      <c r="K60" s="33"/>
      <c r="M60" s="3" t="s">
        <v>180</v>
      </c>
      <c r="N60" s="26" t="s">
        <v>1121</v>
      </c>
    </row>
    <row r="61" spans="2:14" x14ac:dyDescent="0.2">
      <c r="B61" s="3" t="s">
        <v>1103</v>
      </c>
      <c r="G61" s="19"/>
      <c r="H61" s="19">
        <v>2193</v>
      </c>
      <c r="I61" s="19">
        <v>2924</v>
      </c>
      <c r="J61" s="19"/>
      <c r="K61" s="33"/>
      <c r="M61" s="3" t="s">
        <v>180</v>
      </c>
      <c r="N61" s="26" t="s">
        <v>1122</v>
      </c>
    </row>
    <row r="62" spans="2:14" x14ac:dyDescent="0.2">
      <c r="B62" s="3" t="s">
        <v>1104</v>
      </c>
      <c r="G62" s="19"/>
      <c r="H62" s="19">
        <v>2265</v>
      </c>
      <c r="I62" s="19">
        <v>3020</v>
      </c>
      <c r="J62" s="19"/>
      <c r="K62" s="33"/>
      <c r="M62" s="3" t="s">
        <v>180</v>
      </c>
      <c r="N62" s="26" t="s">
        <v>1123</v>
      </c>
    </row>
    <row r="63" spans="2:14" x14ac:dyDescent="0.2">
      <c r="B63" s="3" t="s">
        <v>1105</v>
      </c>
      <c r="G63" s="19"/>
      <c r="H63" s="19">
        <v>1398</v>
      </c>
      <c r="I63" s="19">
        <v>1398</v>
      </c>
      <c r="J63" s="19"/>
      <c r="K63" s="33"/>
      <c r="M63" s="3" t="s">
        <v>180</v>
      </c>
      <c r="N63" s="26" t="s">
        <v>1124</v>
      </c>
    </row>
    <row r="64" spans="2:14" x14ac:dyDescent="0.2">
      <c r="B64" s="3" t="s">
        <v>1106</v>
      </c>
      <c r="G64" s="19"/>
      <c r="H64" s="19">
        <v>519</v>
      </c>
      <c r="I64" s="19">
        <v>0</v>
      </c>
      <c r="J64" s="19"/>
      <c r="K64" s="33"/>
      <c r="M64" s="3" t="s">
        <v>184</v>
      </c>
      <c r="N64" s="26" t="s">
        <v>1125</v>
      </c>
    </row>
    <row r="65" spans="1:14" x14ac:dyDescent="0.2">
      <c r="B65" s="3" t="s">
        <v>1107</v>
      </c>
      <c r="G65" s="19"/>
      <c r="H65" s="19">
        <v>218</v>
      </c>
      <c r="I65" s="19">
        <v>218</v>
      </c>
      <c r="J65" s="19"/>
      <c r="K65" s="33"/>
      <c r="M65" s="3" t="s">
        <v>180</v>
      </c>
      <c r="N65" s="26" t="s">
        <v>1126</v>
      </c>
    </row>
    <row r="66" spans="1:14" x14ac:dyDescent="0.2">
      <c r="B66" s="3" t="s">
        <v>1108</v>
      </c>
      <c r="G66" s="19"/>
      <c r="H66" s="19">
        <v>1000</v>
      </c>
      <c r="I66" s="19">
        <v>0</v>
      </c>
      <c r="J66" s="19"/>
      <c r="K66" s="33"/>
      <c r="M66" s="3" t="s">
        <v>184</v>
      </c>
      <c r="N66" s="26" t="s">
        <v>1127</v>
      </c>
    </row>
    <row r="67" spans="1:14" x14ac:dyDescent="0.2">
      <c r="B67" s="3" t="s">
        <v>1109</v>
      </c>
      <c r="G67" s="19"/>
      <c r="H67" s="19">
        <v>500</v>
      </c>
      <c r="I67" s="19">
        <v>0</v>
      </c>
      <c r="J67" s="19"/>
      <c r="K67" s="33"/>
      <c r="M67" s="3" t="s">
        <v>184</v>
      </c>
      <c r="N67" s="26" t="s">
        <v>1128</v>
      </c>
    </row>
    <row r="68" spans="1:14" x14ac:dyDescent="0.2">
      <c r="B68" s="3" t="s">
        <v>1110</v>
      </c>
      <c r="G68" s="19"/>
      <c r="H68" s="19">
        <v>50</v>
      </c>
      <c r="I68" s="19">
        <v>0</v>
      </c>
      <c r="J68" s="19"/>
      <c r="K68" s="33"/>
      <c r="M68" s="3" t="s">
        <v>184</v>
      </c>
      <c r="N68" s="26" t="s">
        <v>1129</v>
      </c>
    </row>
    <row r="69" spans="1:14" x14ac:dyDescent="0.2">
      <c r="B69" s="3" t="s">
        <v>221</v>
      </c>
      <c r="G69" s="19"/>
      <c r="H69" s="19">
        <v>4778</v>
      </c>
      <c r="I69" s="19">
        <v>5081</v>
      </c>
      <c r="J69" s="19"/>
      <c r="K69" s="33"/>
      <c r="N69" s="3" t="s">
        <v>199</v>
      </c>
    </row>
    <row r="70" spans="1:14" x14ac:dyDescent="0.2">
      <c r="B70" s="3" t="s">
        <v>166</v>
      </c>
      <c r="G70" s="19"/>
      <c r="H70" s="19">
        <v>228</v>
      </c>
      <c r="I70" s="19">
        <v>118</v>
      </c>
      <c r="J70" s="19"/>
      <c r="K70" s="33"/>
    </row>
    <row r="71" spans="1:14" x14ac:dyDescent="0.2">
      <c r="G71" s="19"/>
      <c r="H71" s="19"/>
      <c r="I71" s="19"/>
      <c r="J71" s="19"/>
      <c r="K71" s="33"/>
    </row>
    <row r="72" spans="1:14" x14ac:dyDescent="0.2">
      <c r="A72" s="3">
        <v>2024</v>
      </c>
      <c r="G72" s="19"/>
      <c r="H72" s="19"/>
      <c r="I72" s="19"/>
      <c r="J72" s="19"/>
      <c r="K72" s="33"/>
    </row>
    <row r="73" spans="1:14" x14ac:dyDescent="0.2">
      <c r="B73" s="3" t="s">
        <v>1130</v>
      </c>
      <c r="G73" s="19"/>
      <c r="H73" s="19">
        <v>743</v>
      </c>
      <c r="I73" s="19">
        <v>2143</v>
      </c>
      <c r="J73" s="19"/>
      <c r="K73" s="33"/>
      <c r="M73" s="3" t="s">
        <v>182</v>
      </c>
      <c r="N73" s="26" t="s">
        <v>1140</v>
      </c>
    </row>
    <row r="74" spans="1:14" x14ac:dyDescent="0.2">
      <c r="B74" s="3" t="s">
        <v>1131</v>
      </c>
      <c r="G74" s="19"/>
      <c r="H74" s="19">
        <v>659</v>
      </c>
      <c r="I74" s="19">
        <v>528</v>
      </c>
      <c r="J74" s="19"/>
      <c r="K74" s="33"/>
      <c r="M74" s="3" t="s">
        <v>182</v>
      </c>
      <c r="N74" s="26" t="s">
        <v>1141</v>
      </c>
    </row>
    <row r="75" spans="1:14" x14ac:dyDescent="0.2">
      <c r="B75" s="3" t="s">
        <v>1132</v>
      </c>
      <c r="G75" s="19"/>
      <c r="H75" s="19">
        <v>216</v>
      </c>
      <c r="I75" s="19">
        <v>432</v>
      </c>
      <c r="J75" s="19"/>
      <c r="K75" s="33"/>
      <c r="M75" s="3" t="s">
        <v>180</v>
      </c>
      <c r="N75" s="26" t="s">
        <v>1142</v>
      </c>
    </row>
    <row r="76" spans="1:14" x14ac:dyDescent="0.2">
      <c r="B76" s="3" t="s">
        <v>1133</v>
      </c>
      <c r="G76" s="19"/>
      <c r="H76" s="19">
        <v>100</v>
      </c>
      <c r="I76" s="19">
        <v>0</v>
      </c>
      <c r="J76" s="19"/>
      <c r="K76" s="33"/>
      <c r="M76" s="3" t="s">
        <v>184</v>
      </c>
      <c r="N76" s="26" t="s">
        <v>1143</v>
      </c>
    </row>
    <row r="77" spans="1:14" x14ac:dyDescent="0.2">
      <c r="B77" s="3" t="s">
        <v>1134</v>
      </c>
      <c r="G77" s="19"/>
      <c r="H77" s="19">
        <v>350</v>
      </c>
      <c r="I77" s="19">
        <v>0</v>
      </c>
      <c r="J77" s="19"/>
      <c r="K77" s="33"/>
      <c r="M77" s="3" t="s">
        <v>184</v>
      </c>
      <c r="N77" s="26" t="s">
        <v>1144</v>
      </c>
    </row>
    <row r="78" spans="1:14" x14ac:dyDescent="0.2">
      <c r="B78" s="3" t="s">
        <v>1135</v>
      </c>
      <c r="G78" s="19"/>
      <c r="H78" s="19">
        <v>247</v>
      </c>
      <c r="I78" s="19">
        <v>0</v>
      </c>
      <c r="J78" s="19"/>
      <c r="K78" s="33"/>
      <c r="M78" s="3" t="s">
        <v>184</v>
      </c>
      <c r="N78" s="26" t="s">
        <v>1145</v>
      </c>
    </row>
    <row r="79" spans="1:14" x14ac:dyDescent="0.2">
      <c r="B79" s="3" t="s">
        <v>1136</v>
      </c>
      <c r="G79" s="19"/>
      <c r="H79" s="19">
        <v>801</v>
      </c>
      <c r="I79" s="19">
        <v>2136</v>
      </c>
      <c r="J79" s="19"/>
      <c r="K79" s="33"/>
      <c r="M79" s="3" t="s">
        <v>182</v>
      </c>
      <c r="N79" s="26" t="s">
        <v>1146</v>
      </c>
    </row>
    <row r="80" spans="1:14" x14ac:dyDescent="0.2">
      <c r="B80" s="3" t="s">
        <v>1137</v>
      </c>
      <c r="G80" s="19"/>
      <c r="H80" s="19">
        <v>1610</v>
      </c>
      <c r="I80" s="19">
        <v>0</v>
      </c>
      <c r="J80" s="19"/>
      <c r="K80" s="33"/>
      <c r="M80" s="3" t="s">
        <v>184</v>
      </c>
      <c r="N80" s="26" t="s">
        <v>1147</v>
      </c>
    </row>
    <row r="81" spans="1:14" x14ac:dyDescent="0.2">
      <c r="B81" s="3" t="s">
        <v>1138</v>
      </c>
      <c r="G81" s="19"/>
      <c r="H81" s="19">
        <v>150</v>
      </c>
      <c r="I81" s="19">
        <v>0</v>
      </c>
      <c r="J81" s="19"/>
      <c r="K81" s="33"/>
      <c r="M81" s="3" t="s">
        <v>184</v>
      </c>
      <c r="N81" s="26" t="s">
        <v>1148</v>
      </c>
    </row>
    <row r="82" spans="1:14" x14ac:dyDescent="0.2">
      <c r="B82" s="3" t="s">
        <v>1139</v>
      </c>
      <c r="G82" s="19"/>
      <c r="H82" s="19">
        <v>45</v>
      </c>
      <c r="I82" s="19">
        <v>0</v>
      </c>
      <c r="J82" s="19"/>
      <c r="K82" s="33"/>
      <c r="M82" s="3" t="s">
        <v>184</v>
      </c>
      <c r="N82" s="26" t="s">
        <v>1149</v>
      </c>
    </row>
    <row r="83" spans="1:14" x14ac:dyDescent="0.2">
      <c r="B83" s="3" t="s">
        <v>221</v>
      </c>
      <c r="G83" s="19"/>
      <c r="H83" s="19">
        <v>-44</v>
      </c>
      <c r="I83" s="19">
        <v>-82</v>
      </c>
      <c r="J83" s="19"/>
      <c r="K83" s="33"/>
      <c r="N83" s="3" t="s">
        <v>1153</v>
      </c>
    </row>
    <row r="84" spans="1:14" x14ac:dyDescent="0.2">
      <c r="B84" s="3" t="s">
        <v>166</v>
      </c>
      <c r="G84" s="19"/>
      <c r="H84" s="19">
        <v>210</v>
      </c>
      <c r="I84" s="19">
        <v>34</v>
      </c>
      <c r="J84" s="19"/>
      <c r="K84" s="33"/>
    </row>
    <row r="85" spans="1:14" x14ac:dyDescent="0.2">
      <c r="K85" s="30"/>
    </row>
    <row r="86" spans="1:14" x14ac:dyDescent="0.2">
      <c r="K86" s="30"/>
    </row>
    <row r="87" spans="1:14" x14ac:dyDescent="0.2">
      <c r="A87" s="23" t="s">
        <v>6459</v>
      </c>
      <c r="I87" s="19"/>
      <c r="J87" s="19"/>
      <c r="K87" s="33"/>
    </row>
    <row r="88" spans="1:14" x14ac:dyDescent="0.2">
      <c r="B88" s="3" t="s">
        <v>579</v>
      </c>
      <c r="I88" s="19">
        <v>1464</v>
      </c>
      <c r="J88" s="19"/>
      <c r="K88" s="33"/>
      <c r="N88" s="3" t="s">
        <v>8935</v>
      </c>
    </row>
    <row r="89" spans="1:14" x14ac:dyDescent="0.2">
      <c r="B89" s="3" t="s">
        <v>578</v>
      </c>
      <c r="I89" s="19">
        <v>-1029</v>
      </c>
      <c r="J89" s="19"/>
      <c r="K89" s="33"/>
      <c r="N89" s="3" t="s">
        <v>8936</v>
      </c>
    </row>
    <row r="90" spans="1:14" x14ac:dyDescent="0.2">
      <c r="B90" s="3" t="s">
        <v>580</v>
      </c>
      <c r="I90" s="19">
        <v>300</v>
      </c>
      <c r="J90" s="19"/>
      <c r="K90" s="33"/>
    </row>
    <row r="91" spans="1:14" x14ac:dyDescent="0.2">
      <c r="B91" s="3" t="s">
        <v>464</v>
      </c>
      <c r="I91" s="19">
        <v>207</v>
      </c>
      <c r="J91" s="19"/>
      <c r="K91" s="33"/>
      <c r="N91" s="3" t="s">
        <v>1154</v>
      </c>
    </row>
    <row r="92" spans="1:14" x14ac:dyDescent="0.2">
      <c r="I92" s="19"/>
      <c r="J92" s="19"/>
      <c r="K92" s="33"/>
    </row>
    <row r="93" spans="1:14" x14ac:dyDescent="0.2">
      <c r="I93" s="19"/>
      <c r="J93" s="19"/>
      <c r="K93" s="33"/>
    </row>
    <row r="94" spans="1:14" ht="25.5" x14ac:dyDescent="0.2">
      <c r="A94" s="61" t="s">
        <v>6460</v>
      </c>
      <c r="B94" s="62"/>
      <c r="C94" s="66" t="s">
        <v>3292</v>
      </c>
      <c r="D94" s="66" t="s">
        <v>3293</v>
      </c>
      <c r="E94" s="70" t="s">
        <v>7761</v>
      </c>
      <c r="I94" s="19"/>
      <c r="J94" s="19"/>
      <c r="K94" s="33"/>
    </row>
    <row r="95" spans="1:14" x14ac:dyDescent="0.2">
      <c r="A95" s="62"/>
      <c r="B95" s="62" t="s">
        <v>6461</v>
      </c>
      <c r="C95" s="67">
        <f>-I90</f>
        <v>-300</v>
      </c>
      <c r="D95" s="67"/>
      <c r="E95" s="78"/>
      <c r="I95" s="19"/>
      <c r="J95" s="19"/>
      <c r="K95" s="33"/>
    </row>
    <row r="96" spans="1:14" x14ac:dyDescent="0.2">
      <c r="A96" s="62"/>
      <c r="B96" s="62" t="s">
        <v>464</v>
      </c>
      <c r="C96" s="67">
        <f>-I91</f>
        <v>-207</v>
      </c>
      <c r="D96" s="67"/>
      <c r="E96" s="78"/>
      <c r="I96" s="19"/>
      <c r="J96" s="19"/>
      <c r="K96" s="33"/>
    </row>
    <row r="97" spans="1:14" x14ac:dyDescent="0.2">
      <c r="A97" s="62"/>
      <c r="B97" s="68" t="s">
        <v>9013</v>
      </c>
      <c r="C97" s="67">
        <v>-107</v>
      </c>
      <c r="D97" s="67">
        <v>-107</v>
      </c>
      <c r="E97" s="78"/>
      <c r="I97" s="19"/>
      <c r="J97" s="19"/>
      <c r="K97" s="33"/>
      <c r="N97" s="3" t="s">
        <v>9015</v>
      </c>
    </row>
    <row r="98" spans="1:14" x14ac:dyDescent="0.2">
      <c r="A98" s="62"/>
      <c r="B98" s="68" t="s">
        <v>9014</v>
      </c>
      <c r="C98" s="67">
        <v>-199</v>
      </c>
      <c r="D98" s="67">
        <v>-199</v>
      </c>
      <c r="E98" s="78"/>
      <c r="I98" s="19"/>
      <c r="J98" s="19"/>
      <c r="K98" s="33"/>
      <c r="N98" s="3" t="s">
        <v>9016</v>
      </c>
    </row>
    <row r="99" spans="1:14" x14ac:dyDescent="0.2">
      <c r="A99" s="62"/>
      <c r="B99" s="62" t="s">
        <v>8544</v>
      </c>
      <c r="C99" s="67"/>
      <c r="D99" s="67"/>
      <c r="E99" s="78">
        <v>-5888</v>
      </c>
      <c r="I99" s="19"/>
      <c r="J99" s="19"/>
      <c r="K99" s="33"/>
      <c r="N99" s="3" t="s">
        <v>8545</v>
      </c>
    </row>
    <row r="100" spans="1:14" x14ac:dyDescent="0.2">
      <c r="A100" s="69" t="s">
        <v>146</v>
      </c>
      <c r="B100" s="49"/>
      <c r="C100" s="71">
        <f>SUM(C95:C99)</f>
        <v>-813</v>
      </c>
      <c r="D100" s="71">
        <f>SUM(D95:D99)</f>
        <v>-306</v>
      </c>
      <c r="E100" s="71">
        <f>SUM(E95:E99)</f>
        <v>-5888</v>
      </c>
    </row>
    <row r="101" spans="1:14" x14ac:dyDescent="0.2">
      <c r="A101" s="62"/>
      <c r="B101" s="49"/>
      <c r="C101" s="50"/>
      <c r="D101" s="50"/>
      <c r="E101" s="50"/>
    </row>
    <row r="102" spans="1:14" x14ac:dyDescent="0.2">
      <c r="A102" s="62" t="s">
        <v>7759</v>
      </c>
      <c r="B102" s="49"/>
      <c r="C102" s="50"/>
      <c r="D102" s="50"/>
      <c r="E102" s="50">
        <f>E100+D100</f>
        <v>-6194</v>
      </c>
    </row>
  </sheetData>
  <hyperlinks>
    <hyperlink ref="A1" location="'statewide summary'!Print_Titles" display="Link to Summary Worksheet" xr:uid="{9A9D2F11-8449-4454-B20B-692E311C9835}"/>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2/18/2025</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39B7E-86E2-455A-BAC3-3C4EDD646A64}">
  <sheetPr codeName="Sheet24"/>
  <dimension ref="A1:N56"/>
  <sheetViews>
    <sheetView showGridLines="0" workbookViewId="0">
      <pane xSplit="2" ySplit="10" topLeftCell="C11" activePane="bottomRight" state="frozen"/>
      <selection pane="topRight" activeCell="C1" sqref="C1"/>
      <selection pane="bottomLeft" activeCell="A14" sqref="A14"/>
      <selection pane="bottomRight" activeCell="B15" sqref="B15"/>
    </sheetView>
  </sheetViews>
  <sheetFormatPr defaultRowHeight="12.75" x14ac:dyDescent="0.2"/>
  <cols>
    <col min="1" max="1" width="5.140625" style="3" customWidth="1"/>
    <col min="2" max="2" width="24.28515625" style="3" customWidth="1"/>
    <col min="3" max="9" width="13.7109375" style="3" customWidth="1"/>
    <col min="10" max="10" width="2" style="3" customWidth="1"/>
    <col min="11" max="11" width="9.140625" style="3"/>
    <col min="12" max="12" width="1.85546875" style="3" customWidth="1"/>
    <col min="13" max="16384" width="9.140625" style="3"/>
  </cols>
  <sheetData>
    <row r="1" spans="1:11" ht="16.149999999999999" customHeight="1" x14ac:dyDescent="0.2">
      <c r="A1" s="92" t="s">
        <v>8923</v>
      </c>
    </row>
    <row r="2" spans="1:11" ht="14.45" customHeight="1" x14ac:dyDescent="0.2">
      <c r="B2" s="90" t="s">
        <v>730</v>
      </c>
    </row>
    <row r="3" spans="1:11" ht="2.1" customHeight="1" x14ac:dyDescent="0.2"/>
    <row r="4" spans="1:11" ht="14.45" customHeight="1" x14ac:dyDescent="0.2">
      <c r="B4" s="15" t="s">
        <v>1</v>
      </c>
    </row>
    <row r="5" spans="1:11" ht="1.1499999999999999" customHeight="1" x14ac:dyDescent="0.2"/>
    <row r="6" spans="1:11" ht="14.45" customHeight="1" x14ac:dyDescent="0.2">
      <c r="B6" s="15" t="s">
        <v>2</v>
      </c>
    </row>
    <row r="7" spans="1:11" ht="0.75" customHeight="1" x14ac:dyDescent="0.2"/>
    <row r="8" spans="1:11" ht="14.45" customHeight="1" x14ac:dyDescent="0.2">
      <c r="B8" s="16" t="s">
        <v>3</v>
      </c>
    </row>
    <row r="9" spans="1:11" x14ac:dyDescent="0.2">
      <c r="B9" s="8" t="s">
        <v>4</v>
      </c>
      <c r="C9" s="1" t="s">
        <v>4</v>
      </c>
      <c r="D9" s="1" t="s">
        <v>4</v>
      </c>
      <c r="E9" s="1" t="s">
        <v>4</v>
      </c>
      <c r="F9" s="1" t="s">
        <v>4</v>
      </c>
      <c r="G9" s="1" t="s">
        <v>4</v>
      </c>
      <c r="H9" s="1" t="s">
        <v>5</v>
      </c>
      <c r="I9" s="21" t="s">
        <v>174</v>
      </c>
    </row>
    <row r="10" spans="1:11" x14ac:dyDescent="0.2">
      <c r="B10" s="9" t="s">
        <v>4</v>
      </c>
      <c r="C10" s="2" t="s">
        <v>7</v>
      </c>
      <c r="D10" s="2" t="s">
        <v>8</v>
      </c>
      <c r="E10" s="2" t="s">
        <v>9</v>
      </c>
      <c r="F10" s="2" t="s">
        <v>10</v>
      </c>
      <c r="G10" s="2" t="s">
        <v>11</v>
      </c>
      <c r="H10" s="2" t="s">
        <v>12</v>
      </c>
      <c r="I10" s="2" t="s">
        <v>13</v>
      </c>
      <c r="K10" s="31" t="s">
        <v>331</v>
      </c>
    </row>
    <row r="11" spans="1:11" x14ac:dyDescent="0.2">
      <c r="B11" s="8" t="s">
        <v>153</v>
      </c>
      <c r="C11" s="76">
        <v>0</v>
      </c>
      <c r="D11" s="76">
        <v>0</v>
      </c>
      <c r="E11" s="76">
        <v>0</v>
      </c>
      <c r="F11" s="76">
        <v>0</v>
      </c>
      <c r="G11" s="76">
        <v>0</v>
      </c>
      <c r="H11" s="76">
        <v>5211</v>
      </c>
      <c r="I11" s="76">
        <v>5227</v>
      </c>
    </row>
    <row r="12" spans="1:11" x14ac:dyDescent="0.2">
      <c r="B12" s="12" t="s">
        <v>258</v>
      </c>
      <c r="C12" s="6">
        <v>2356.7840000000001</v>
      </c>
      <c r="D12" s="6">
        <v>2731.4209999999998</v>
      </c>
      <c r="E12" s="6">
        <v>3080.2020000000002</v>
      </c>
      <c r="F12" s="6">
        <v>4052.4560000000001</v>
      </c>
      <c r="G12" s="6">
        <v>4311.9420399999999</v>
      </c>
      <c r="H12" s="6">
        <v>0</v>
      </c>
      <c r="I12" s="6">
        <v>0</v>
      </c>
    </row>
    <row r="13" spans="1:11" x14ac:dyDescent="0.2">
      <c r="B13" s="13" t="s">
        <v>146</v>
      </c>
      <c r="C13" s="7">
        <v>2356.7840000000001</v>
      </c>
      <c r="D13" s="7">
        <v>2731.4209999999998</v>
      </c>
      <c r="E13" s="7">
        <v>3080.2020000000002</v>
      </c>
      <c r="F13" s="7">
        <v>4052.4560000000001</v>
      </c>
      <c r="G13" s="7">
        <v>4311.9420399999999</v>
      </c>
      <c r="H13" s="7">
        <v>5211</v>
      </c>
      <c r="I13" s="7">
        <v>5227</v>
      </c>
    </row>
    <row r="15" spans="1:11" x14ac:dyDescent="0.2">
      <c r="B15" s="72" t="s">
        <v>9036</v>
      </c>
      <c r="C15" s="72"/>
      <c r="D15" s="72"/>
      <c r="E15" s="72"/>
      <c r="F15" s="72"/>
      <c r="G15" s="72"/>
      <c r="H15" s="72"/>
      <c r="I15" s="74">
        <f>I13+K15</f>
        <v>5227</v>
      </c>
      <c r="K15" s="32">
        <f>SUM(K16:K53)</f>
        <v>0</v>
      </c>
    </row>
    <row r="16" spans="1:11" x14ac:dyDescent="0.2">
      <c r="B16" s="72" t="s">
        <v>257</v>
      </c>
      <c r="C16" s="72"/>
      <c r="D16" s="72"/>
      <c r="E16" s="72"/>
      <c r="F16" s="72"/>
      <c r="G16" s="72"/>
      <c r="H16" s="72"/>
      <c r="I16" s="75">
        <f>I15/I13-1</f>
        <v>0</v>
      </c>
      <c r="K16" s="30"/>
    </row>
    <row r="17" spans="1:14" x14ac:dyDescent="0.2">
      <c r="K17" s="30"/>
    </row>
    <row r="18" spans="1:14" x14ac:dyDescent="0.2">
      <c r="G18" s="19"/>
      <c r="H18" s="19"/>
      <c r="I18" s="19"/>
      <c r="J18" s="19"/>
      <c r="K18" s="33"/>
    </row>
    <row r="19" spans="1:14" x14ac:dyDescent="0.2">
      <c r="A19" s="23" t="s">
        <v>256</v>
      </c>
      <c r="G19" s="19"/>
      <c r="H19" s="19"/>
      <c r="I19" s="19"/>
      <c r="J19" s="19"/>
      <c r="K19" s="33"/>
    </row>
    <row r="20" spans="1:14" x14ac:dyDescent="0.2">
      <c r="G20" s="19"/>
      <c r="H20" s="19"/>
      <c r="I20" s="19"/>
      <c r="J20" s="19"/>
      <c r="K20" s="33"/>
    </row>
    <row r="21" spans="1:14" x14ac:dyDescent="0.2">
      <c r="A21" s="18">
        <v>2021</v>
      </c>
      <c r="G21" s="19"/>
      <c r="H21" s="19"/>
      <c r="I21" s="19"/>
      <c r="J21" s="19"/>
      <c r="K21" s="33"/>
    </row>
    <row r="22" spans="1:14" x14ac:dyDescent="0.2">
      <c r="B22" s="3" t="s">
        <v>1155</v>
      </c>
      <c r="G22" s="3">
        <v>-160</v>
      </c>
      <c r="H22" s="3">
        <v>-160</v>
      </c>
      <c r="K22" s="30"/>
      <c r="M22" s="3" t="s">
        <v>180</v>
      </c>
      <c r="N22" s="26" t="s">
        <v>1156</v>
      </c>
    </row>
    <row r="23" spans="1:14" x14ac:dyDescent="0.2">
      <c r="B23" s="3" t="s">
        <v>221</v>
      </c>
      <c r="G23" s="3">
        <v>5</v>
      </c>
      <c r="H23" s="3">
        <v>26</v>
      </c>
      <c r="K23" s="30"/>
      <c r="N23" s="3" t="s">
        <v>1034</v>
      </c>
    </row>
    <row r="24" spans="1:14" x14ac:dyDescent="0.2">
      <c r="B24" s="3" t="s">
        <v>166</v>
      </c>
      <c r="G24" s="3">
        <v>42</v>
      </c>
      <c r="H24" s="3">
        <v>19</v>
      </c>
      <c r="K24" s="30"/>
    </row>
    <row r="25" spans="1:14" x14ac:dyDescent="0.2">
      <c r="K25" s="30"/>
    </row>
    <row r="26" spans="1:14" x14ac:dyDescent="0.2">
      <c r="A26" s="3">
        <v>2022</v>
      </c>
      <c r="K26" s="30"/>
    </row>
    <row r="27" spans="1:14" x14ac:dyDescent="0.2">
      <c r="B27" s="3" t="s">
        <v>1157</v>
      </c>
      <c r="G27" s="3">
        <v>192</v>
      </c>
      <c r="H27" s="3">
        <v>384</v>
      </c>
      <c r="K27" s="30"/>
      <c r="M27" s="3" t="s">
        <v>180</v>
      </c>
      <c r="N27" s="26" t="s">
        <v>1158</v>
      </c>
    </row>
    <row r="28" spans="1:14" x14ac:dyDescent="0.2">
      <c r="B28" s="3" t="s">
        <v>221</v>
      </c>
      <c r="G28" s="3">
        <v>52</v>
      </c>
      <c r="H28" s="3">
        <v>108</v>
      </c>
      <c r="K28" s="30"/>
      <c r="N28" s="3" t="s">
        <v>1161</v>
      </c>
    </row>
    <row r="29" spans="1:14" x14ac:dyDescent="0.2">
      <c r="B29" s="3" t="s">
        <v>166</v>
      </c>
      <c r="G29" s="3">
        <v>17</v>
      </c>
      <c r="H29" s="3">
        <v>29</v>
      </c>
      <c r="K29" s="30"/>
    </row>
    <row r="30" spans="1:14" x14ac:dyDescent="0.2">
      <c r="K30" s="30"/>
    </row>
    <row r="31" spans="1:14" x14ac:dyDescent="0.2">
      <c r="A31" s="3">
        <v>2023</v>
      </c>
      <c r="K31" s="30"/>
    </row>
    <row r="32" spans="1:14" x14ac:dyDescent="0.2">
      <c r="B32" s="3" t="s">
        <v>1159</v>
      </c>
      <c r="H32" s="3">
        <v>78</v>
      </c>
      <c r="I32" s="3">
        <v>78</v>
      </c>
      <c r="K32" s="30"/>
      <c r="M32" s="3" t="s">
        <v>180</v>
      </c>
      <c r="N32" s="26" t="s">
        <v>1160</v>
      </c>
    </row>
    <row r="33" spans="1:14" x14ac:dyDescent="0.2">
      <c r="B33" s="3" t="s">
        <v>221</v>
      </c>
      <c r="H33" s="3">
        <v>189</v>
      </c>
      <c r="I33" s="3">
        <v>192</v>
      </c>
      <c r="K33" s="30"/>
      <c r="N33" s="3" t="s">
        <v>199</v>
      </c>
    </row>
    <row r="34" spans="1:14" x14ac:dyDescent="0.2">
      <c r="B34" s="3" t="s">
        <v>166</v>
      </c>
      <c r="H34" s="3">
        <v>104</v>
      </c>
      <c r="I34" s="3">
        <v>92</v>
      </c>
      <c r="K34" s="30"/>
    </row>
    <row r="35" spans="1:14" x14ac:dyDescent="0.2">
      <c r="K35" s="30"/>
    </row>
    <row r="36" spans="1:14" x14ac:dyDescent="0.2">
      <c r="A36" s="3">
        <v>2024</v>
      </c>
      <c r="K36" s="30"/>
    </row>
    <row r="37" spans="1:14" x14ac:dyDescent="0.2">
      <c r="B37" s="3" t="s">
        <v>221</v>
      </c>
      <c r="H37" s="3">
        <v>-2</v>
      </c>
      <c r="I37" s="3">
        <v>-4</v>
      </c>
      <c r="K37" s="30"/>
      <c r="N37" s="3" t="s">
        <v>1153</v>
      </c>
    </row>
    <row r="38" spans="1:14" x14ac:dyDescent="0.2">
      <c r="B38" s="3" t="s">
        <v>166</v>
      </c>
      <c r="H38" s="3">
        <v>94</v>
      </c>
      <c r="I38" s="3">
        <v>152</v>
      </c>
      <c r="K38" s="30"/>
    </row>
    <row r="39" spans="1:14" x14ac:dyDescent="0.2">
      <c r="K39" s="30"/>
    </row>
    <row r="40" spans="1:14" x14ac:dyDescent="0.2">
      <c r="K40" s="30"/>
    </row>
    <row r="41" spans="1:14" x14ac:dyDescent="0.2">
      <c r="A41" s="23" t="s">
        <v>6459</v>
      </c>
      <c r="K41" s="30"/>
    </row>
    <row r="42" spans="1:14" x14ac:dyDescent="0.2">
      <c r="B42" s="3" t="s">
        <v>579</v>
      </c>
      <c r="I42" s="3">
        <v>52</v>
      </c>
      <c r="K42" s="30"/>
      <c r="N42" s="3" t="s">
        <v>8935</v>
      </c>
    </row>
    <row r="43" spans="1:14" x14ac:dyDescent="0.2">
      <c r="B43" s="3" t="s">
        <v>578</v>
      </c>
      <c r="I43" s="3">
        <v>-46</v>
      </c>
      <c r="K43" s="30"/>
      <c r="N43" s="3" t="s">
        <v>8936</v>
      </c>
    </row>
    <row r="44" spans="1:14" x14ac:dyDescent="0.2">
      <c r="B44" s="3" t="s">
        <v>580</v>
      </c>
      <c r="I44" s="3">
        <v>-76</v>
      </c>
      <c r="K44" s="30"/>
    </row>
    <row r="45" spans="1:14" x14ac:dyDescent="0.2">
      <c r="K45" s="30"/>
    </row>
    <row r="46" spans="1:14" x14ac:dyDescent="0.2">
      <c r="K46" s="30"/>
    </row>
    <row r="47" spans="1:14" ht="25.5" x14ac:dyDescent="0.2">
      <c r="A47" s="61" t="s">
        <v>6460</v>
      </c>
      <c r="B47" s="62"/>
      <c r="C47" s="66" t="s">
        <v>3292</v>
      </c>
      <c r="D47" s="66" t="s">
        <v>3293</v>
      </c>
      <c r="E47" s="70" t="s">
        <v>7761</v>
      </c>
      <c r="K47" s="30"/>
    </row>
    <row r="48" spans="1:14" x14ac:dyDescent="0.2">
      <c r="A48" s="62"/>
      <c r="B48" s="62" t="s">
        <v>6461</v>
      </c>
      <c r="C48" s="67">
        <f>-I44</f>
        <v>76</v>
      </c>
      <c r="D48" s="67"/>
      <c r="E48" s="78"/>
      <c r="K48" s="33"/>
    </row>
    <row r="49" spans="1:14" x14ac:dyDescent="0.2">
      <c r="A49" s="62"/>
      <c r="B49" s="68" t="s">
        <v>9013</v>
      </c>
      <c r="C49" s="67">
        <v>-3</v>
      </c>
      <c r="D49" s="67">
        <v>-3</v>
      </c>
      <c r="E49" s="78"/>
      <c r="K49" s="33"/>
      <c r="N49" s="3" t="s">
        <v>9015</v>
      </c>
    </row>
    <row r="50" spans="1:14" x14ac:dyDescent="0.2">
      <c r="A50" s="62"/>
      <c r="B50" s="68" t="s">
        <v>9014</v>
      </c>
      <c r="C50" s="67">
        <v>-8</v>
      </c>
      <c r="D50" s="67">
        <v>-8</v>
      </c>
      <c r="E50" s="78"/>
      <c r="K50" s="33"/>
      <c r="N50" s="3" t="s">
        <v>9016</v>
      </c>
    </row>
    <row r="51" spans="1:14" ht="14.25" customHeight="1" x14ac:dyDescent="0.2">
      <c r="A51" s="62"/>
      <c r="B51" s="62" t="s">
        <v>8264</v>
      </c>
      <c r="C51" s="67"/>
      <c r="D51" s="67"/>
      <c r="E51" s="78">
        <v>-44</v>
      </c>
      <c r="K51" s="33"/>
      <c r="N51" s="26" t="s">
        <v>8546</v>
      </c>
    </row>
    <row r="52" spans="1:14" x14ac:dyDescent="0.2">
      <c r="A52" s="62"/>
      <c r="B52" s="62" t="s">
        <v>8266</v>
      </c>
      <c r="C52" s="67"/>
      <c r="D52" s="67"/>
      <c r="E52" s="78">
        <v>-60</v>
      </c>
      <c r="K52" s="33"/>
      <c r="N52" s="26" t="s">
        <v>8272</v>
      </c>
    </row>
    <row r="53" spans="1:14" x14ac:dyDescent="0.2">
      <c r="A53" s="62"/>
      <c r="B53" s="62" t="s">
        <v>8533</v>
      </c>
      <c r="C53" s="67"/>
      <c r="D53" s="67"/>
      <c r="E53" s="78">
        <v>-50</v>
      </c>
      <c r="K53" s="33"/>
      <c r="N53" s="26" t="s">
        <v>8547</v>
      </c>
    </row>
    <row r="54" spans="1:14" x14ac:dyDescent="0.2">
      <c r="A54" s="69" t="s">
        <v>146</v>
      </c>
      <c r="B54" s="49"/>
      <c r="C54" s="71">
        <f>SUM(C48:C53)</f>
        <v>65</v>
      </c>
      <c r="D54" s="71">
        <f>SUM(D48:D53)</f>
        <v>-11</v>
      </c>
      <c r="E54" s="71">
        <f>SUM(E48:E53)</f>
        <v>-154</v>
      </c>
    </row>
    <row r="55" spans="1:14" x14ac:dyDescent="0.2">
      <c r="A55" s="62"/>
      <c r="B55" s="49"/>
      <c r="C55" s="50"/>
      <c r="D55" s="50"/>
      <c r="E55" s="50"/>
    </row>
    <row r="56" spans="1:14" x14ac:dyDescent="0.2">
      <c r="A56" s="62" t="s">
        <v>7759</v>
      </c>
      <c r="B56" s="49"/>
      <c r="C56" s="50"/>
      <c r="D56" s="50"/>
      <c r="E56" s="50">
        <f>E54+D54</f>
        <v>-165</v>
      </c>
    </row>
  </sheetData>
  <hyperlinks>
    <hyperlink ref="A1" location="'statewide summary'!Print_Titles" display="Link to Summary Worksheet" xr:uid="{E0501AB3-B5A2-4E5E-BB98-6FC8D9F84CD7}"/>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2/18/2025</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5970B-AF03-4947-958E-D80C96BB52BB}">
  <sheetPr codeName="Sheet25"/>
  <dimension ref="A1:N601"/>
  <sheetViews>
    <sheetView showGridLines="0" workbookViewId="0">
      <pane xSplit="2" ySplit="10" topLeftCell="C11" activePane="bottomRight" state="frozen"/>
      <selection pane="topRight" activeCell="C1" sqref="C1"/>
      <selection pane="bottomLeft" activeCell="A14" sqref="A14"/>
      <selection pane="bottomRight" activeCell="B21" sqref="B21"/>
    </sheetView>
  </sheetViews>
  <sheetFormatPr defaultRowHeight="12.75" x14ac:dyDescent="0.2"/>
  <cols>
    <col min="1" max="1" width="6.28515625" style="3" customWidth="1"/>
    <col min="2" max="2" width="33.5703125" style="3" customWidth="1"/>
    <col min="3" max="9" width="13.7109375" style="3" customWidth="1"/>
    <col min="10" max="10" width="2.140625" style="3" customWidth="1"/>
    <col min="11" max="11" width="9.140625" style="3"/>
    <col min="12" max="12" width="2.28515625" style="3" customWidth="1"/>
    <col min="13" max="13" width="13" style="3" customWidth="1"/>
    <col min="14" max="16384" width="9.140625" style="3"/>
  </cols>
  <sheetData>
    <row r="1" spans="1:11" ht="16.149999999999999" customHeight="1" x14ac:dyDescent="0.2">
      <c r="A1" s="92" t="s">
        <v>8923</v>
      </c>
    </row>
    <row r="2" spans="1:11" ht="14.45" customHeight="1" x14ac:dyDescent="0.2">
      <c r="B2" s="90" t="s">
        <v>777</v>
      </c>
    </row>
    <row r="3" spans="1:11" ht="2.1" customHeight="1" x14ac:dyDescent="0.2"/>
    <row r="4" spans="1:11" ht="14.45" customHeight="1" x14ac:dyDescent="0.2">
      <c r="B4" s="15" t="s">
        <v>1</v>
      </c>
    </row>
    <row r="5" spans="1:11" ht="1.1499999999999999" customHeight="1" x14ac:dyDescent="0.2"/>
    <row r="6" spans="1:11" ht="14.45" customHeight="1" x14ac:dyDescent="0.2">
      <c r="B6" s="15" t="s">
        <v>2</v>
      </c>
    </row>
    <row r="7" spans="1:11" ht="0.75" customHeight="1" x14ac:dyDescent="0.2"/>
    <row r="8" spans="1:11" ht="14.45" customHeight="1" x14ac:dyDescent="0.2">
      <c r="B8" s="16" t="s">
        <v>3</v>
      </c>
    </row>
    <row r="9" spans="1:11" x14ac:dyDescent="0.2">
      <c r="B9" s="8" t="s">
        <v>4</v>
      </c>
      <c r="C9" s="1" t="s">
        <v>4</v>
      </c>
      <c r="D9" s="1" t="s">
        <v>4</v>
      </c>
      <c r="E9" s="1" t="s">
        <v>4</v>
      </c>
      <c r="F9" s="1" t="s">
        <v>4</v>
      </c>
      <c r="G9" s="1" t="s">
        <v>4</v>
      </c>
      <c r="H9" s="1" t="s">
        <v>5</v>
      </c>
      <c r="I9" s="21" t="s">
        <v>174</v>
      </c>
    </row>
    <row r="10" spans="1:11" x14ac:dyDescent="0.2">
      <c r="B10" s="9" t="s">
        <v>4</v>
      </c>
      <c r="C10" s="2" t="s">
        <v>7</v>
      </c>
      <c r="D10" s="2" t="s">
        <v>8</v>
      </c>
      <c r="E10" s="2" t="s">
        <v>9</v>
      </c>
      <c r="F10" s="2" t="s">
        <v>10</v>
      </c>
      <c r="G10" s="2" t="s">
        <v>11</v>
      </c>
      <c r="H10" s="2" t="s">
        <v>12</v>
      </c>
      <c r="I10" s="2" t="s">
        <v>13</v>
      </c>
      <c r="K10" s="31" t="s">
        <v>331</v>
      </c>
    </row>
    <row r="11" spans="1:11" x14ac:dyDescent="0.2">
      <c r="B11" s="8" t="s">
        <v>153</v>
      </c>
      <c r="C11" s="76">
        <v>0</v>
      </c>
      <c r="D11" s="76">
        <v>0</v>
      </c>
      <c r="E11" s="76">
        <v>0</v>
      </c>
      <c r="F11" s="76">
        <v>0</v>
      </c>
      <c r="G11" s="76">
        <v>0</v>
      </c>
      <c r="H11" s="76">
        <v>1141293</v>
      </c>
      <c r="I11" s="76">
        <v>761448</v>
      </c>
    </row>
    <row r="12" spans="1:11" x14ac:dyDescent="0.2">
      <c r="B12" s="8" t="s">
        <v>776</v>
      </c>
      <c r="C12" s="76">
        <v>2052.5970000000002</v>
      </c>
      <c r="D12" s="76">
        <v>1728.223</v>
      </c>
      <c r="E12" s="76">
        <v>1253.1510000000001</v>
      </c>
      <c r="F12" s="76">
        <v>2242.625</v>
      </c>
      <c r="G12" s="76">
        <v>-9562.93174</v>
      </c>
      <c r="H12" s="76">
        <v>0</v>
      </c>
      <c r="I12" s="76">
        <v>0</v>
      </c>
    </row>
    <row r="13" spans="1:11" x14ac:dyDescent="0.2">
      <c r="B13" s="8" t="s">
        <v>775</v>
      </c>
      <c r="C13" s="76">
        <v>3619.2730000000001</v>
      </c>
      <c r="D13" s="76">
        <v>5278.3909999999996</v>
      </c>
      <c r="E13" s="76">
        <v>6410.3490000000002</v>
      </c>
      <c r="F13" s="76">
        <v>10298.666999999999</v>
      </c>
      <c r="G13" s="76">
        <v>14231.290580000001</v>
      </c>
      <c r="H13" s="76">
        <v>0</v>
      </c>
      <c r="I13" s="76">
        <v>0</v>
      </c>
    </row>
    <row r="14" spans="1:11" x14ac:dyDescent="0.2">
      <c r="B14" s="8" t="s">
        <v>774</v>
      </c>
      <c r="C14" s="76">
        <v>0</v>
      </c>
      <c r="D14" s="76">
        <v>0</v>
      </c>
      <c r="E14" s="76">
        <v>0</v>
      </c>
      <c r="F14" s="76">
        <v>0</v>
      </c>
      <c r="G14" s="76">
        <v>16445.280770000001</v>
      </c>
      <c r="H14" s="76">
        <v>0</v>
      </c>
      <c r="I14" s="76">
        <v>0</v>
      </c>
    </row>
    <row r="15" spans="1:11" x14ac:dyDescent="0.2">
      <c r="B15" s="8" t="s">
        <v>773</v>
      </c>
      <c r="C15" s="76">
        <v>95761.035000000003</v>
      </c>
      <c r="D15" s="76">
        <v>99183.701000000001</v>
      </c>
      <c r="E15" s="76">
        <v>104468.393</v>
      </c>
      <c r="F15" s="76">
        <v>162137.89600000001</v>
      </c>
      <c r="G15" s="76">
        <v>351703.36063000001</v>
      </c>
      <c r="H15" s="76">
        <v>0</v>
      </c>
      <c r="I15" s="76">
        <v>0</v>
      </c>
    </row>
    <row r="16" spans="1:11" x14ac:dyDescent="0.2">
      <c r="B16" s="8" t="s">
        <v>772</v>
      </c>
      <c r="C16" s="76">
        <v>847.19799999999998</v>
      </c>
      <c r="D16" s="76">
        <v>483.685</v>
      </c>
      <c r="E16" s="76">
        <v>1259.702</v>
      </c>
      <c r="F16" s="76">
        <v>5273.5370000000003</v>
      </c>
      <c r="G16" s="76">
        <v>10444.272349999999</v>
      </c>
      <c r="H16" s="76">
        <v>0</v>
      </c>
      <c r="I16" s="76">
        <v>0</v>
      </c>
    </row>
    <row r="17" spans="1:14" x14ac:dyDescent="0.2">
      <c r="B17" s="8" t="s">
        <v>771</v>
      </c>
      <c r="C17" s="76">
        <v>8161.3010000000004</v>
      </c>
      <c r="D17" s="76">
        <v>1890.7850000000001</v>
      </c>
      <c r="E17" s="76">
        <v>12521.494000000001</v>
      </c>
      <c r="F17" s="76">
        <v>15854.534</v>
      </c>
      <c r="G17" s="76">
        <v>102381.80462</v>
      </c>
      <c r="H17" s="76">
        <v>0</v>
      </c>
      <c r="I17" s="76">
        <v>0</v>
      </c>
    </row>
    <row r="18" spans="1:14" x14ac:dyDescent="0.2">
      <c r="B18" s="8" t="s">
        <v>770</v>
      </c>
      <c r="C18" s="76">
        <v>15115.798000000001</v>
      </c>
      <c r="D18" s="76">
        <v>13043.26</v>
      </c>
      <c r="E18" s="76">
        <v>12550.847</v>
      </c>
      <c r="F18" s="76">
        <v>18053.898000000001</v>
      </c>
      <c r="G18" s="76">
        <v>39917.319560000004</v>
      </c>
      <c r="H18" s="76">
        <v>0</v>
      </c>
      <c r="I18" s="76">
        <v>0</v>
      </c>
    </row>
    <row r="19" spans="1:14" x14ac:dyDescent="0.2">
      <c r="B19" s="13" t="s">
        <v>146</v>
      </c>
      <c r="C19" s="7">
        <v>125557.202</v>
      </c>
      <c r="D19" s="7">
        <v>121608.045</v>
      </c>
      <c r="E19" s="7">
        <v>138463.93599999999</v>
      </c>
      <c r="F19" s="7">
        <v>213861.15700000001</v>
      </c>
      <c r="G19" s="7">
        <v>525560.39676999999</v>
      </c>
      <c r="H19" s="7">
        <v>1141293</v>
      </c>
      <c r="I19" s="7">
        <v>761448</v>
      </c>
    </row>
    <row r="21" spans="1:14" x14ac:dyDescent="0.2">
      <c r="B21" s="72" t="s">
        <v>9036</v>
      </c>
      <c r="C21" s="72"/>
      <c r="D21" s="72"/>
      <c r="E21" s="72"/>
      <c r="F21" s="72"/>
      <c r="G21" s="72"/>
      <c r="H21" s="72"/>
      <c r="I21" s="74">
        <f>I19+K21</f>
        <v>761448</v>
      </c>
      <c r="K21" s="32">
        <f>SUM(K22:K539)</f>
        <v>0</v>
      </c>
    </row>
    <row r="22" spans="1:14" x14ac:dyDescent="0.2">
      <c r="B22" s="72" t="s">
        <v>257</v>
      </c>
      <c r="C22" s="72"/>
      <c r="D22" s="72"/>
      <c r="E22" s="72"/>
      <c r="F22" s="72"/>
      <c r="G22" s="72"/>
      <c r="H22" s="72"/>
      <c r="I22" s="75">
        <f>I21/I19-1</f>
        <v>0</v>
      </c>
      <c r="K22" s="30"/>
    </row>
    <row r="23" spans="1:14" x14ac:dyDescent="0.2">
      <c r="K23" s="30"/>
    </row>
    <row r="24" spans="1:14" x14ac:dyDescent="0.2">
      <c r="G24" s="19"/>
      <c r="H24" s="19"/>
      <c r="I24" s="19"/>
      <c r="J24" s="19"/>
      <c r="K24" s="33"/>
    </row>
    <row r="25" spans="1:14" x14ac:dyDescent="0.2">
      <c r="A25" s="23" t="s">
        <v>256</v>
      </c>
      <c r="G25" s="19"/>
      <c r="H25" s="19"/>
      <c r="I25" s="19"/>
      <c r="J25" s="19"/>
      <c r="K25" s="33"/>
    </row>
    <row r="26" spans="1:14" x14ac:dyDescent="0.2">
      <c r="G26" s="19"/>
      <c r="H26" s="19"/>
      <c r="I26" s="19"/>
      <c r="J26" s="19"/>
      <c r="K26" s="33"/>
    </row>
    <row r="27" spans="1:14" x14ac:dyDescent="0.2">
      <c r="A27" s="18">
        <v>2021</v>
      </c>
      <c r="G27" s="19"/>
      <c r="H27" s="19"/>
      <c r="I27" s="19"/>
      <c r="J27" s="19"/>
      <c r="K27" s="33"/>
    </row>
    <row r="28" spans="1:14" x14ac:dyDescent="0.2">
      <c r="B28" s="3" t="s">
        <v>1162</v>
      </c>
      <c r="G28" s="19">
        <v>4000</v>
      </c>
      <c r="H28" s="19">
        <v>4000</v>
      </c>
      <c r="I28" s="19"/>
      <c r="J28" s="19"/>
      <c r="K28" s="33"/>
      <c r="M28" s="3" t="s">
        <v>180</v>
      </c>
      <c r="N28" s="26" t="s">
        <v>1251</v>
      </c>
    </row>
    <row r="29" spans="1:14" x14ac:dyDescent="0.2">
      <c r="B29" s="3" t="s">
        <v>1163</v>
      </c>
      <c r="G29" s="19">
        <v>4000</v>
      </c>
      <c r="H29" s="19">
        <v>4000</v>
      </c>
      <c r="I29" s="19"/>
      <c r="J29" s="19"/>
      <c r="K29" s="33"/>
      <c r="M29" s="3" t="s">
        <v>182</v>
      </c>
      <c r="N29" s="26" t="s">
        <v>1252</v>
      </c>
    </row>
    <row r="30" spans="1:14" x14ac:dyDescent="0.2">
      <c r="B30" s="3" t="s">
        <v>1164</v>
      </c>
      <c r="G30" s="19">
        <v>7500</v>
      </c>
      <c r="H30" s="19">
        <v>0</v>
      </c>
      <c r="I30" s="19"/>
      <c r="J30" s="19"/>
      <c r="K30" s="33"/>
      <c r="M30" s="3" t="s">
        <v>184</v>
      </c>
      <c r="N30" s="26" t="s">
        <v>1253</v>
      </c>
    </row>
    <row r="31" spans="1:14" x14ac:dyDescent="0.2">
      <c r="B31" s="3" t="s">
        <v>1165</v>
      </c>
      <c r="G31" s="19">
        <v>480</v>
      </c>
      <c r="H31" s="19">
        <v>0</v>
      </c>
      <c r="I31" s="19"/>
      <c r="J31" s="19"/>
      <c r="K31" s="33"/>
      <c r="M31" s="3" t="s">
        <v>184</v>
      </c>
      <c r="N31" s="26" t="s">
        <v>1254</v>
      </c>
    </row>
    <row r="32" spans="1:14" x14ac:dyDescent="0.2">
      <c r="B32" s="3" t="s">
        <v>1166</v>
      </c>
      <c r="G32" s="19">
        <v>335</v>
      </c>
      <c r="H32" s="19">
        <v>0</v>
      </c>
      <c r="I32" s="19"/>
      <c r="J32" s="19"/>
      <c r="K32" s="33"/>
      <c r="M32" s="3" t="s">
        <v>184</v>
      </c>
      <c r="N32" s="26" t="s">
        <v>1255</v>
      </c>
    </row>
    <row r="33" spans="2:14" x14ac:dyDescent="0.2">
      <c r="B33" s="3" t="s">
        <v>1167</v>
      </c>
      <c r="G33" s="19">
        <v>40</v>
      </c>
      <c r="H33" s="19">
        <v>0</v>
      </c>
      <c r="I33" s="19"/>
      <c r="J33" s="19"/>
      <c r="K33" s="33"/>
      <c r="M33" s="3" t="s">
        <v>184</v>
      </c>
      <c r="N33" s="26" t="s">
        <v>1256</v>
      </c>
    </row>
    <row r="34" spans="2:14" x14ac:dyDescent="0.2">
      <c r="B34" s="3" t="s">
        <v>1168</v>
      </c>
      <c r="G34" s="19">
        <v>1555</v>
      </c>
      <c r="H34" s="19">
        <v>0</v>
      </c>
      <c r="I34" s="19"/>
      <c r="J34" s="19"/>
      <c r="K34" s="33"/>
      <c r="M34" s="3" t="s">
        <v>184</v>
      </c>
      <c r="N34" s="26" t="s">
        <v>1257</v>
      </c>
    </row>
    <row r="35" spans="2:14" x14ac:dyDescent="0.2">
      <c r="B35" s="3" t="s">
        <v>1169</v>
      </c>
      <c r="G35" s="19">
        <v>66</v>
      </c>
      <c r="H35" s="19">
        <v>0</v>
      </c>
      <c r="I35" s="19"/>
      <c r="J35" s="19"/>
      <c r="K35" s="33"/>
      <c r="M35" s="3" t="s">
        <v>184</v>
      </c>
      <c r="N35" s="26" t="s">
        <v>1258</v>
      </c>
    </row>
    <row r="36" spans="2:14" x14ac:dyDescent="0.2">
      <c r="B36" s="3" t="s">
        <v>1170</v>
      </c>
      <c r="G36" s="19">
        <v>224</v>
      </c>
      <c r="H36" s="19">
        <v>160</v>
      </c>
      <c r="I36" s="19"/>
      <c r="J36" s="19"/>
      <c r="K36" s="33"/>
      <c r="M36" s="3" t="s">
        <v>182</v>
      </c>
      <c r="N36" s="26" t="s">
        <v>1259</v>
      </c>
    </row>
    <row r="37" spans="2:14" x14ac:dyDescent="0.2">
      <c r="B37" s="3" t="s">
        <v>1171</v>
      </c>
      <c r="G37" s="19">
        <v>500</v>
      </c>
      <c r="H37" s="19">
        <v>500</v>
      </c>
      <c r="I37" s="19"/>
      <c r="J37" s="19"/>
      <c r="K37" s="33"/>
      <c r="M37" s="3" t="s">
        <v>180</v>
      </c>
      <c r="N37" s="26" t="s">
        <v>1260</v>
      </c>
    </row>
    <row r="38" spans="2:14" x14ac:dyDescent="0.2">
      <c r="B38" s="3" t="s">
        <v>1172</v>
      </c>
      <c r="G38" s="19">
        <v>2500</v>
      </c>
      <c r="H38" s="19">
        <v>0</v>
      </c>
      <c r="I38" s="19"/>
      <c r="J38" s="19"/>
      <c r="K38" s="33"/>
      <c r="M38" s="3" t="s">
        <v>184</v>
      </c>
      <c r="N38" s="26" t="s">
        <v>1261</v>
      </c>
    </row>
    <row r="39" spans="2:14" x14ac:dyDescent="0.2">
      <c r="B39" s="3" t="s">
        <v>1173</v>
      </c>
      <c r="G39" s="19">
        <v>1867</v>
      </c>
      <c r="H39" s="19">
        <v>1832</v>
      </c>
      <c r="I39" s="19"/>
      <c r="J39" s="19"/>
      <c r="K39" s="33"/>
      <c r="M39" s="3" t="s">
        <v>182</v>
      </c>
      <c r="N39" s="26" t="s">
        <v>1262</v>
      </c>
    </row>
    <row r="40" spans="2:14" x14ac:dyDescent="0.2">
      <c r="B40" s="3" t="s">
        <v>1174</v>
      </c>
      <c r="G40" s="19">
        <v>311</v>
      </c>
      <c r="H40" s="19">
        <v>307</v>
      </c>
      <c r="I40" s="19"/>
      <c r="J40" s="19"/>
      <c r="K40" s="33"/>
      <c r="M40" s="3" t="s">
        <v>182</v>
      </c>
      <c r="N40" s="26" t="s">
        <v>1263</v>
      </c>
    </row>
    <row r="41" spans="2:14" x14ac:dyDescent="0.2">
      <c r="B41" s="3" t="s">
        <v>1175</v>
      </c>
      <c r="G41" s="19">
        <v>450</v>
      </c>
      <c r="H41" s="19">
        <v>0</v>
      </c>
      <c r="I41" s="19"/>
      <c r="J41" s="19"/>
      <c r="K41" s="33"/>
      <c r="M41" s="3" t="s">
        <v>184</v>
      </c>
      <c r="N41" s="26" t="s">
        <v>1264</v>
      </c>
    </row>
    <row r="42" spans="2:14" x14ac:dyDescent="0.2">
      <c r="B42" s="3" t="s">
        <v>1176</v>
      </c>
      <c r="G42" s="19">
        <v>3000</v>
      </c>
      <c r="H42" s="19">
        <v>3000</v>
      </c>
      <c r="I42" s="19"/>
      <c r="J42" s="19"/>
      <c r="K42" s="33"/>
      <c r="M42" s="3" t="s">
        <v>180</v>
      </c>
      <c r="N42" s="26" t="s">
        <v>1265</v>
      </c>
    </row>
    <row r="43" spans="2:14" x14ac:dyDescent="0.2">
      <c r="B43" s="3" t="s">
        <v>1177</v>
      </c>
      <c r="G43" s="19">
        <v>23910</v>
      </c>
      <c r="H43" s="19">
        <v>0</v>
      </c>
      <c r="I43" s="19"/>
      <c r="J43" s="19"/>
      <c r="K43" s="33"/>
      <c r="M43" s="3" t="s">
        <v>184</v>
      </c>
      <c r="N43" s="26" t="s">
        <v>1266</v>
      </c>
    </row>
    <row r="44" spans="2:14" x14ac:dyDescent="0.2">
      <c r="B44" s="3" t="s">
        <v>1178</v>
      </c>
      <c r="G44" s="19">
        <v>950</v>
      </c>
      <c r="H44" s="19">
        <v>0</v>
      </c>
      <c r="I44" s="19"/>
      <c r="J44" s="19"/>
      <c r="K44" s="33"/>
      <c r="M44" s="3" t="s">
        <v>184</v>
      </c>
      <c r="N44" s="26" t="s">
        <v>1267</v>
      </c>
    </row>
    <row r="45" spans="2:14" x14ac:dyDescent="0.2">
      <c r="B45" s="3" t="s">
        <v>1179</v>
      </c>
      <c r="G45" s="19">
        <v>92</v>
      </c>
      <c r="H45" s="19">
        <v>0</v>
      </c>
      <c r="I45" s="19"/>
      <c r="J45" s="19"/>
      <c r="K45" s="33"/>
      <c r="M45" s="3" t="s">
        <v>184</v>
      </c>
      <c r="N45" s="26" t="s">
        <v>1268</v>
      </c>
    </row>
    <row r="46" spans="2:14" x14ac:dyDescent="0.2">
      <c r="B46" s="3" t="s">
        <v>1180</v>
      </c>
      <c r="G46" s="19">
        <v>6608</v>
      </c>
      <c r="H46" s="19">
        <v>6608</v>
      </c>
      <c r="I46" s="19"/>
      <c r="J46" s="19"/>
      <c r="K46" s="33"/>
      <c r="M46" s="3" t="s">
        <v>180</v>
      </c>
      <c r="N46" s="26" t="s">
        <v>1269</v>
      </c>
    </row>
    <row r="47" spans="2:14" x14ac:dyDescent="0.2">
      <c r="B47" s="3" t="s">
        <v>1181</v>
      </c>
      <c r="G47" s="19">
        <v>160</v>
      </c>
      <c r="H47" s="19">
        <v>0</v>
      </c>
      <c r="I47" s="19"/>
      <c r="J47" s="19"/>
      <c r="K47" s="33"/>
      <c r="M47" s="3" t="s">
        <v>184</v>
      </c>
      <c r="N47" s="26" t="s">
        <v>1270</v>
      </c>
    </row>
    <row r="48" spans="2:14" x14ac:dyDescent="0.2">
      <c r="B48" s="3" t="s">
        <v>1182</v>
      </c>
      <c r="G48" s="19">
        <v>140</v>
      </c>
      <c r="H48" s="19">
        <v>0</v>
      </c>
      <c r="I48" s="19"/>
      <c r="J48" s="19"/>
      <c r="K48" s="33"/>
      <c r="M48" s="3" t="s">
        <v>184</v>
      </c>
      <c r="N48" s="26" t="s">
        <v>1271</v>
      </c>
    </row>
    <row r="49" spans="2:14" x14ac:dyDescent="0.2">
      <c r="B49" s="3" t="s">
        <v>1183</v>
      </c>
      <c r="G49" s="19">
        <v>755</v>
      </c>
      <c r="H49" s="19">
        <v>1392</v>
      </c>
      <c r="I49" s="19"/>
      <c r="J49" s="19"/>
      <c r="K49" s="33"/>
      <c r="M49" s="3" t="s">
        <v>180</v>
      </c>
      <c r="N49" s="26" t="s">
        <v>1272</v>
      </c>
    </row>
    <row r="50" spans="2:14" x14ac:dyDescent="0.2">
      <c r="B50" s="3" t="s">
        <v>1184</v>
      </c>
      <c r="G50" s="19">
        <v>19728</v>
      </c>
      <c r="H50" s="19">
        <v>19728</v>
      </c>
      <c r="I50" s="19"/>
      <c r="J50" s="19"/>
      <c r="K50" s="33"/>
      <c r="M50" s="3" t="s">
        <v>180</v>
      </c>
      <c r="N50" s="26" t="s">
        <v>1273</v>
      </c>
    </row>
    <row r="51" spans="2:14" x14ac:dyDescent="0.2">
      <c r="B51" s="3" t="s">
        <v>1185</v>
      </c>
      <c r="G51" s="19">
        <v>800</v>
      </c>
      <c r="H51" s="19">
        <v>800</v>
      </c>
      <c r="I51" s="19"/>
      <c r="J51" s="19"/>
      <c r="K51" s="33"/>
      <c r="M51" s="3" t="s">
        <v>180</v>
      </c>
      <c r="N51" s="26" t="s">
        <v>1274</v>
      </c>
    </row>
    <row r="52" spans="2:14" x14ac:dyDescent="0.2">
      <c r="B52" s="3" t="s">
        <v>1186</v>
      </c>
      <c r="G52" s="19">
        <v>5000</v>
      </c>
      <c r="H52" s="19">
        <v>0</v>
      </c>
      <c r="I52" s="19"/>
      <c r="J52" s="19"/>
      <c r="K52" s="33"/>
      <c r="M52" s="3" t="s">
        <v>184</v>
      </c>
      <c r="N52" s="26" t="s">
        <v>1275</v>
      </c>
    </row>
    <row r="53" spans="2:14" x14ac:dyDescent="0.2">
      <c r="B53" s="3" t="s">
        <v>1187</v>
      </c>
      <c r="G53" s="19">
        <v>425</v>
      </c>
      <c r="H53" s="19">
        <v>0</v>
      </c>
      <c r="I53" s="19"/>
      <c r="J53" s="19"/>
      <c r="K53" s="33"/>
      <c r="M53" s="3" t="s">
        <v>184</v>
      </c>
      <c r="N53" s="26" t="s">
        <v>1276</v>
      </c>
    </row>
    <row r="54" spans="2:14" x14ac:dyDescent="0.2">
      <c r="B54" s="3" t="s">
        <v>1188</v>
      </c>
      <c r="G54" s="19">
        <v>300</v>
      </c>
      <c r="H54" s="19">
        <v>0</v>
      </c>
      <c r="I54" s="19"/>
      <c r="J54" s="19"/>
      <c r="K54" s="33"/>
      <c r="M54" s="3" t="s">
        <v>184</v>
      </c>
      <c r="N54" s="26" t="s">
        <v>1277</v>
      </c>
    </row>
    <row r="55" spans="2:14" x14ac:dyDescent="0.2">
      <c r="B55" s="3" t="s">
        <v>1189</v>
      </c>
      <c r="G55" s="19">
        <v>250</v>
      </c>
      <c r="H55" s="19">
        <v>0</v>
      </c>
      <c r="I55" s="19"/>
      <c r="J55" s="19"/>
      <c r="K55" s="33"/>
      <c r="M55" s="3" t="s">
        <v>184</v>
      </c>
      <c r="N55" s="26" t="s">
        <v>1278</v>
      </c>
    </row>
    <row r="56" spans="2:14" x14ac:dyDescent="0.2">
      <c r="B56" s="3" t="s">
        <v>1190</v>
      </c>
      <c r="G56" s="19">
        <v>683</v>
      </c>
      <c r="H56" s="19">
        <v>0</v>
      </c>
      <c r="I56" s="19"/>
      <c r="J56" s="19"/>
      <c r="K56" s="33"/>
      <c r="M56" s="3" t="s">
        <v>184</v>
      </c>
      <c r="N56" s="26" t="s">
        <v>1279</v>
      </c>
    </row>
    <row r="57" spans="2:14" x14ac:dyDescent="0.2">
      <c r="B57" s="3" t="s">
        <v>1191</v>
      </c>
      <c r="G57" s="19">
        <v>50</v>
      </c>
      <c r="H57" s="19">
        <v>0</v>
      </c>
      <c r="I57" s="19"/>
      <c r="J57" s="19"/>
      <c r="K57" s="33"/>
      <c r="M57" s="3" t="s">
        <v>184</v>
      </c>
      <c r="N57" s="26" t="s">
        <v>1280</v>
      </c>
    </row>
    <row r="58" spans="2:14" x14ac:dyDescent="0.2">
      <c r="B58" s="3" t="s">
        <v>1192</v>
      </c>
      <c r="G58" s="19">
        <v>300</v>
      </c>
      <c r="H58" s="19">
        <v>300</v>
      </c>
      <c r="I58" s="19"/>
      <c r="J58" s="19"/>
      <c r="K58" s="33"/>
      <c r="M58" s="3" t="s">
        <v>180</v>
      </c>
      <c r="N58" s="26" t="s">
        <v>1281</v>
      </c>
    </row>
    <row r="59" spans="2:14" x14ac:dyDescent="0.2">
      <c r="B59" s="3" t="s">
        <v>1193</v>
      </c>
      <c r="G59" s="19">
        <v>10000</v>
      </c>
      <c r="H59" s="19">
        <v>0</v>
      </c>
      <c r="I59" s="19"/>
      <c r="J59" s="19"/>
      <c r="K59" s="33"/>
      <c r="M59" s="3" t="s">
        <v>184</v>
      </c>
      <c r="N59" s="26" t="s">
        <v>1282</v>
      </c>
    </row>
    <row r="60" spans="2:14" x14ac:dyDescent="0.2">
      <c r="B60" s="3" t="s">
        <v>1194</v>
      </c>
      <c r="G60" s="19">
        <v>250</v>
      </c>
      <c r="H60" s="19">
        <v>0</v>
      </c>
      <c r="I60" s="19"/>
      <c r="J60" s="19"/>
      <c r="K60" s="33"/>
      <c r="M60" s="3" t="s">
        <v>184</v>
      </c>
      <c r="N60" s="26" t="s">
        <v>1283</v>
      </c>
    </row>
    <row r="61" spans="2:14" x14ac:dyDescent="0.2">
      <c r="B61" s="3" t="s">
        <v>1195</v>
      </c>
      <c r="G61" s="19">
        <v>15000</v>
      </c>
      <c r="H61" s="19">
        <v>0</v>
      </c>
      <c r="I61" s="19"/>
      <c r="J61" s="19"/>
      <c r="K61" s="33"/>
      <c r="M61" s="3" t="s">
        <v>184</v>
      </c>
      <c r="N61" s="26" t="s">
        <v>1284</v>
      </c>
    </row>
    <row r="62" spans="2:14" x14ac:dyDescent="0.2">
      <c r="B62" s="3" t="s">
        <v>1196</v>
      </c>
      <c r="G62" s="19">
        <v>250</v>
      </c>
      <c r="H62" s="19">
        <v>0</v>
      </c>
      <c r="I62" s="19"/>
      <c r="J62" s="19"/>
      <c r="K62" s="33"/>
      <c r="M62" s="3" t="s">
        <v>184</v>
      </c>
      <c r="N62" s="26" t="s">
        <v>1285</v>
      </c>
    </row>
    <row r="63" spans="2:14" x14ac:dyDescent="0.2">
      <c r="B63" s="3" t="s">
        <v>1197</v>
      </c>
      <c r="G63" s="19">
        <v>300</v>
      </c>
      <c r="H63" s="19">
        <v>0</v>
      </c>
      <c r="I63" s="19"/>
      <c r="J63" s="19"/>
      <c r="K63" s="33"/>
      <c r="M63" s="3" t="s">
        <v>184</v>
      </c>
      <c r="N63" s="26" t="s">
        <v>1286</v>
      </c>
    </row>
    <row r="64" spans="2:14" x14ac:dyDescent="0.2">
      <c r="B64" s="3" t="s">
        <v>1198</v>
      </c>
      <c r="G64" s="19">
        <v>5000</v>
      </c>
      <c r="H64" s="19">
        <v>5000</v>
      </c>
      <c r="I64" s="19"/>
      <c r="J64" s="19"/>
      <c r="K64" s="33"/>
      <c r="M64" s="3" t="s">
        <v>180</v>
      </c>
      <c r="N64" s="26" t="s">
        <v>1287</v>
      </c>
    </row>
    <row r="65" spans="2:14" x14ac:dyDescent="0.2">
      <c r="B65" s="3" t="s">
        <v>1199</v>
      </c>
      <c r="G65" s="19">
        <v>160</v>
      </c>
      <c r="H65" s="19">
        <v>0</v>
      </c>
      <c r="I65" s="19"/>
      <c r="J65" s="19"/>
      <c r="K65" s="33"/>
      <c r="M65" s="3" t="s">
        <v>184</v>
      </c>
      <c r="N65" s="26" t="s">
        <v>1288</v>
      </c>
    </row>
    <row r="66" spans="2:14" x14ac:dyDescent="0.2">
      <c r="B66" s="3" t="s">
        <v>1200</v>
      </c>
      <c r="G66" s="19">
        <v>4000</v>
      </c>
      <c r="H66" s="19">
        <v>4000</v>
      </c>
      <c r="I66" s="19"/>
      <c r="J66" s="19"/>
      <c r="K66" s="33"/>
      <c r="M66" s="3" t="s">
        <v>180</v>
      </c>
      <c r="N66" s="26" t="s">
        <v>1289</v>
      </c>
    </row>
    <row r="67" spans="2:14" x14ac:dyDescent="0.2">
      <c r="B67" s="3" t="s">
        <v>1201</v>
      </c>
      <c r="G67" s="19">
        <v>250</v>
      </c>
      <c r="H67" s="19">
        <v>0</v>
      </c>
      <c r="I67" s="19"/>
      <c r="J67" s="19"/>
      <c r="K67" s="33"/>
      <c r="M67" s="3" t="s">
        <v>184</v>
      </c>
      <c r="N67" s="26" t="s">
        <v>1290</v>
      </c>
    </row>
    <row r="68" spans="2:14" x14ac:dyDescent="0.2">
      <c r="B68" s="3" t="s">
        <v>1202</v>
      </c>
      <c r="G68" s="19">
        <v>1425</v>
      </c>
      <c r="H68" s="19">
        <v>968</v>
      </c>
      <c r="I68" s="19"/>
      <c r="J68" s="19"/>
      <c r="K68" s="33"/>
      <c r="M68" s="3" t="s">
        <v>182</v>
      </c>
      <c r="N68" s="26" t="s">
        <v>1291</v>
      </c>
    </row>
    <row r="69" spans="2:14" x14ac:dyDescent="0.2">
      <c r="B69" s="3" t="s">
        <v>1203</v>
      </c>
      <c r="G69" s="19">
        <v>1020</v>
      </c>
      <c r="H69" s="19">
        <v>0</v>
      </c>
      <c r="I69" s="19"/>
      <c r="J69" s="19"/>
      <c r="K69" s="33"/>
      <c r="M69" s="3" t="s">
        <v>184</v>
      </c>
      <c r="N69" s="26" t="s">
        <v>1292</v>
      </c>
    </row>
    <row r="70" spans="2:14" x14ac:dyDescent="0.2">
      <c r="B70" s="3" t="s">
        <v>1204</v>
      </c>
      <c r="G70" s="19">
        <v>102</v>
      </c>
      <c r="H70" s="19">
        <v>0</v>
      </c>
      <c r="I70" s="19"/>
      <c r="J70" s="19"/>
      <c r="K70" s="33"/>
      <c r="M70" s="3" t="s">
        <v>184</v>
      </c>
      <c r="N70" s="26" t="s">
        <v>1293</v>
      </c>
    </row>
    <row r="71" spans="2:14" x14ac:dyDescent="0.2">
      <c r="B71" s="3" t="s">
        <v>1205</v>
      </c>
      <c r="G71" s="19">
        <v>500</v>
      </c>
      <c r="H71" s="19">
        <v>0</v>
      </c>
      <c r="I71" s="19"/>
      <c r="J71" s="19"/>
      <c r="K71" s="33"/>
      <c r="M71" s="3" t="s">
        <v>184</v>
      </c>
      <c r="N71" s="26" t="s">
        <v>1294</v>
      </c>
    </row>
    <row r="72" spans="2:14" x14ac:dyDescent="0.2">
      <c r="B72" s="3" t="s">
        <v>1206</v>
      </c>
      <c r="G72" s="19">
        <v>4554</v>
      </c>
      <c r="H72" s="19">
        <v>5528</v>
      </c>
      <c r="I72" s="19"/>
      <c r="J72" s="19"/>
      <c r="K72" s="33"/>
      <c r="M72" s="3" t="s">
        <v>180</v>
      </c>
      <c r="N72" s="26" t="s">
        <v>1295</v>
      </c>
    </row>
    <row r="73" spans="2:14" x14ac:dyDescent="0.2">
      <c r="B73" s="3" t="s">
        <v>1207</v>
      </c>
      <c r="G73" s="19">
        <v>1563</v>
      </c>
      <c r="H73" s="19">
        <v>0</v>
      </c>
      <c r="I73" s="19"/>
      <c r="J73" s="19"/>
      <c r="K73" s="33"/>
      <c r="M73" s="3" t="s">
        <v>184</v>
      </c>
      <c r="N73" s="26" t="s">
        <v>1296</v>
      </c>
    </row>
    <row r="74" spans="2:14" x14ac:dyDescent="0.2">
      <c r="B74" s="3" t="s">
        <v>1208</v>
      </c>
      <c r="G74" s="19">
        <v>492</v>
      </c>
      <c r="H74" s="19">
        <v>486</v>
      </c>
      <c r="I74" s="19"/>
      <c r="J74" s="19"/>
      <c r="K74" s="33"/>
      <c r="M74" s="3" t="s">
        <v>180</v>
      </c>
      <c r="N74" s="26" t="s">
        <v>1297</v>
      </c>
    </row>
    <row r="75" spans="2:14" x14ac:dyDescent="0.2">
      <c r="B75" s="3" t="s">
        <v>1209</v>
      </c>
      <c r="G75" s="19">
        <v>500</v>
      </c>
      <c r="H75" s="19">
        <v>500</v>
      </c>
      <c r="I75" s="19"/>
      <c r="J75" s="19"/>
      <c r="K75" s="33"/>
      <c r="M75" s="3" t="s">
        <v>180</v>
      </c>
      <c r="N75" s="26" t="s">
        <v>1298</v>
      </c>
    </row>
    <row r="76" spans="2:14" x14ac:dyDescent="0.2">
      <c r="B76" s="3" t="s">
        <v>1210</v>
      </c>
      <c r="G76" s="19">
        <v>630</v>
      </c>
      <c r="H76" s="19">
        <v>620</v>
      </c>
      <c r="I76" s="19"/>
      <c r="J76" s="19"/>
      <c r="K76" s="33"/>
      <c r="M76" s="3" t="s">
        <v>180</v>
      </c>
      <c r="N76" s="26" t="s">
        <v>1299</v>
      </c>
    </row>
    <row r="77" spans="2:14" x14ac:dyDescent="0.2">
      <c r="B77" s="3" t="s">
        <v>1211</v>
      </c>
      <c r="G77" s="19">
        <v>2000</v>
      </c>
      <c r="H77" s="19">
        <v>0</v>
      </c>
      <c r="I77" s="19"/>
      <c r="J77" s="19"/>
      <c r="K77" s="33"/>
      <c r="M77" s="3" t="s">
        <v>184</v>
      </c>
      <c r="N77" s="26" t="s">
        <v>1300</v>
      </c>
    </row>
    <row r="78" spans="2:14" x14ac:dyDescent="0.2">
      <c r="B78" s="3" t="s">
        <v>1212</v>
      </c>
      <c r="G78" s="19">
        <v>75</v>
      </c>
      <c r="H78" s="19">
        <v>0</v>
      </c>
      <c r="I78" s="19"/>
      <c r="J78" s="19"/>
      <c r="K78" s="33"/>
      <c r="M78" s="3" t="s">
        <v>184</v>
      </c>
      <c r="N78" s="26" t="s">
        <v>1301</v>
      </c>
    </row>
    <row r="79" spans="2:14" x14ac:dyDescent="0.2">
      <c r="B79" s="3" t="s">
        <v>1213</v>
      </c>
      <c r="G79" s="19">
        <v>350</v>
      </c>
      <c r="H79" s="19">
        <v>0</v>
      </c>
      <c r="I79" s="19"/>
      <c r="J79" s="19"/>
      <c r="K79" s="33"/>
      <c r="M79" s="3" t="s">
        <v>184</v>
      </c>
      <c r="N79" s="26" t="s">
        <v>1302</v>
      </c>
    </row>
    <row r="80" spans="2:14" x14ac:dyDescent="0.2">
      <c r="B80" s="3" t="s">
        <v>1214</v>
      </c>
      <c r="G80" s="19">
        <v>2000</v>
      </c>
      <c r="H80" s="19">
        <v>0</v>
      </c>
      <c r="I80" s="19"/>
      <c r="J80" s="19"/>
      <c r="K80" s="33"/>
      <c r="M80" s="3" t="s">
        <v>184</v>
      </c>
      <c r="N80" s="26" t="s">
        <v>1303</v>
      </c>
    </row>
    <row r="81" spans="2:14" x14ac:dyDescent="0.2">
      <c r="B81" s="3" t="s">
        <v>1215</v>
      </c>
      <c r="G81" s="19">
        <v>421</v>
      </c>
      <c r="H81" s="19">
        <v>0</v>
      </c>
      <c r="I81" s="19"/>
      <c r="J81" s="19"/>
      <c r="K81" s="33"/>
      <c r="M81" s="3" t="s">
        <v>180</v>
      </c>
      <c r="N81" s="26" t="s">
        <v>1304</v>
      </c>
    </row>
    <row r="82" spans="2:14" x14ac:dyDescent="0.2">
      <c r="B82" s="3" t="s">
        <v>1216</v>
      </c>
      <c r="G82" s="19">
        <v>702</v>
      </c>
      <c r="H82" s="19">
        <v>348</v>
      </c>
      <c r="I82" s="19"/>
      <c r="J82" s="19"/>
      <c r="K82" s="33"/>
      <c r="M82" s="3" t="s">
        <v>182</v>
      </c>
      <c r="N82" s="26" t="s">
        <v>1305</v>
      </c>
    </row>
    <row r="83" spans="2:14" x14ac:dyDescent="0.2">
      <c r="B83" s="3" t="s">
        <v>1217</v>
      </c>
      <c r="G83" s="19">
        <v>3271</v>
      </c>
      <c r="H83" s="19">
        <v>0</v>
      </c>
      <c r="I83" s="19"/>
      <c r="J83" s="19"/>
      <c r="K83" s="33"/>
      <c r="M83" s="3" t="s">
        <v>184</v>
      </c>
      <c r="N83" s="26" t="s">
        <v>1306</v>
      </c>
    </row>
    <row r="84" spans="2:14" x14ac:dyDescent="0.2">
      <c r="B84" s="3" t="s">
        <v>1218</v>
      </c>
      <c r="G84" s="19">
        <v>400</v>
      </c>
      <c r="H84" s="19">
        <v>0</v>
      </c>
      <c r="I84" s="19"/>
      <c r="J84" s="19"/>
      <c r="K84" s="33"/>
      <c r="M84" s="3" t="s">
        <v>184</v>
      </c>
      <c r="N84" s="26" t="s">
        <v>1307</v>
      </c>
    </row>
    <row r="85" spans="2:14" x14ac:dyDescent="0.2">
      <c r="B85" s="3" t="s">
        <v>1219</v>
      </c>
      <c r="G85" s="19">
        <v>500</v>
      </c>
      <c r="H85" s="19">
        <v>0</v>
      </c>
      <c r="I85" s="19"/>
      <c r="J85" s="19"/>
      <c r="K85" s="33"/>
      <c r="M85" s="3" t="s">
        <v>184</v>
      </c>
      <c r="N85" s="26" t="s">
        <v>1308</v>
      </c>
    </row>
    <row r="86" spans="2:14" x14ac:dyDescent="0.2">
      <c r="B86" s="3" t="s">
        <v>1220</v>
      </c>
      <c r="G86" s="19">
        <v>789</v>
      </c>
      <c r="H86" s="19">
        <v>958</v>
      </c>
      <c r="I86" s="19"/>
      <c r="J86" s="19"/>
      <c r="K86" s="33"/>
      <c r="M86" s="3" t="s">
        <v>182</v>
      </c>
      <c r="N86" s="26" t="s">
        <v>1309</v>
      </c>
    </row>
    <row r="87" spans="2:14" x14ac:dyDescent="0.2">
      <c r="B87" s="3" t="s">
        <v>1221</v>
      </c>
      <c r="G87" s="19">
        <v>300</v>
      </c>
      <c r="H87" s="19">
        <v>0</v>
      </c>
      <c r="I87" s="19"/>
      <c r="J87" s="19"/>
      <c r="K87" s="33"/>
      <c r="M87" s="3" t="s">
        <v>184</v>
      </c>
      <c r="N87" s="26" t="s">
        <v>1310</v>
      </c>
    </row>
    <row r="88" spans="2:14" x14ac:dyDescent="0.2">
      <c r="B88" s="3" t="s">
        <v>1222</v>
      </c>
      <c r="G88" s="19">
        <v>250</v>
      </c>
      <c r="H88" s="19">
        <v>0</v>
      </c>
      <c r="I88" s="19"/>
      <c r="J88" s="19"/>
      <c r="K88" s="33"/>
      <c r="M88" s="3" t="s">
        <v>184</v>
      </c>
      <c r="N88" s="26" t="s">
        <v>1311</v>
      </c>
    </row>
    <row r="89" spans="2:14" x14ac:dyDescent="0.2">
      <c r="B89" s="3" t="s">
        <v>1223</v>
      </c>
      <c r="G89" s="19">
        <v>100</v>
      </c>
      <c r="H89" s="19">
        <v>0</v>
      </c>
      <c r="I89" s="19"/>
      <c r="J89" s="19"/>
      <c r="K89" s="33"/>
      <c r="M89" s="3" t="s">
        <v>184</v>
      </c>
      <c r="N89" s="26" t="s">
        <v>1312</v>
      </c>
    </row>
    <row r="90" spans="2:14" x14ac:dyDescent="0.2">
      <c r="B90" s="3" t="s">
        <v>1224</v>
      </c>
      <c r="G90" s="19">
        <v>250</v>
      </c>
      <c r="H90" s="19">
        <v>0</v>
      </c>
      <c r="I90" s="19"/>
      <c r="J90" s="19"/>
      <c r="K90" s="33"/>
      <c r="M90" s="3" t="s">
        <v>184</v>
      </c>
      <c r="N90" s="26" t="s">
        <v>1313</v>
      </c>
    </row>
    <row r="91" spans="2:14" x14ac:dyDescent="0.2">
      <c r="B91" s="3" t="s">
        <v>1225</v>
      </c>
      <c r="G91" s="19">
        <v>900</v>
      </c>
      <c r="H91" s="19">
        <v>0</v>
      </c>
      <c r="I91" s="19"/>
      <c r="J91" s="19"/>
      <c r="K91" s="33"/>
      <c r="M91" s="3" t="s">
        <v>184</v>
      </c>
      <c r="N91" s="26" t="s">
        <v>1314</v>
      </c>
    </row>
    <row r="92" spans="2:14" x14ac:dyDescent="0.2">
      <c r="B92" s="3" t="s">
        <v>1226</v>
      </c>
      <c r="G92" s="19">
        <v>800</v>
      </c>
      <c r="H92" s="19">
        <v>800</v>
      </c>
      <c r="I92" s="19"/>
      <c r="J92" s="19"/>
      <c r="K92" s="33"/>
      <c r="M92" s="3" t="s">
        <v>180</v>
      </c>
      <c r="N92" s="26" t="s">
        <v>1315</v>
      </c>
    </row>
    <row r="93" spans="2:14" x14ac:dyDescent="0.2">
      <c r="B93" s="3" t="s">
        <v>1227</v>
      </c>
      <c r="G93" s="19">
        <v>555</v>
      </c>
      <c r="H93" s="19">
        <v>0</v>
      </c>
      <c r="I93" s="19"/>
      <c r="J93" s="19"/>
      <c r="K93" s="33"/>
      <c r="M93" s="3" t="s">
        <v>184</v>
      </c>
      <c r="N93" s="26" t="s">
        <v>1316</v>
      </c>
    </row>
    <row r="94" spans="2:14" x14ac:dyDescent="0.2">
      <c r="B94" s="3" t="s">
        <v>1228</v>
      </c>
      <c r="G94" s="19">
        <v>63</v>
      </c>
      <c r="H94" s="19">
        <v>42</v>
      </c>
      <c r="I94" s="19"/>
      <c r="J94" s="19"/>
      <c r="K94" s="33"/>
      <c r="M94" s="3" t="s">
        <v>182</v>
      </c>
      <c r="N94" s="26" t="s">
        <v>1317</v>
      </c>
    </row>
    <row r="95" spans="2:14" x14ac:dyDescent="0.2">
      <c r="B95" s="3" t="s">
        <v>1229</v>
      </c>
      <c r="G95" s="19">
        <v>84</v>
      </c>
      <c r="H95" s="19">
        <v>84</v>
      </c>
      <c r="I95" s="19"/>
      <c r="J95" s="19"/>
      <c r="K95" s="33"/>
      <c r="M95" s="3" t="s">
        <v>180</v>
      </c>
      <c r="N95" s="26" t="s">
        <v>1318</v>
      </c>
    </row>
    <row r="96" spans="2:14" x14ac:dyDescent="0.2">
      <c r="B96" s="3" t="s">
        <v>1230</v>
      </c>
      <c r="G96" s="19">
        <v>400</v>
      </c>
      <c r="H96" s="19">
        <v>0</v>
      </c>
      <c r="I96" s="19"/>
      <c r="J96" s="19"/>
      <c r="K96" s="33"/>
      <c r="M96" s="3" t="s">
        <v>184</v>
      </c>
      <c r="N96" s="26" t="s">
        <v>1319</v>
      </c>
    </row>
    <row r="97" spans="2:14" x14ac:dyDescent="0.2">
      <c r="B97" s="3" t="s">
        <v>1231</v>
      </c>
      <c r="G97" s="19">
        <v>291</v>
      </c>
      <c r="H97" s="19">
        <v>0</v>
      </c>
      <c r="I97" s="19"/>
      <c r="J97" s="19"/>
      <c r="K97" s="33"/>
      <c r="M97" s="3" t="s">
        <v>184</v>
      </c>
      <c r="N97" s="26" t="s">
        <v>1320</v>
      </c>
    </row>
    <row r="98" spans="2:14" x14ac:dyDescent="0.2">
      <c r="B98" s="3" t="s">
        <v>1232</v>
      </c>
      <c r="G98" s="19">
        <v>1400</v>
      </c>
      <c r="H98" s="19">
        <v>0</v>
      </c>
      <c r="I98" s="19"/>
      <c r="J98" s="19"/>
      <c r="K98" s="33"/>
      <c r="M98" s="3" t="s">
        <v>184</v>
      </c>
      <c r="N98" s="26" t="s">
        <v>1321</v>
      </c>
    </row>
    <row r="99" spans="2:14" x14ac:dyDescent="0.2">
      <c r="B99" s="3" t="s">
        <v>1233</v>
      </c>
      <c r="G99" s="19">
        <v>500</v>
      </c>
      <c r="H99" s="19">
        <v>160</v>
      </c>
      <c r="I99" s="19"/>
      <c r="J99" s="19"/>
      <c r="K99" s="33"/>
      <c r="M99" s="3" t="s">
        <v>182</v>
      </c>
      <c r="N99" s="26" t="s">
        <v>1322</v>
      </c>
    </row>
    <row r="100" spans="2:14" x14ac:dyDescent="0.2">
      <c r="B100" s="3" t="s">
        <v>1234</v>
      </c>
      <c r="G100" s="19">
        <v>300</v>
      </c>
      <c r="H100" s="19">
        <v>0</v>
      </c>
      <c r="I100" s="19"/>
      <c r="J100" s="19"/>
      <c r="K100" s="33"/>
      <c r="M100" s="3" t="s">
        <v>184</v>
      </c>
      <c r="N100" s="26" t="s">
        <v>1323</v>
      </c>
    </row>
    <row r="101" spans="2:14" x14ac:dyDescent="0.2">
      <c r="B101" s="3" t="s">
        <v>1235</v>
      </c>
      <c r="G101" s="19">
        <v>6000</v>
      </c>
      <c r="H101" s="19">
        <v>0</v>
      </c>
      <c r="I101" s="19"/>
      <c r="J101" s="19"/>
      <c r="K101" s="33"/>
      <c r="M101" s="3" t="s">
        <v>184</v>
      </c>
      <c r="N101" s="26" t="s">
        <v>1324</v>
      </c>
    </row>
    <row r="102" spans="2:14" x14ac:dyDescent="0.2">
      <c r="B102" s="3" t="s">
        <v>1236</v>
      </c>
      <c r="G102" s="19">
        <v>782</v>
      </c>
      <c r="H102" s="19">
        <v>0</v>
      </c>
      <c r="I102" s="19"/>
      <c r="J102" s="19"/>
      <c r="K102" s="33"/>
      <c r="M102" s="3" t="s">
        <v>184</v>
      </c>
      <c r="N102" s="26" t="s">
        <v>1325</v>
      </c>
    </row>
    <row r="103" spans="2:14" x14ac:dyDescent="0.2">
      <c r="B103" s="3" t="s">
        <v>1237</v>
      </c>
      <c r="G103" s="19">
        <v>708</v>
      </c>
      <c r="H103" s="19">
        <v>0</v>
      </c>
      <c r="I103" s="19"/>
      <c r="J103" s="19"/>
      <c r="K103" s="33"/>
      <c r="M103" s="3" t="s">
        <v>184</v>
      </c>
      <c r="N103" s="26" t="s">
        <v>1326</v>
      </c>
    </row>
    <row r="104" spans="2:14" x14ac:dyDescent="0.2">
      <c r="B104" s="3" t="s">
        <v>1238</v>
      </c>
      <c r="G104" s="19">
        <v>450</v>
      </c>
      <c r="H104" s="19">
        <v>0</v>
      </c>
      <c r="I104" s="19"/>
      <c r="J104" s="19"/>
      <c r="K104" s="33"/>
      <c r="M104" s="3" t="s">
        <v>184</v>
      </c>
      <c r="N104" s="26" t="s">
        <v>1327</v>
      </c>
    </row>
    <row r="105" spans="2:14" x14ac:dyDescent="0.2">
      <c r="B105" s="3" t="s">
        <v>1239</v>
      </c>
      <c r="G105" s="19">
        <v>-37000</v>
      </c>
      <c r="H105" s="19">
        <v>-37000</v>
      </c>
      <c r="I105" s="19"/>
      <c r="J105" s="19"/>
      <c r="K105" s="33"/>
      <c r="M105" s="3" t="s">
        <v>180</v>
      </c>
      <c r="N105" s="26" t="s">
        <v>1328</v>
      </c>
    </row>
    <row r="106" spans="2:14" x14ac:dyDescent="0.2">
      <c r="B106" s="3" t="s">
        <v>1240</v>
      </c>
      <c r="G106" s="19">
        <v>750</v>
      </c>
      <c r="H106" s="19">
        <v>0</v>
      </c>
      <c r="I106" s="19"/>
      <c r="J106" s="19"/>
      <c r="K106" s="33"/>
      <c r="M106" s="3" t="s">
        <v>184</v>
      </c>
      <c r="N106" s="26" t="s">
        <v>1329</v>
      </c>
    </row>
    <row r="107" spans="2:14" x14ac:dyDescent="0.2">
      <c r="B107" s="3" t="s">
        <v>1241</v>
      </c>
      <c r="G107" s="19">
        <v>1350</v>
      </c>
      <c r="H107" s="19">
        <v>0</v>
      </c>
      <c r="I107" s="19"/>
      <c r="J107" s="19"/>
      <c r="K107" s="33"/>
      <c r="M107" s="3" t="s">
        <v>184</v>
      </c>
      <c r="N107" s="26" t="s">
        <v>1330</v>
      </c>
    </row>
    <row r="108" spans="2:14" x14ac:dyDescent="0.2">
      <c r="B108" s="3" t="s">
        <v>1242</v>
      </c>
      <c r="G108" s="19">
        <v>195</v>
      </c>
      <c r="H108" s="19">
        <v>0</v>
      </c>
      <c r="I108" s="19"/>
      <c r="J108" s="19"/>
      <c r="K108" s="33"/>
      <c r="M108" s="3" t="s">
        <v>184</v>
      </c>
      <c r="N108" s="26" t="s">
        <v>1331</v>
      </c>
    </row>
    <row r="109" spans="2:14" x14ac:dyDescent="0.2">
      <c r="B109" s="3" t="s">
        <v>1243</v>
      </c>
      <c r="G109" s="19">
        <v>200</v>
      </c>
      <c r="H109" s="19">
        <v>200</v>
      </c>
      <c r="I109" s="19"/>
      <c r="J109" s="19"/>
      <c r="K109" s="33"/>
      <c r="M109" s="3" t="s">
        <v>180</v>
      </c>
      <c r="N109" s="26" t="s">
        <v>1332</v>
      </c>
    </row>
    <row r="110" spans="2:14" x14ac:dyDescent="0.2">
      <c r="B110" s="3" t="s">
        <v>1244</v>
      </c>
      <c r="G110" s="19">
        <v>150</v>
      </c>
      <c r="H110" s="19">
        <v>0</v>
      </c>
      <c r="I110" s="19"/>
      <c r="J110" s="19"/>
      <c r="K110" s="33"/>
      <c r="M110" s="3" t="s">
        <v>184</v>
      </c>
      <c r="N110" s="26" t="s">
        <v>1333</v>
      </c>
    </row>
    <row r="111" spans="2:14" x14ac:dyDescent="0.2">
      <c r="B111" s="3" t="s">
        <v>1245</v>
      </c>
      <c r="G111" s="19">
        <v>694</v>
      </c>
      <c r="H111" s="19">
        <v>0</v>
      </c>
      <c r="I111" s="19"/>
      <c r="J111" s="19"/>
      <c r="K111" s="33"/>
      <c r="M111" s="3" t="s">
        <v>184</v>
      </c>
      <c r="N111" s="26" t="s">
        <v>1334</v>
      </c>
    </row>
    <row r="112" spans="2:14" x14ac:dyDescent="0.2">
      <c r="B112" s="3" t="s">
        <v>1246</v>
      </c>
      <c r="G112" s="19">
        <v>500</v>
      </c>
      <c r="H112" s="19">
        <v>0</v>
      </c>
      <c r="I112" s="19"/>
      <c r="J112" s="19"/>
      <c r="K112" s="33"/>
      <c r="M112" s="3" t="s">
        <v>184</v>
      </c>
      <c r="N112" s="26" t="s">
        <v>1335</v>
      </c>
    </row>
    <row r="113" spans="1:14" x14ac:dyDescent="0.2">
      <c r="B113" s="3" t="s">
        <v>1247</v>
      </c>
      <c r="G113" s="19">
        <v>260</v>
      </c>
      <c r="H113" s="19">
        <v>0</v>
      </c>
      <c r="I113" s="19"/>
      <c r="J113" s="19"/>
      <c r="K113" s="33"/>
      <c r="M113" s="3" t="s">
        <v>184</v>
      </c>
      <c r="N113" s="26" t="s">
        <v>1336</v>
      </c>
    </row>
    <row r="114" spans="1:14" x14ac:dyDescent="0.2">
      <c r="B114" s="3" t="s">
        <v>1248</v>
      </c>
      <c r="G114" s="19">
        <v>450</v>
      </c>
      <c r="H114" s="19">
        <v>0</v>
      </c>
      <c r="I114" s="19"/>
      <c r="J114" s="19"/>
      <c r="K114" s="33"/>
      <c r="M114" s="3" t="s">
        <v>184</v>
      </c>
      <c r="N114" s="26" t="s">
        <v>1337</v>
      </c>
    </row>
    <row r="115" spans="1:14" x14ac:dyDescent="0.2">
      <c r="B115" s="3" t="s">
        <v>1249</v>
      </c>
      <c r="G115" s="19">
        <v>350</v>
      </c>
      <c r="H115" s="19">
        <v>0</v>
      </c>
      <c r="I115" s="19"/>
      <c r="J115" s="19"/>
      <c r="K115" s="33"/>
      <c r="M115" s="3" t="s">
        <v>184</v>
      </c>
      <c r="N115" s="26" t="s">
        <v>1338</v>
      </c>
    </row>
    <row r="116" spans="1:14" x14ac:dyDescent="0.2">
      <c r="B116" s="3" t="s">
        <v>1250</v>
      </c>
      <c r="G116" s="19">
        <v>1500</v>
      </c>
      <c r="H116" s="19">
        <v>2000</v>
      </c>
      <c r="I116" s="19"/>
      <c r="J116" s="19"/>
      <c r="K116" s="33"/>
      <c r="M116" s="3" t="s">
        <v>180</v>
      </c>
      <c r="N116" s="26" t="s">
        <v>1339</v>
      </c>
    </row>
    <row r="117" spans="1:14" x14ac:dyDescent="0.2">
      <c r="B117" s="3" t="s">
        <v>221</v>
      </c>
      <c r="G117" s="19">
        <v>-453</v>
      </c>
      <c r="H117" s="19">
        <v>402</v>
      </c>
      <c r="I117" s="19"/>
      <c r="J117" s="19"/>
      <c r="K117" s="33"/>
      <c r="N117" s="3" t="s">
        <v>1150</v>
      </c>
    </row>
    <row r="118" spans="1:14" x14ac:dyDescent="0.2">
      <c r="B118" s="3" t="s">
        <v>166</v>
      </c>
      <c r="G118" s="19">
        <v>386</v>
      </c>
      <c r="H118" s="19">
        <v>165</v>
      </c>
      <c r="I118" s="19"/>
      <c r="J118" s="19"/>
      <c r="K118" s="33"/>
    </row>
    <row r="119" spans="1:14" x14ac:dyDescent="0.2">
      <c r="G119" s="19"/>
      <c r="H119" s="19"/>
      <c r="I119" s="19"/>
      <c r="J119" s="19"/>
      <c r="K119" s="33"/>
    </row>
    <row r="120" spans="1:14" x14ac:dyDescent="0.2">
      <c r="A120" s="3">
        <v>2022</v>
      </c>
      <c r="G120" s="19"/>
      <c r="H120" s="19"/>
      <c r="I120" s="19"/>
      <c r="J120" s="19"/>
      <c r="K120" s="33"/>
    </row>
    <row r="121" spans="1:14" x14ac:dyDescent="0.2">
      <c r="B121" s="3" t="s">
        <v>1446</v>
      </c>
      <c r="G121" s="19">
        <v>2000</v>
      </c>
      <c r="H121" s="19">
        <v>0</v>
      </c>
      <c r="I121" s="19"/>
      <c r="J121" s="19"/>
      <c r="K121" s="33"/>
      <c r="M121" s="3" t="s">
        <v>184</v>
      </c>
      <c r="N121" s="26" t="s">
        <v>1553</v>
      </c>
    </row>
    <row r="122" spans="1:14" x14ac:dyDescent="0.2">
      <c r="B122" s="3" t="s">
        <v>1447</v>
      </c>
      <c r="G122" s="19">
        <v>27000</v>
      </c>
      <c r="H122" s="19">
        <v>0</v>
      </c>
      <c r="I122" s="19"/>
      <c r="J122" s="19"/>
      <c r="K122" s="33"/>
      <c r="M122" s="3" t="s">
        <v>184</v>
      </c>
      <c r="N122" s="26" t="s">
        <v>1554</v>
      </c>
    </row>
    <row r="123" spans="1:14" x14ac:dyDescent="0.2">
      <c r="B123" s="3" t="s">
        <v>1664</v>
      </c>
      <c r="G123" s="19">
        <v>0</v>
      </c>
      <c r="H123" s="19">
        <v>90100</v>
      </c>
      <c r="I123" s="19"/>
      <c r="J123" s="19"/>
      <c r="K123" s="33"/>
      <c r="M123" s="3" t="s">
        <v>182</v>
      </c>
      <c r="N123" s="26" t="s">
        <v>1666</v>
      </c>
    </row>
    <row r="124" spans="1:14" x14ac:dyDescent="0.2">
      <c r="B124" s="3" t="s">
        <v>1448</v>
      </c>
      <c r="G124" s="19">
        <v>4092</v>
      </c>
      <c r="H124" s="19">
        <v>8184</v>
      </c>
      <c r="I124" s="19"/>
      <c r="J124" s="19"/>
      <c r="K124" s="33"/>
      <c r="M124" s="3" t="s">
        <v>180</v>
      </c>
      <c r="N124" s="26" t="s">
        <v>1555</v>
      </c>
    </row>
    <row r="125" spans="1:14" x14ac:dyDescent="0.2">
      <c r="B125" s="3" t="s">
        <v>1449</v>
      </c>
      <c r="G125" s="19">
        <v>4500</v>
      </c>
      <c r="H125" s="19">
        <v>0</v>
      </c>
      <c r="I125" s="19"/>
      <c r="J125" s="19"/>
      <c r="K125" s="33"/>
      <c r="M125" s="3" t="s">
        <v>184</v>
      </c>
      <c r="N125" s="26" t="s">
        <v>1556</v>
      </c>
    </row>
    <row r="126" spans="1:14" x14ac:dyDescent="0.2">
      <c r="B126" s="3" t="s">
        <v>1450</v>
      </c>
      <c r="G126" s="19">
        <v>7300</v>
      </c>
      <c r="H126" s="19">
        <v>0</v>
      </c>
      <c r="I126" s="19"/>
      <c r="J126" s="19"/>
      <c r="K126" s="33"/>
      <c r="M126" s="3" t="s">
        <v>184</v>
      </c>
      <c r="N126" s="26" t="s">
        <v>1557</v>
      </c>
    </row>
    <row r="127" spans="1:14" x14ac:dyDescent="0.2">
      <c r="B127" s="3" t="s">
        <v>1451</v>
      </c>
      <c r="G127" s="19">
        <v>1124</v>
      </c>
      <c r="H127" s="19">
        <v>0</v>
      </c>
      <c r="I127" s="19"/>
      <c r="J127" s="19"/>
      <c r="K127" s="33"/>
      <c r="M127" s="3" t="s">
        <v>184</v>
      </c>
      <c r="N127" s="26" t="s">
        <v>1558</v>
      </c>
    </row>
    <row r="128" spans="1:14" x14ac:dyDescent="0.2">
      <c r="B128" s="3" t="s">
        <v>1452</v>
      </c>
      <c r="G128" s="19">
        <v>10000</v>
      </c>
      <c r="H128" s="19">
        <v>0</v>
      </c>
      <c r="I128" s="19"/>
      <c r="J128" s="19"/>
      <c r="K128" s="33"/>
      <c r="M128" s="3" t="s">
        <v>184</v>
      </c>
      <c r="N128" s="26" t="s">
        <v>1559</v>
      </c>
    </row>
    <row r="129" spans="2:14" x14ac:dyDescent="0.2">
      <c r="B129" s="3" t="s">
        <v>1453</v>
      </c>
      <c r="G129" s="19">
        <v>4500</v>
      </c>
      <c r="H129" s="19">
        <v>0</v>
      </c>
      <c r="I129" s="19"/>
      <c r="J129" s="19"/>
      <c r="K129" s="33"/>
      <c r="M129" s="3" t="s">
        <v>184</v>
      </c>
      <c r="N129" s="26" t="s">
        <v>1560</v>
      </c>
    </row>
    <row r="130" spans="2:14" x14ac:dyDescent="0.2">
      <c r="B130" s="3" t="s">
        <v>1454</v>
      </c>
      <c r="G130" s="19">
        <v>37000</v>
      </c>
      <c r="H130" s="19">
        <v>74000</v>
      </c>
      <c r="I130" s="19"/>
      <c r="J130" s="19"/>
      <c r="K130" s="33"/>
      <c r="M130" s="3" t="s">
        <v>180</v>
      </c>
      <c r="N130" s="26" t="s">
        <v>1561</v>
      </c>
    </row>
    <row r="131" spans="2:14" x14ac:dyDescent="0.2">
      <c r="B131" s="3" t="s">
        <v>1455</v>
      </c>
      <c r="G131" s="19">
        <v>20000</v>
      </c>
      <c r="H131" s="19">
        <v>40000</v>
      </c>
      <c r="I131" s="19"/>
      <c r="J131" s="19"/>
      <c r="K131" s="33"/>
      <c r="M131" s="3" t="s">
        <v>180</v>
      </c>
      <c r="N131" s="26" t="s">
        <v>1562</v>
      </c>
    </row>
    <row r="132" spans="2:14" x14ac:dyDescent="0.2">
      <c r="B132" s="3" t="s">
        <v>1456</v>
      </c>
      <c r="G132" s="19">
        <v>3240</v>
      </c>
      <c r="H132" s="19">
        <v>6480</v>
      </c>
      <c r="I132" s="19"/>
      <c r="J132" s="19"/>
      <c r="K132" s="33"/>
      <c r="M132" s="3" t="s">
        <v>180</v>
      </c>
      <c r="N132" s="26" t="s">
        <v>1563</v>
      </c>
    </row>
    <row r="133" spans="2:14" x14ac:dyDescent="0.2">
      <c r="B133" s="3" t="s">
        <v>1457</v>
      </c>
      <c r="G133" s="19">
        <v>200</v>
      </c>
      <c r="H133" s="19">
        <v>0</v>
      </c>
      <c r="I133" s="19"/>
      <c r="J133" s="19"/>
      <c r="K133" s="33"/>
      <c r="M133" s="3" t="s">
        <v>184</v>
      </c>
      <c r="N133" s="26" t="s">
        <v>1564</v>
      </c>
    </row>
    <row r="134" spans="2:14" x14ac:dyDescent="0.2">
      <c r="B134" s="3" t="s">
        <v>1458</v>
      </c>
      <c r="G134" s="19">
        <v>63</v>
      </c>
      <c r="H134" s="19">
        <v>63</v>
      </c>
      <c r="I134" s="19"/>
      <c r="J134" s="19"/>
      <c r="K134" s="33"/>
      <c r="M134" s="3" t="s">
        <v>182</v>
      </c>
      <c r="N134" s="26" t="s">
        <v>1565</v>
      </c>
    </row>
    <row r="135" spans="2:14" x14ac:dyDescent="0.2">
      <c r="B135" s="3" t="s">
        <v>1459</v>
      </c>
      <c r="G135" s="19">
        <v>1637</v>
      </c>
      <c r="H135" s="19">
        <v>3296</v>
      </c>
      <c r="I135" s="19"/>
      <c r="J135" s="19"/>
      <c r="K135" s="33"/>
      <c r="M135" s="3" t="s">
        <v>182</v>
      </c>
      <c r="N135" s="26" t="s">
        <v>1566</v>
      </c>
    </row>
    <row r="136" spans="2:14" x14ac:dyDescent="0.2">
      <c r="B136" s="3" t="s">
        <v>1460</v>
      </c>
      <c r="G136" s="19">
        <v>200</v>
      </c>
      <c r="H136" s="19">
        <v>0</v>
      </c>
      <c r="I136" s="19"/>
      <c r="J136" s="19"/>
      <c r="K136" s="33"/>
      <c r="M136" s="3" t="s">
        <v>184</v>
      </c>
      <c r="N136" s="26" t="s">
        <v>1567</v>
      </c>
    </row>
    <row r="137" spans="2:14" x14ac:dyDescent="0.2">
      <c r="B137" s="3" t="s">
        <v>1461</v>
      </c>
      <c r="G137" s="19">
        <v>1091</v>
      </c>
      <c r="H137" s="19">
        <v>1949</v>
      </c>
      <c r="I137" s="19"/>
      <c r="J137" s="19"/>
      <c r="K137" s="33"/>
      <c r="M137" s="3" t="s">
        <v>182</v>
      </c>
      <c r="N137" s="26" t="s">
        <v>1568</v>
      </c>
    </row>
    <row r="138" spans="2:14" x14ac:dyDescent="0.2">
      <c r="B138" s="3" t="s">
        <v>1462</v>
      </c>
      <c r="G138" s="19">
        <v>1054</v>
      </c>
      <c r="H138" s="19">
        <v>2688</v>
      </c>
      <c r="I138" s="19"/>
      <c r="J138" s="19"/>
      <c r="K138" s="33"/>
      <c r="M138" s="3" t="s">
        <v>182</v>
      </c>
      <c r="N138" s="26" t="s">
        <v>1569</v>
      </c>
    </row>
    <row r="139" spans="2:14" x14ac:dyDescent="0.2">
      <c r="B139" s="3" t="s">
        <v>1463</v>
      </c>
      <c r="G139" s="19">
        <v>469</v>
      </c>
      <c r="H139" s="19">
        <v>847</v>
      </c>
      <c r="I139" s="19"/>
      <c r="J139" s="19"/>
      <c r="K139" s="33"/>
      <c r="M139" s="3" t="s">
        <v>182</v>
      </c>
      <c r="N139" s="26" t="s">
        <v>1570</v>
      </c>
    </row>
    <row r="140" spans="2:14" x14ac:dyDescent="0.2">
      <c r="B140" s="3" t="s">
        <v>1464</v>
      </c>
      <c r="G140" s="19">
        <v>2500</v>
      </c>
      <c r="H140" s="19">
        <v>0</v>
      </c>
      <c r="I140" s="19"/>
      <c r="J140" s="19"/>
      <c r="K140" s="33"/>
      <c r="M140" s="3" t="s">
        <v>184</v>
      </c>
      <c r="N140" s="26" t="s">
        <v>1571</v>
      </c>
    </row>
    <row r="141" spans="2:14" x14ac:dyDescent="0.2">
      <c r="B141" s="3" t="s">
        <v>1465</v>
      </c>
      <c r="G141" s="19">
        <v>100</v>
      </c>
      <c r="H141" s="19">
        <v>200</v>
      </c>
      <c r="I141" s="19"/>
      <c r="J141" s="19"/>
      <c r="K141" s="33"/>
      <c r="M141" s="3" t="s">
        <v>180</v>
      </c>
      <c r="N141" s="26" t="s">
        <v>1572</v>
      </c>
    </row>
    <row r="142" spans="2:14" x14ac:dyDescent="0.2">
      <c r="B142" s="3" t="s">
        <v>1466</v>
      </c>
      <c r="G142" s="19">
        <v>2018</v>
      </c>
      <c r="H142" s="19">
        <v>4028</v>
      </c>
      <c r="I142" s="19"/>
      <c r="J142" s="19"/>
      <c r="K142" s="33"/>
      <c r="M142" s="3" t="s">
        <v>182</v>
      </c>
      <c r="N142" s="26" t="s">
        <v>1573</v>
      </c>
    </row>
    <row r="143" spans="2:14" x14ac:dyDescent="0.2">
      <c r="B143" s="3" t="s">
        <v>1467</v>
      </c>
      <c r="G143" s="19">
        <v>5157</v>
      </c>
      <c r="H143" s="19">
        <v>10306</v>
      </c>
      <c r="I143" s="19"/>
      <c r="J143" s="19"/>
      <c r="K143" s="33"/>
      <c r="M143" s="3" t="s">
        <v>182</v>
      </c>
      <c r="N143" s="26" t="s">
        <v>1574</v>
      </c>
    </row>
    <row r="144" spans="2:14" x14ac:dyDescent="0.2">
      <c r="B144" s="3" t="s">
        <v>1468</v>
      </c>
      <c r="G144" s="19">
        <v>4111</v>
      </c>
      <c r="H144" s="19">
        <v>7114</v>
      </c>
      <c r="I144" s="19"/>
      <c r="J144" s="19"/>
      <c r="K144" s="33"/>
      <c r="M144" s="3" t="s">
        <v>182</v>
      </c>
      <c r="N144" s="26" t="s">
        <v>1575</v>
      </c>
    </row>
    <row r="145" spans="2:14" x14ac:dyDescent="0.2">
      <c r="B145" s="3" t="s">
        <v>1469</v>
      </c>
      <c r="G145" s="19">
        <v>218</v>
      </c>
      <c r="H145" s="19">
        <v>324</v>
      </c>
      <c r="I145" s="19"/>
      <c r="J145" s="19"/>
      <c r="K145" s="33"/>
      <c r="M145" s="3" t="s">
        <v>180</v>
      </c>
      <c r="N145" s="26" t="s">
        <v>1576</v>
      </c>
    </row>
    <row r="146" spans="2:14" x14ac:dyDescent="0.2">
      <c r="B146" s="3" t="s">
        <v>1470</v>
      </c>
      <c r="G146" s="19">
        <v>500</v>
      </c>
      <c r="H146" s="19">
        <v>0</v>
      </c>
      <c r="I146" s="19"/>
      <c r="J146" s="19"/>
      <c r="K146" s="33"/>
      <c r="M146" s="3" t="s">
        <v>184</v>
      </c>
      <c r="N146" s="26" t="s">
        <v>1577</v>
      </c>
    </row>
    <row r="147" spans="2:14" x14ac:dyDescent="0.2">
      <c r="B147" s="3" t="s">
        <v>1471</v>
      </c>
      <c r="G147" s="19">
        <v>200</v>
      </c>
      <c r="H147" s="19">
        <v>0</v>
      </c>
      <c r="I147" s="19"/>
      <c r="J147" s="19"/>
      <c r="K147" s="33"/>
      <c r="M147" s="3" t="s">
        <v>184</v>
      </c>
      <c r="N147" s="26" t="s">
        <v>1578</v>
      </c>
    </row>
    <row r="148" spans="2:14" x14ac:dyDescent="0.2">
      <c r="B148" s="3" t="s">
        <v>1472</v>
      </c>
      <c r="G148" s="19">
        <v>500</v>
      </c>
      <c r="H148" s="19">
        <v>0</v>
      </c>
      <c r="I148" s="19"/>
      <c r="J148" s="19"/>
      <c r="K148" s="33"/>
      <c r="M148" s="3" t="s">
        <v>184</v>
      </c>
      <c r="N148" s="26" t="s">
        <v>1579</v>
      </c>
    </row>
    <row r="149" spans="2:14" x14ac:dyDescent="0.2">
      <c r="B149" s="3" t="s">
        <v>1473</v>
      </c>
      <c r="G149" s="19">
        <v>600</v>
      </c>
      <c r="H149" s="19">
        <v>0</v>
      </c>
      <c r="I149" s="19"/>
      <c r="J149" s="19"/>
      <c r="K149" s="33"/>
      <c r="M149" s="3" t="s">
        <v>184</v>
      </c>
      <c r="N149" s="26" t="s">
        <v>1580</v>
      </c>
    </row>
    <row r="150" spans="2:14" x14ac:dyDescent="0.2">
      <c r="B150" s="3" t="s">
        <v>1474</v>
      </c>
      <c r="G150" s="19">
        <v>451</v>
      </c>
      <c r="H150" s="19">
        <v>0</v>
      </c>
      <c r="I150" s="19"/>
      <c r="J150" s="19"/>
      <c r="K150" s="33"/>
      <c r="M150" s="3" t="s">
        <v>184</v>
      </c>
      <c r="N150" s="26" t="s">
        <v>1581</v>
      </c>
    </row>
    <row r="151" spans="2:14" x14ac:dyDescent="0.2">
      <c r="B151" s="3" t="s">
        <v>1200</v>
      </c>
      <c r="G151" s="19">
        <v>4096</v>
      </c>
      <c r="H151" s="19">
        <v>8192</v>
      </c>
      <c r="I151" s="19"/>
      <c r="J151" s="19"/>
      <c r="K151" s="33"/>
      <c r="M151" s="3" t="s">
        <v>180</v>
      </c>
      <c r="N151" s="26" t="s">
        <v>1582</v>
      </c>
    </row>
    <row r="152" spans="2:14" x14ac:dyDescent="0.2">
      <c r="B152" s="3" t="s">
        <v>1475</v>
      </c>
      <c r="G152" s="19">
        <v>3986</v>
      </c>
      <c r="H152" s="19">
        <v>805</v>
      </c>
      <c r="I152" s="19"/>
      <c r="J152" s="19"/>
      <c r="K152" s="33"/>
      <c r="M152" s="3" t="s">
        <v>182</v>
      </c>
      <c r="N152" s="26" t="s">
        <v>1583</v>
      </c>
    </row>
    <row r="153" spans="2:14" x14ac:dyDescent="0.2">
      <c r="B153" s="3" t="s">
        <v>1476</v>
      </c>
      <c r="G153" s="19">
        <v>600</v>
      </c>
      <c r="H153" s="19">
        <v>0</v>
      </c>
      <c r="I153" s="19"/>
      <c r="J153" s="19"/>
      <c r="K153" s="33"/>
      <c r="M153" s="3" t="s">
        <v>184</v>
      </c>
      <c r="N153" s="26" t="s">
        <v>1584</v>
      </c>
    </row>
    <row r="154" spans="2:14" x14ac:dyDescent="0.2">
      <c r="B154" s="3" t="s">
        <v>1477</v>
      </c>
      <c r="G154" s="19">
        <v>200</v>
      </c>
      <c r="H154" s="19">
        <v>0</v>
      </c>
      <c r="I154" s="19"/>
      <c r="J154" s="19"/>
      <c r="K154" s="33"/>
      <c r="M154" s="3" t="s">
        <v>184</v>
      </c>
      <c r="N154" s="26" t="s">
        <v>1585</v>
      </c>
    </row>
    <row r="155" spans="2:14" x14ac:dyDescent="0.2">
      <c r="B155" s="3" t="s">
        <v>1478</v>
      </c>
      <c r="G155" s="19">
        <v>650</v>
      </c>
      <c r="H155" s="19">
        <v>0</v>
      </c>
      <c r="I155" s="19"/>
      <c r="J155" s="19"/>
      <c r="K155" s="33"/>
      <c r="M155" s="3" t="s">
        <v>184</v>
      </c>
      <c r="N155" s="26" t="s">
        <v>1586</v>
      </c>
    </row>
    <row r="156" spans="2:14" x14ac:dyDescent="0.2">
      <c r="B156" s="3" t="s">
        <v>1479</v>
      </c>
      <c r="G156" s="19">
        <v>2416</v>
      </c>
      <c r="H156" s="19">
        <v>4862</v>
      </c>
      <c r="I156" s="19"/>
      <c r="J156" s="19"/>
      <c r="K156" s="33"/>
      <c r="M156" s="3" t="s">
        <v>182</v>
      </c>
      <c r="N156" s="26" t="s">
        <v>1587</v>
      </c>
    </row>
    <row r="157" spans="2:14" x14ac:dyDescent="0.2">
      <c r="B157" s="3" t="s">
        <v>1480</v>
      </c>
      <c r="G157" s="19">
        <v>250</v>
      </c>
      <c r="H157" s="19">
        <v>0</v>
      </c>
      <c r="I157" s="19"/>
      <c r="J157" s="19"/>
      <c r="K157" s="33"/>
      <c r="M157" s="3" t="s">
        <v>184</v>
      </c>
      <c r="N157" s="26" t="s">
        <v>1588</v>
      </c>
    </row>
    <row r="158" spans="2:14" x14ac:dyDescent="0.2">
      <c r="B158" s="3" t="s">
        <v>1481</v>
      </c>
      <c r="G158" s="19">
        <v>1000</v>
      </c>
      <c r="H158" s="19">
        <v>0</v>
      </c>
      <c r="I158" s="19"/>
      <c r="J158" s="19"/>
      <c r="K158" s="33"/>
      <c r="M158" s="3" t="s">
        <v>184</v>
      </c>
      <c r="N158" s="26" t="s">
        <v>1589</v>
      </c>
    </row>
    <row r="159" spans="2:14" x14ac:dyDescent="0.2">
      <c r="B159" s="3" t="s">
        <v>1482</v>
      </c>
      <c r="G159" s="19">
        <v>87</v>
      </c>
      <c r="H159" s="19">
        <v>174</v>
      </c>
      <c r="I159" s="19"/>
      <c r="J159" s="19"/>
      <c r="K159" s="33"/>
      <c r="M159" s="3" t="s">
        <v>180</v>
      </c>
      <c r="N159" s="26" t="s">
        <v>1590</v>
      </c>
    </row>
    <row r="160" spans="2:14" x14ac:dyDescent="0.2">
      <c r="B160" s="3" t="s">
        <v>1483</v>
      </c>
      <c r="G160" s="19">
        <v>1000</v>
      </c>
      <c r="H160" s="19">
        <v>0</v>
      </c>
      <c r="I160" s="19"/>
      <c r="J160" s="19"/>
      <c r="K160" s="33"/>
      <c r="M160" s="3" t="s">
        <v>182</v>
      </c>
      <c r="N160" s="26" t="s">
        <v>1591</v>
      </c>
    </row>
    <row r="161" spans="2:14" x14ac:dyDescent="0.2">
      <c r="B161" s="3" t="s">
        <v>1195</v>
      </c>
      <c r="G161" s="19">
        <v>7500</v>
      </c>
      <c r="H161" s="19">
        <v>0</v>
      </c>
      <c r="I161" s="19"/>
      <c r="J161" s="19"/>
      <c r="K161" s="33"/>
      <c r="M161" s="3" t="s">
        <v>184</v>
      </c>
      <c r="N161" s="26" t="s">
        <v>1592</v>
      </c>
    </row>
    <row r="162" spans="2:14" x14ac:dyDescent="0.2">
      <c r="B162" s="3" t="s">
        <v>1484</v>
      </c>
      <c r="G162" s="19">
        <v>60</v>
      </c>
      <c r="H162" s="19">
        <v>0</v>
      </c>
      <c r="I162" s="19"/>
      <c r="J162" s="19"/>
      <c r="K162" s="33"/>
      <c r="M162" s="3" t="s">
        <v>184</v>
      </c>
      <c r="N162" s="26" t="s">
        <v>1593</v>
      </c>
    </row>
    <row r="163" spans="2:14" x14ac:dyDescent="0.2">
      <c r="B163" s="3" t="s">
        <v>1485</v>
      </c>
      <c r="G163" s="19">
        <v>900</v>
      </c>
      <c r="H163" s="19">
        <v>0</v>
      </c>
      <c r="I163" s="19"/>
      <c r="J163" s="19"/>
      <c r="K163" s="33"/>
      <c r="M163" s="3" t="s">
        <v>184</v>
      </c>
      <c r="N163" s="26" t="s">
        <v>1594</v>
      </c>
    </row>
    <row r="164" spans="2:14" x14ac:dyDescent="0.2">
      <c r="B164" s="3" t="s">
        <v>1486</v>
      </c>
      <c r="G164" s="19">
        <v>500</v>
      </c>
      <c r="H164" s="19">
        <v>0</v>
      </c>
      <c r="I164" s="19"/>
      <c r="J164" s="19"/>
      <c r="K164" s="33"/>
      <c r="M164" s="3" t="s">
        <v>184</v>
      </c>
      <c r="N164" s="26" t="s">
        <v>1595</v>
      </c>
    </row>
    <row r="165" spans="2:14" x14ac:dyDescent="0.2">
      <c r="B165" s="3" t="s">
        <v>1487</v>
      </c>
      <c r="G165" s="19">
        <v>631</v>
      </c>
      <c r="H165" s="19">
        <v>0</v>
      </c>
      <c r="I165" s="19"/>
      <c r="J165" s="19"/>
      <c r="K165" s="33"/>
      <c r="M165" s="3" t="s">
        <v>184</v>
      </c>
      <c r="N165" s="26" t="s">
        <v>1596</v>
      </c>
    </row>
    <row r="166" spans="2:14" x14ac:dyDescent="0.2">
      <c r="B166" s="3" t="s">
        <v>1488</v>
      </c>
      <c r="G166" s="19">
        <v>953</v>
      </c>
      <c r="H166" s="19">
        <v>1906</v>
      </c>
      <c r="I166" s="19"/>
      <c r="J166" s="19"/>
      <c r="K166" s="33"/>
      <c r="M166" s="3" t="s">
        <v>180</v>
      </c>
      <c r="N166" s="26" t="s">
        <v>1597</v>
      </c>
    </row>
    <row r="167" spans="2:14" x14ac:dyDescent="0.2">
      <c r="B167" s="3" t="s">
        <v>1489</v>
      </c>
      <c r="G167" s="19">
        <v>50000</v>
      </c>
      <c r="H167" s="19">
        <v>0</v>
      </c>
      <c r="I167" s="19"/>
      <c r="J167" s="19"/>
      <c r="K167" s="33"/>
      <c r="M167" s="3" t="s">
        <v>184</v>
      </c>
      <c r="N167" s="26" t="s">
        <v>1598</v>
      </c>
    </row>
    <row r="168" spans="2:14" x14ac:dyDescent="0.2">
      <c r="B168" s="3" t="s">
        <v>1490</v>
      </c>
      <c r="G168" s="19">
        <v>584</v>
      </c>
      <c r="H168" s="19">
        <v>0</v>
      </c>
      <c r="I168" s="19"/>
      <c r="J168" s="19"/>
      <c r="K168" s="33"/>
      <c r="M168" s="3" t="s">
        <v>184</v>
      </c>
      <c r="N168" s="26" t="s">
        <v>1599</v>
      </c>
    </row>
    <row r="169" spans="2:14" x14ac:dyDescent="0.2">
      <c r="B169" s="3" t="s">
        <v>1491</v>
      </c>
      <c r="G169" s="19">
        <v>4000</v>
      </c>
      <c r="H169" s="19">
        <v>0</v>
      </c>
      <c r="I169" s="19"/>
      <c r="J169" s="19"/>
      <c r="K169" s="33"/>
      <c r="M169" s="3" t="s">
        <v>184</v>
      </c>
      <c r="N169" s="26" t="s">
        <v>1600</v>
      </c>
    </row>
    <row r="170" spans="2:14" x14ac:dyDescent="0.2">
      <c r="B170" s="3" t="s">
        <v>1204</v>
      </c>
      <c r="G170" s="19">
        <v>70</v>
      </c>
      <c r="H170" s="19">
        <v>0</v>
      </c>
      <c r="I170" s="19"/>
      <c r="J170" s="19"/>
      <c r="K170" s="33"/>
      <c r="M170" s="3" t="s">
        <v>184</v>
      </c>
      <c r="N170" s="26" t="s">
        <v>1601</v>
      </c>
    </row>
    <row r="171" spans="2:14" x14ac:dyDescent="0.2">
      <c r="B171" s="3" t="s">
        <v>1492</v>
      </c>
      <c r="G171" s="19">
        <v>1000</v>
      </c>
      <c r="H171" s="19">
        <v>0</v>
      </c>
      <c r="I171" s="19"/>
      <c r="J171" s="19"/>
      <c r="K171" s="33"/>
      <c r="M171" s="3" t="s">
        <v>184</v>
      </c>
      <c r="N171" s="26" t="s">
        <v>1602</v>
      </c>
    </row>
    <row r="172" spans="2:14" x14ac:dyDescent="0.2">
      <c r="B172" s="3" t="s">
        <v>1493</v>
      </c>
      <c r="G172" s="19">
        <v>214</v>
      </c>
      <c r="H172" s="19">
        <v>412</v>
      </c>
      <c r="I172" s="19"/>
      <c r="J172" s="19"/>
      <c r="K172" s="33"/>
      <c r="M172" s="3" t="s">
        <v>182</v>
      </c>
      <c r="N172" s="26" t="s">
        <v>1603</v>
      </c>
    </row>
    <row r="173" spans="2:14" x14ac:dyDescent="0.2">
      <c r="B173" s="3" t="s">
        <v>1494</v>
      </c>
      <c r="G173" s="19">
        <v>69000</v>
      </c>
      <c r="H173" s="19">
        <v>138000</v>
      </c>
      <c r="I173" s="19"/>
      <c r="J173" s="19"/>
      <c r="K173" s="33"/>
      <c r="M173" s="3" t="s">
        <v>180</v>
      </c>
      <c r="N173" s="26" t="s">
        <v>1604</v>
      </c>
    </row>
    <row r="174" spans="2:14" x14ac:dyDescent="0.2">
      <c r="B174" s="3" t="s">
        <v>1495</v>
      </c>
      <c r="G174" s="19">
        <v>8500</v>
      </c>
      <c r="H174" s="19">
        <v>17000</v>
      </c>
      <c r="I174" s="19"/>
      <c r="J174" s="19"/>
      <c r="K174" s="33"/>
      <c r="M174" s="3" t="s">
        <v>180</v>
      </c>
      <c r="N174" s="26" t="s">
        <v>1605</v>
      </c>
    </row>
    <row r="175" spans="2:14" x14ac:dyDescent="0.2">
      <c r="B175" s="3" t="s">
        <v>1496</v>
      </c>
      <c r="G175" s="19">
        <v>330</v>
      </c>
      <c r="H175" s="19">
        <v>0</v>
      </c>
      <c r="I175" s="19"/>
      <c r="J175" s="19"/>
      <c r="K175" s="33"/>
      <c r="M175" s="3" t="s">
        <v>184</v>
      </c>
      <c r="N175" s="26" t="s">
        <v>1606</v>
      </c>
    </row>
    <row r="176" spans="2:14" x14ac:dyDescent="0.2">
      <c r="B176" s="3" t="s">
        <v>1213</v>
      </c>
      <c r="G176" s="19">
        <v>350</v>
      </c>
      <c r="H176" s="19">
        <v>0</v>
      </c>
      <c r="I176" s="19"/>
      <c r="J176" s="19"/>
      <c r="K176" s="33"/>
      <c r="M176" s="3" t="s">
        <v>184</v>
      </c>
      <c r="N176" s="26" t="s">
        <v>1607</v>
      </c>
    </row>
    <row r="177" spans="2:14" x14ac:dyDescent="0.2">
      <c r="B177" s="3" t="s">
        <v>1497</v>
      </c>
      <c r="G177" s="19">
        <v>300</v>
      </c>
      <c r="H177" s="19">
        <v>0</v>
      </c>
      <c r="I177" s="19"/>
      <c r="J177" s="19"/>
      <c r="K177" s="33"/>
      <c r="M177" s="3" t="s">
        <v>184</v>
      </c>
      <c r="N177" s="26" t="s">
        <v>1608</v>
      </c>
    </row>
    <row r="178" spans="2:14" x14ac:dyDescent="0.2">
      <c r="B178" s="3" t="s">
        <v>1498</v>
      </c>
      <c r="G178" s="19">
        <v>5000</v>
      </c>
      <c r="H178" s="19">
        <v>0</v>
      </c>
      <c r="I178" s="19"/>
      <c r="J178" s="19"/>
      <c r="K178" s="33"/>
      <c r="M178" s="3" t="s">
        <v>184</v>
      </c>
      <c r="N178" s="26" t="s">
        <v>1609</v>
      </c>
    </row>
    <row r="179" spans="2:14" x14ac:dyDescent="0.2">
      <c r="B179" s="3" t="s">
        <v>1499</v>
      </c>
      <c r="G179" s="19">
        <v>2000</v>
      </c>
      <c r="H179" s="19">
        <v>0</v>
      </c>
      <c r="I179" s="19"/>
      <c r="J179" s="19"/>
      <c r="K179" s="33"/>
      <c r="M179" s="3" t="s">
        <v>184</v>
      </c>
      <c r="N179" s="26" t="s">
        <v>1610</v>
      </c>
    </row>
    <row r="180" spans="2:14" x14ac:dyDescent="0.2">
      <c r="B180" s="3" t="s">
        <v>1500</v>
      </c>
      <c r="G180" s="19">
        <v>1000</v>
      </c>
      <c r="H180" s="19">
        <v>0</v>
      </c>
      <c r="I180" s="19"/>
      <c r="J180" s="19"/>
      <c r="K180" s="33"/>
      <c r="M180" s="3" t="s">
        <v>184</v>
      </c>
      <c r="N180" s="26" t="s">
        <v>1611</v>
      </c>
    </row>
    <row r="181" spans="2:14" x14ac:dyDescent="0.2">
      <c r="B181" s="3" t="s">
        <v>1501</v>
      </c>
      <c r="G181" s="19">
        <v>300</v>
      </c>
      <c r="H181" s="19">
        <v>0</v>
      </c>
      <c r="I181" s="19"/>
      <c r="J181" s="19"/>
      <c r="K181" s="33"/>
      <c r="M181" s="3" t="s">
        <v>184</v>
      </c>
      <c r="N181" s="26" t="s">
        <v>1612</v>
      </c>
    </row>
    <row r="182" spans="2:14" x14ac:dyDescent="0.2">
      <c r="B182" s="3" t="s">
        <v>1502</v>
      </c>
      <c r="G182" s="19">
        <v>10000</v>
      </c>
      <c r="H182" s="19">
        <v>20000</v>
      </c>
      <c r="I182" s="19"/>
      <c r="J182" s="19"/>
      <c r="K182" s="33"/>
      <c r="M182" s="3" t="s">
        <v>180</v>
      </c>
      <c r="N182" s="26" t="s">
        <v>1613</v>
      </c>
    </row>
    <row r="183" spans="2:14" x14ac:dyDescent="0.2">
      <c r="B183" s="3" t="s">
        <v>1665</v>
      </c>
      <c r="G183" s="19">
        <v>0</v>
      </c>
      <c r="H183" s="19">
        <v>2062</v>
      </c>
      <c r="I183" s="19"/>
      <c r="J183" s="19"/>
      <c r="K183" s="33"/>
      <c r="M183" s="3" t="s">
        <v>182</v>
      </c>
      <c r="N183" s="26" t="s">
        <v>1667</v>
      </c>
    </row>
    <row r="184" spans="2:14" x14ac:dyDescent="0.2">
      <c r="B184" s="3" t="s">
        <v>1503</v>
      </c>
      <c r="G184" s="19">
        <v>7500</v>
      </c>
      <c r="H184" s="19">
        <v>7500</v>
      </c>
      <c r="I184" s="19"/>
      <c r="J184" s="19"/>
      <c r="K184" s="33"/>
      <c r="M184" s="3" t="s">
        <v>182</v>
      </c>
      <c r="N184" s="26" t="s">
        <v>1614</v>
      </c>
    </row>
    <row r="185" spans="2:14" x14ac:dyDescent="0.2">
      <c r="B185" s="3" t="s">
        <v>1504</v>
      </c>
      <c r="G185" s="19">
        <v>250</v>
      </c>
      <c r="H185" s="19">
        <v>0</v>
      </c>
      <c r="I185" s="19"/>
      <c r="J185" s="19"/>
      <c r="K185" s="33"/>
      <c r="M185" s="3" t="s">
        <v>184</v>
      </c>
      <c r="N185" s="26" t="s">
        <v>1615</v>
      </c>
    </row>
    <row r="186" spans="2:14" x14ac:dyDescent="0.2">
      <c r="B186" s="3" t="s">
        <v>1505</v>
      </c>
      <c r="G186" s="19">
        <v>486</v>
      </c>
      <c r="H186" s="19">
        <v>928</v>
      </c>
      <c r="I186" s="19"/>
      <c r="J186" s="19"/>
      <c r="K186" s="33"/>
      <c r="M186" s="3" t="s">
        <v>182</v>
      </c>
      <c r="N186" s="26" t="s">
        <v>1616</v>
      </c>
    </row>
    <row r="187" spans="2:14" x14ac:dyDescent="0.2">
      <c r="B187" s="3" t="s">
        <v>1506</v>
      </c>
      <c r="G187" s="19">
        <v>500</v>
      </c>
      <c r="H187" s="19">
        <v>0</v>
      </c>
      <c r="I187" s="19"/>
      <c r="J187" s="19"/>
      <c r="K187" s="33"/>
      <c r="M187" s="3" t="s">
        <v>184</v>
      </c>
      <c r="N187" s="26" t="s">
        <v>1617</v>
      </c>
    </row>
    <row r="188" spans="2:14" x14ac:dyDescent="0.2">
      <c r="B188" s="3" t="s">
        <v>1507</v>
      </c>
      <c r="G188" s="19">
        <v>7500</v>
      </c>
      <c r="H188" s="19">
        <v>0</v>
      </c>
      <c r="I188" s="19"/>
      <c r="J188" s="19"/>
      <c r="K188" s="33"/>
      <c r="M188" s="3" t="s">
        <v>184</v>
      </c>
      <c r="N188" s="26" t="s">
        <v>1618</v>
      </c>
    </row>
    <row r="189" spans="2:14" x14ac:dyDescent="0.2">
      <c r="B189" s="3" t="s">
        <v>1508</v>
      </c>
      <c r="G189" s="19">
        <v>3000</v>
      </c>
      <c r="H189" s="19">
        <v>0</v>
      </c>
      <c r="I189" s="19"/>
      <c r="J189" s="19"/>
      <c r="K189" s="33"/>
      <c r="M189" s="3" t="s">
        <v>184</v>
      </c>
      <c r="N189" s="26" t="s">
        <v>1619</v>
      </c>
    </row>
    <row r="190" spans="2:14" x14ac:dyDescent="0.2">
      <c r="B190" s="3" t="s">
        <v>1509</v>
      </c>
      <c r="G190" s="19">
        <v>100</v>
      </c>
      <c r="H190" s="19">
        <v>0</v>
      </c>
      <c r="I190" s="19"/>
      <c r="J190" s="19"/>
      <c r="K190" s="33"/>
      <c r="M190" s="3" t="s">
        <v>184</v>
      </c>
      <c r="N190" s="26" t="s">
        <v>1620</v>
      </c>
    </row>
    <row r="191" spans="2:14" x14ac:dyDescent="0.2">
      <c r="B191" s="3" t="s">
        <v>1510</v>
      </c>
      <c r="G191" s="19">
        <v>2000</v>
      </c>
      <c r="H191" s="19">
        <v>0</v>
      </c>
      <c r="I191" s="19"/>
      <c r="J191" s="19"/>
      <c r="K191" s="33"/>
      <c r="M191" s="3" t="s">
        <v>184</v>
      </c>
      <c r="N191" s="26" t="s">
        <v>1621</v>
      </c>
    </row>
    <row r="192" spans="2:14" x14ac:dyDescent="0.2">
      <c r="B192" s="3" t="s">
        <v>1511</v>
      </c>
      <c r="G192" s="19">
        <v>200</v>
      </c>
      <c r="H192" s="19">
        <v>400</v>
      </c>
      <c r="I192" s="19"/>
      <c r="J192" s="19"/>
      <c r="K192" s="33"/>
      <c r="M192" s="3" t="s">
        <v>180</v>
      </c>
      <c r="N192" s="26" t="s">
        <v>1622</v>
      </c>
    </row>
    <row r="193" spans="2:14" x14ac:dyDescent="0.2">
      <c r="B193" s="3" t="s">
        <v>1512</v>
      </c>
      <c r="G193" s="19">
        <v>2800</v>
      </c>
      <c r="H193" s="19">
        <v>0</v>
      </c>
      <c r="I193" s="19"/>
      <c r="J193" s="19"/>
      <c r="K193" s="33"/>
      <c r="M193" s="3" t="s">
        <v>184</v>
      </c>
      <c r="N193" s="26" t="s">
        <v>1623</v>
      </c>
    </row>
    <row r="194" spans="2:14" x14ac:dyDescent="0.2">
      <c r="B194" s="3" t="s">
        <v>1513</v>
      </c>
      <c r="G194" s="19">
        <v>1161</v>
      </c>
      <c r="H194" s="19">
        <v>578</v>
      </c>
      <c r="I194" s="19"/>
      <c r="J194" s="19"/>
      <c r="K194" s="33"/>
      <c r="M194" s="3" t="s">
        <v>182</v>
      </c>
      <c r="N194" s="26" t="s">
        <v>1624</v>
      </c>
    </row>
    <row r="195" spans="2:14" x14ac:dyDescent="0.2">
      <c r="B195" s="3" t="s">
        <v>1514</v>
      </c>
      <c r="G195" s="19">
        <v>75</v>
      </c>
      <c r="H195" s="19">
        <v>0</v>
      </c>
      <c r="I195" s="19"/>
      <c r="J195" s="19"/>
      <c r="K195" s="33"/>
      <c r="M195" s="3" t="s">
        <v>184</v>
      </c>
      <c r="N195" s="26" t="s">
        <v>1625</v>
      </c>
    </row>
    <row r="196" spans="2:14" x14ac:dyDescent="0.2">
      <c r="B196" s="3" t="s">
        <v>1515</v>
      </c>
      <c r="G196" s="19">
        <v>3000</v>
      </c>
      <c r="H196" s="19">
        <v>0</v>
      </c>
      <c r="I196" s="19"/>
      <c r="J196" s="19"/>
      <c r="K196" s="33"/>
      <c r="M196" s="3" t="s">
        <v>184</v>
      </c>
      <c r="N196" s="26" t="s">
        <v>1626</v>
      </c>
    </row>
    <row r="197" spans="2:14" x14ac:dyDescent="0.2">
      <c r="B197" s="3" t="s">
        <v>1516</v>
      </c>
      <c r="G197" s="19">
        <v>200</v>
      </c>
      <c r="H197" s="19">
        <v>400</v>
      </c>
      <c r="I197" s="19"/>
      <c r="J197" s="19"/>
      <c r="K197" s="33"/>
      <c r="M197" s="3" t="s">
        <v>180</v>
      </c>
      <c r="N197" s="26" t="s">
        <v>1627</v>
      </c>
    </row>
    <row r="198" spans="2:14" x14ac:dyDescent="0.2">
      <c r="B198" s="3" t="s">
        <v>1517</v>
      </c>
      <c r="G198" s="19">
        <v>185</v>
      </c>
      <c r="H198" s="19">
        <v>0</v>
      </c>
      <c r="I198" s="19"/>
      <c r="J198" s="19"/>
      <c r="K198" s="33"/>
      <c r="M198" s="3" t="s">
        <v>184</v>
      </c>
      <c r="N198" s="26" t="s">
        <v>1628</v>
      </c>
    </row>
    <row r="199" spans="2:14" x14ac:dyDescent="0.2">
      <c r="B199" s="3" t="s">
        <v>1518</v>
      </c>
      <c r="G199" s="19">
        <v>750</v>
      </c>
      <c r="H199" s="19">
        <v>0</v>
      </c>
      <c r="I199" s="19"/>
      <c r="J199" s="19"/>
      <c r="K199" s="33"/>
      <c r="M199" s="3" t="s">
        <v>184</v>
      </c>
      <c r="N199" s="26" t="s">
        <v>1629</v>
      </c>
    </row>
    <row r="200" spans="2:14" x14ac:dyDescent="0.2">
      <c r="B200" s="3" t="s">
        <v>1519</v>
      </c>
      <c r="G200" s="19">
        <v>500</v>
      </c>
      <c r="H200" s="19">
        <v>0</v>
      </c>
      <c r="I200" s="19"/>
      <c r="J200" s="19"/>
      <c r="K200" s="33"/>
      <c r="M200" s="3" t="s">
        <v>184</v>
      </c>
      <c r="N200" s="26" t="s">
        <v>1630</v>
      </c>
    </row>
    <row r="201" spans="2:14" x14ac:dyDescent="0.2">
      <c r="B201" s="3" t="s">
        <v>1520</v>
      </c>
      <c r="G201" s="19">
        <v>400</v>
      </c>
      <c r="H201" s="19">
        <v>800</v>
      </c>
      <c r="I201" s="19"/>
      <c r="J201" s="19"/>
      <c r="K201" s="33"/>
      <c r="M201" s="3" t="s">
        <v>180</v>
      </c>
      <c r="N201" s="26" t="s">
        <v>1631</v>
      </c>
    </row>
    <row r="202" spans="2:14" x14ac:dyDescent="0.2">
      <c r="B202" s="3" t="s">
        <v>1521</v>
      </c>
      <c r="G202" s="19">
        <v>850</v>
      </c>
      <c r="H202" s="19">
        <v>0</v>
      </c>
      <c r="I202" s="19"/>
      <c r="J202" s="19"/>
      <c r="K202" s="33"/>
      <c r="M202" s="3" t="s">
        <v>184</v>
      </c>
      <c r="N202" s="26" t="s">
        <v>1632</v>
      </c>
    </row>
    <row r="203" spans="2:14" x14ac:dyDescent="0.2">
      <c r="B203" s="3" t="s">
        <v>1522</v>
      </c>
      <c r="G203" s="19">
        <v>146</v>
      </c>
      <c r="H203" s="19">
        <v>292</v>
      </c>
      <c r="I203" s="19"/>
      <c r="J203" s="19"/>
      <c r="K203" s="33"/>
      <c r="M203" s="3" t="s">
        <v>180</v>
      </c>
      <c r="N203" s="26" t="s">
        <v>1633</v>
      </c>
    </row>
    <row r="204" spans="2:14" x14ac:dyDescent="0.2">
      <c r="B204" s="3" t="s">
        <v>1523</v>
      </c>
      <c r="G204" s="19">
        <v>776</v>
      </c>
      <c r="H204" s="19">
        <v>1544</v>
      </c>
      <c r="I204" s="19"/>
      <c r="J204" s="19"/>
      <c r="K204" s="33"/>
      <c r="M204" s="3" t="s">
        <v>182</v>
      </c>
      <c r="N204" s="26" t="s">
        <v>1634</v>
      </c>
    </row>
    <row r="205" spans="2:14" x14ac:dyDescent="0.2">
      <c r="B205" s="3" t="s">
        <v>1524</v>
      </c>
      <c r="G205" s="19">
        <v>1592</v>
      </c>
      <c r="H205" s="19">
        <v>1353</v>
      </c>
      <c r="I205" s="19"/>
      <c r="J205" s="19"/>
      <c r="K205" s="33"/>
      <c r="M205" s="3" t="s">
        <v>182</v>
      </c>
      <c r="N205" s="26" t="s">
        <v>1635</v>
      </c>
    </row>
    <row r="206" spans="2:14" x14ac:dyDescent="0.2">
      <c r="B206" s="3" t="s">
        <v>1525</v>
      </c>
      <c r="G206" s="19">
        <v>250</v>
      </c>
      <c r="H206" s="19">
        <v>0</v>
      </c>
      <c r="I206" s="19"/>
      <c r="J206" s="19"/>
      <c r="K206" s="33"/>
      <c r="M206" s="3" t="s">
        <v>184</v>
      </c>
      <c r="N206" s="26" t="s">
        <v>1636</v>
      </c>
    </row>
    <row r="207" spans="2:14" x14ac:dyDescent="0.2">
      <c r="B207" s="3" t="s">
        <v>1526</v>
      </c>
      <c r="G207" s="19">
        <v>88</v>
      </c>
      <c r="H207" s="19">
        <v>0</v>
      </c>
      <c r="I207" s="19"/>
      <c r="J207" s="19"/>
      <c r="K207" s="33"/>
      <c r="M207" s="3" t="s">
        <v>184</v>
      </c>
      <c r="N207" s="26" t="s">
        <v>1637</v>
      </c>
    </row>
    <row r="208" spans="2:14" x14ac:dyDescent="0.2">
      <c r="B208" s="3" t="s">
        <v>1527</v>
      </c>
      <c r="G208" s="19">
        <v>400</v>
      </c>
      <c r="H208" s="19">
        <v>0</v>
      </c>
      <c r="I208" s="19"/>
      <c r="J208" s="19"/>
      <c r="K208" s="33"/>
      <c r="M208" s="3" t="s">
        <v>184</v>
      </c>
      <c r="N208" s="26" t="s">
        <v>1638</v>
      </c>
    </row>
    <row r="209" spans="2:14" x14ac:dyDescent="0.2">
      <c r="B209" s="3" t="s">
        <v>1528</v>
      </c>
      <c r="G209" s="19">
        <v>500</v>
      </c>
      <c r="H209" s="19">
        <v>0</v>
      </c>
      <c r="I209" s="19"/>
      <c r="J209" s="19"/>
      <c r="K209" s="33"/>
      <c r="M209" s="3" t="s">
        <v>184</v>
      </c>
      <c r="N209" s="26" t="s">
        <v>1639</v>
      </c>
    </row>
    <row r="210" spans="2:14" x14ac:dyDescent="0.2">
      <c r="B210" s="3" t="s">
        <v>1529</v>
      </c>
      <c r="G210" s="19">
        <v>500</v>
      </c>
      <c r="H210" s="19">
        <v>0</v>
      </c>
      <c r="I210" s="19"/>
      <c r="J210" s="19"/>
      <c r="K210" s="33"/>
      <c r="M210" s="3" t="s">
        <v>184</v>
      </c>
      <c r="N210" s="26" t="s">
        <v>1640</v>
      </c>
    </row>
    <row r="211" spans="2:14" x14ac:dyDescent="0.2">
      <c r="B211" s="3" t="s">
        <v>1530</v>
      </c>
      <c r="G211" s="19">
        <v>3000</v>
      </c>
      <c r="H211" s="19">
        <v>6000</v>
      </c>
      <c r="I211" s="19"/>
      <c r="J211" s="19"/>
      <c r="K211" s="33"/>
      <c r="M211" s="3" t="s">
        <v>180</v>
      </c>
      <c r="N211" s="26" t="s">
        <v>1641</v>
      </c>
    </row>
    <row r="212" spans="2:14" x14ac:dyDescent="0.2">
      <c r="B212" s="3" t="s">
        <v>1531</v>
      </c>
      <c r="G212" s="19">
        <v>100</v>
      </c>
      <c r="H212" s="19">
        <v>0</v>
      </c>
      <c r="I212" s="19"/>
      <c r="J212" s="19"/>
      <c r="K212" s="33"/>
      <c r="M212" s="3" t="s">
        <v>184</v>
      </c>
      <c r="N212" s="26" t="s">
        <v>1642</v>
      </c>
    </row>
    <row r="213" spans="2:14" x14ac:dyDescent="0.2">
      <c r="B213" s="3" t="s">
        <v>1532</v>
      </c>
      <c r="G213" s="19">
        <v>900</v>
      </c>
      <c r="H213" s="19">
        <v>0</v>
      </c>
      <c r="I213" s="19"/>
      <c r="J213" s="19"/>
      <c r="K213" s="33"/>
      <c r="M213" s="3" t="s">
        <v>184</v>
      </c>
      <c r="N213" s="26" t="s">
        <v>1643</v>
      </c>
    </row>
    <row r="214" spans="2:14" x14ac:dyDescent="0.2">
      <c r="B214" s="3" t="s">
        <v>1533</v>
      </c>
      <c r="G214" s="19">
        <v>1000</v>
      </c>
      <c r="H214" s="19">
        <v>0</v>
      </c>
      <c r="I214" s="19"/>
      <c r="J214" s="19"/>
      <c r="K214" s="33"/>
      <c r="M214" s="3" t="s">
        <v>184</v>
      </c>
      <c r="N214" s="26" t="s">
        <v>1644</v>
      </c>
    </row>
    <row r="215" spans="2:14" x14ac:dyDescent="0.2">
      <c r="B215" s="3" t="s">
        <v>1534</v>
      </c>
      <c r="G215" s="19">
        <v>1400</v>
      </c>
      <c r="H215" s="19">
        <v>0</v>
      </c>
      <c r="I215" s="19"/>
      <c r="J215" s="19"/>
      <c r="K215" s="33"/>
      <c r="M215" s="3" t="s">
        <v>184</v>
      </c>
      <c r="N215" s="26" t="s">
        <v>1645</v>
      </c>
    </row>
    <row r="216" spans="2:14" x14ac:dyDescent="0.2">
      <c r="B216" s="3" t="s">
        <v>1535</v>
      </c>
      <c r="G216" s="19">
        <v>250</v>
      </c>
      <c r="H216" s="19">
        <v>0</v>
      </c>
      <c r="I216" s="19"/>
      <c r="J216" s="19"/>
      <c r="K216" s="33"/>
      <c r="M216" s="3" t="s">
        <v>184</v>
      </c>
      <c r="N216" s="26" t="s">
        <v>1646</v>
      </c>
    </row>
    <row r="217" spans="2:14" x14ac:dyDescent="0.2">
      <c r="B217" s="3" t="s">
        <v>1536</v>
      </c>
      <c r="G217" s="19">
        <v>200</v>
      </c>
      <c r="H217" s="19">
        <v>0</v>
      </c>
      <c r="I217" s="19"/>
      <c r="J217" s="19"/>
      <c r="K217" s="33"/>
      <c r="M217" s="3" t="s">
        <v>184</v>
      </c>
      <c r="N217" s="26" t="s">
        <v>1647</v>
      </c>
    </row>
    <row r="218" spans="2:14" x14ac:dyDescent="0.2">
      <c r="B218" s="3" t="s">
        <v>1537</v>
      </c>
      <c r="G218" s="19">
        <v>600</v>
      </c>
      <c r="H218" s="19">
        <v>0</v>
      </c>
      <c r="I218" s="19"/>
      <c r="J218" s="19"/>
      <c r="K218" s="33"/>
      <c r="M218" s="3" t="s">
        <v>184</v>
      </c>
      <c r="N218" s="26" t="s">
        <v>1648</v>
      </c>
    </row>
    <row r="219" spans="2:14" x14ac:dyDescent="0.2">
      <c r="B219" s="3" t="s">
        <v>1538</v>
      </c>
      <c r="G219" s="19">
        <v>155</v>
      </c>
      <c r="H219" s="19">
        <v>310</v>
      </c>
      <c r="I219" s="19"/>
      <c r="J219" s="19"/>
      <c r="K219" s="33"/>
      <c r="M219" s="3" t="s">
        <v>180</v>
      </c>
      <c r="N219" s="26" t="s">
        <v>1649</v>
      </c>
    </row>
    <row r="220" spans="2:14" x14ac:dyDescent="0.2">
      <c r="B220" s="3" t="s">
        <v>1539</v>
      </c>
      <c r="G220" s="19">
        <v>1000</v>
      </c>
      <c r="H220" s="19">
        <v>2000</v>
      </c>
      <c r="I220" s="19"/>
      <c r="J220" s="19"/>
      <c r="K220" s="33"/>
      <c r="M220" s="3" t="s">
        <v>180</v>
      </c>
      <c r="N220" s="26" t="s">
        <v>1650</v>
      </c>
    </row>
    <row r="221" spans="2:14" x14ac:dyDescent="0.2">
      <c r="B221" s="3" t="s">
        <v>1540</v>
      </c>
      <c r="G221" s="19">
        <v>500</v>
      </c>
      <c r="H221" s="19">
        <v>0</v>
      </c>
      <c r="I221" s="19"/>
      <c r="J221" s="19"/>
      <c r="K221" s="33"/>
      <c r="M221" s="3" t="s">
        <v>184</v>
      </c>
      <c r="N221" s="26" t="s">
        <v>1651</v>
      </c>
    </row>
    <row r="222" spans="2:14" x14ac:dyDescent="0.2">
      <c r="B222" s="3" t="s">
        <v>1541</v>
      </c>
      <c r="G222" s="19">
        <v>250</v>
      </c>
      <c r="H222" s="19">
        <v>0</v>
      </c>
      <c r="I222" s="19"/>
      <c r="J222" s="19"/>
      <c r="K222" s="33"/>
      <c r="M222" s="3" t="s">
        <v>184</v>
      </c>
      <c r="N222" s="26" t="s">
        <v>1652</v>
      </c>
    </row>
    <row r="223" spans="2:14" x14ac:dyDescent="0.2">
      <c r="B223" s="3" t="s">
        <v>1542</v>
      </c>
      <c r="G223" s="19">
        <v>5558</v>
      </c>
      <c r="H223" s="19">
        <v>0</v>
      </c>
      <c r="I223" s="19"/>
      <c r="J223" s="19"/>
      <c r="K223" s="33"/>
      <c r="M223" s="3" t="s">
        <v>184</v>
      </c>
      <c r="N223" s="26" t="s">
        <v>1653</v>
      </c>
    </row>
    <row r="224" spans="2:14" x14ac:dyDescent="0.2">
      <c r="B224" s="3" t="s">
        <v>1543</v>
      </c>
      <c r="G224" s="19">
        <v>97</v>
      </c>
      <c r="H224" s="19">
        <v>0</v>
      </c>
      <c r="I224" s="19"/>
      <c r="J224" s="19"/>
      <c r="K224" s="33"/>
      <c r="M224" s="3" t="s">
        <v>184</v>
      </c>
      <c r="N224" s="26" t="s">
        <v>1654</v>
      </c>
    </row>
    <row r="225" spans="1:14" x14ac:dyDescent="0.2">
      <c r="B225" s="3" t="s">
        <v>1544</v>
      </c>
      <c r="G225" s="19">
        <v>175</v>
      </c>
      <c r="H225" s="19">
        <v>0</v>
      </c>
      <c r="I225" s="19"/>
      <c r="J225" s="19"/>
      <c r="K225" s="33"/>
      <c r="M225" s="3" t="s">
        <v>184</v>
      </c>
      <c r="N225" s="26" t="s">
        <v>1655</v>
      </c>
    </row>
    <row r="226" spans="1:14" x14ac:dyDescent="0.2">
      <c r="B226" s="3" t="s">
        <v>1545</v>
      </c>
      <c r="G226" s="19">
        <v>500</v>
      </c>
      <c r="H226" s="19">
        <v>0</v>
      </c>
      <c r="I226" s="19"/>
      <c r="J226" s="19"/>
      <c r="K226" s="33"/>
      <c r="M226" s="3" t="s">
        <v>184</v>
      </c>
      <c r="N226" s="26" t="s">
        <v>1656</v>
      </c>
    </row>
    <row r="227" spans="1:14" x14ac:dyDescent="0.2">
      <c r="B227" s="3" t="s">
        <v>1546</v>
      </c>
      <c r="G227" s="19">
        <v>1250</v>
      </c>
      <c r="H227" s="19">
        <v>0</v>
      </c>
      <c r="I227" s="19"/>
      <c r="J227" s="19"/>
      <c r="K227" s="33"/>
      <c r="M227" s="3" t="s">
        <v>184</v>
      </c>
      <c r="N227" s="26" t="s">
        <v>1657</v>
      </c>
    </row>
    <row r="228" spans="1:14" x14ac:dyDescent="0.2">
      <c r="B228" s="3" t="s">
        <v>1547</v>
      </c>
      <c r="G228" s="19">
        <v>120</v>
      </c>
      <c r="H228" s="19">
        <v>280</v>
      </c>
      <c r="I228" s="19"/>
      <c r="J228" s="19"/>
      <c r="K228" s="33"/>
      <c r="M228" s="3" t="s">
        <v>182</v>
      </c>
      <c r="N228" s="26" t="s">
        <v>1658</v>
      </c>
    </row>
    <row r="229" spans="1:14" x14ac:dyDescent="0.2">
      <c r="B229" s="3" t="s">
        <v>1548</v>
      </c>
      <c r="G229" s="19">
        <v>250</v>
      </c>
      <c r="H229" s="19">
        <v>0</v>
      </c>
      <c r="I229" s="19"/>
      <c r="J229" s="19"/>
      <c r="K229" s="33"/>
      <c r="M229" s="3" t="s">
        <v>184</v>
      </c>
      <c r="N229" s="26" t="s">
        <v>1659</v>
      </c>
    </row>
    <row r="230" spans="1:14" x14ac:dyDescent="0.2">
      <c r="B230" s="3" t="s">
        <v>1549</v>
      </c>
      <c r="G230" s="19">
        <v>300</v>
      </c>
      <c r="H230" s="19">
        <v>0</v>
      </c>
      <c r="I230" s="19"/>
      <c r="J230" s="19"/>
      <c r="K230" s="33"/>
      <c r="M230" s="3" t="s">
        <v>184</v>
      </c>
      <c r="N230" s="26" t="s">
        <v>1660</v>
      </c>
    </row>
    <row r="231" spans="1:14" x14ac:dyDescent="0.2">
      <c r="B231" s="3" t="s">
        <v>1550</v>
      </c>
      <c r="G231" s="19">
        <v>250</v>
      </c>
      <c r="H231" s="19">
        <v>0</v>
      </c>
      <c r="I231" s="19"/>
      <c r="J231" s="19"/>
      <c r="K231" s="33"/>
      <c r="M231" s="3" t="s">
        <v>184</v>
      </c>
      <c r="N231" s="26" t="s">
        <v>1661</v>
      </c>
    </row>
    <row r="232" spans="1:14" x14ac:dyDescent="0.2">
      <c r="B232" s="3" t="s">
        <v>1551</v>
      </c>
      <c r="G232" s="19">
        <v>135</v>
      </c>
      <c r="H232" s="19">
        <v>0</v>
      </c>
      <c r="I232" s="19"/>
      <c r="J232" s="19"/>
      <c r="K232" s="33"/>
      <c r="M232" s="3" t="s">
        <v>184</v>
      </c>
      <c r="N232" s="26" t="s">
        <v>1662</v>
      </c>
    </row>
    <row r="233" spans="1:14" x14ac:dyDescent="0.2">
      <c r="B233" s="3" t="s">
        <v>1552</v>
      </c>
      <c r="G233" s="19">
        <v>5558</v>
      </c>
      <c r="H233" s="19">
        <v>0</v>
      </c>
      <c r="I233" s="19"/>
      <c r="J233" s="19"/>
      <c r="K233" s="33"/>
      <c r="M233" s="3" t="s">
        <v>184</v>
      </c>
      <c r="N233" s="26" t="s">
        <v>1663</v>
      </c>
    </row>
    <row r="234" spans="1:14" x14ac:dyDescent="0.2">
      <c r="B234" s="3" t="s">
        <v>221</v>
      </c>
      <c r="G234" s="19">
        <v>798</v>
      </c>
      <c r="H234" s="19">
        <v>1394</v>
      </c>
      <c r="I234" s="19"/>
      <c r="J234" s="19"/>
      <c r="K234" s="33"/>
      <c r="N234" s="3" t="s">
        <v>2102</v>
      </c>
    </row>
    <row r="235" spans="1:14" x14ac:dyDescent="0.2">
      <c r="B235" s="3" t="s">
        <v>166</v>
      </c>
      <c r="G235" s="19">
        <v>106</v>
      </c>
      <c r="H235" s="19">
        <v>134</v>
      </c>
      <c r="I235" s="19"/>
      <c r="J235" s="19"/>
      <c r="K235" s="33"/>
    </row>
    <row r="236" spans="1:14" x14ac:dyDescent="0.2">
      <c r="G236" s="19"/>
      <c r="H236" s="19"/>
      <c r="I236" s="19"/>
      <c r="J236" s="19"/>
      <c r="K236" s="33"/>
    </row>
    <row r="237" spans="1:14" x14ac:dyDescent="0.2">
      <c r="A237" s="3">
        <v>2023</v>
      </c>
      <c r="G237" s="19"/>
      <c r="H237" s="19"/>
      <c r="I237" s="19"/>
      <c r="J237" s="19"/>
      <c r="K237" s="33"/>
    </row>
    <row r="238" spans="1:14" x14ac:dyDescent="0.2">
      <c r="B238" s="3" t="s">
        <v>1497</v>
      </c>
      <c r="G238" s="19">
        <v>-300</v>
      </c>
      <c r="H238" s="19"/>
      <c r="I238" s="19"/>
      <c r="J238" s="19"/>
      <c r="K238" s="33"/>
      <c r="M238" s="3" t="s">
        <v>184</v>
      </c>
      <c r="N238" s="26" t="s">
        <v>1669</v>
      </c>
    </row>
    <row r="239" spans="1:14" x14ac:dyDescent="0.2">
      <c r="B239" s="3" t="s">
        <v>1668</v>
      </c>
      <c r="G239" s="19">
        <v>270</v>
      </c>
      <c r="H239" s="19"/>
      <c r="I239" s="19"/>
      <c r="J239" s="19"/>
      <c r="K239" s="33"/>
      <c r="M239" s="3" t="s">
        <v>184</v>
      </c>
      <c r="N239" s="26" t="s">
        <v>1670</v>
      </c>
    </row>
    <row r="240" spans="1:14" x14ac:dyDescent="0.2">
      <c r="B240" s="3" t="s">
        <v>1671</v>
      </c>
      <c r="G240" s="19"/>
      <c r="H240" s="19">
        <v>12000</v>
      </c>
      <c r="I240" s="19">
        <v>0</v>
      </c>
      <c r="J240" s="19"/>
      <c r="K240" s="33"/>
      <c r="M240" s="3" t="s">
        <v>184</v>
      </c>
      <c r="N240" s="26" t="s">
        <v>1774</v>
      </c>
    </row>
    <row r="241" spans="2:14" x14ac:dyDescent="0.2">
      <c r="B241" s="3" t="s">
        <v>1450</v>
      </c>
      <c r="G241" s="19"/>
      <c r="H241" s="19">
        <v>4000</v>
      </c>
      <c r="I241" s="19">
        <v>0</v>
      </c>
      <c r="J241" s="19"/>
      <c r="K241" s="33"/>
      <c r="M241" s="3" t="s">
        <v>184</v>
      </c>
      <c r="N241" s="26" t="s">
        <v>1775</v>
      </c>
    </row>
    <row r="242" spans="2:14" x14ac:dyDescent="0.2">
      <c r="B242" s="3" t="s">
        <v>1672</v>
      </c>
      <c r="G242" s="19"/>
      <c r="H242" s="19">
        <v>2325</v>
      </c>
      <c r="I242" s="19">
        <v>1694</v>
      </c>
      <c r="J242" s="19"/>
      <c r="K242" s="33"/>
      <c r="M242" s="3" t="s">
        <v>182</v>
      </c>
      <c r="N242" s="26" t="s">
        <v>1776</v>
      </c>
    </row>
    <row r="243" spans="2:14" x14ac:dyDescent="0.2">
      <c r="B243" s="3" t="s">
        <v>1673</v>
      </c>
      <c r="G243" s="19"/>
      <c r="H243" s="19">
        <v>12036</v>
      </c>
      <c r="I243" s="19">
        <v>12036</v>
      </c>
      <c r="J243" s="19"/>
      <c r="K243" s="33"/>
      <c r="M243" s="3" t="s">
        <v>180</v>
      </c>
      <c r="N243" s="26" t="s">
        <v>1777</v>
      </c>
    </row>
    <row r="244" spans="2:14" x14ac:dyDescent="0.2">
      <c r="B244" s="3" t="s">
        <v>1674</v>
      </c>
      <c r="G244" s="19"/>
      <c r="H244" s="19">
        <v>1755</v>
      </c>
      <c r="I244" s="19">
        <v>1455</v>
      </c>
      <c r="J244" s="19"/>
      <c r="K244" s="33"/>
      <c r="M244" s="3" t="s">
        <v>182</v>
      </c>
      <c r="N244" s="26" t="s">
        <v>1778</v>
      </c>
    </row>
    <row r="245" spans="2:14" x14ac:dyDescent="0.2">
      <c r="B245" s="3" t="s">
        <v>1675</v>
      </c>
      <c r="G245" s="19"/>
      <c r="H245" s="19">
        <v>5700</v>
      </c>
      <c r="I245" s="19">
        <v>5700</v>
      </c>
      <c r="J245" s="19"/>
      <c r="K245" s="33"/>
      <c r="M245" s="3" t="s">
        <v>180</v>
      </c>
      <c r="N245" s="26" t="s">
        <v>1779</v>
      </c>
    </row>
    <row r="246" spans="2:14" x14ac:dyDescent="0.2">
      <c r="B246" s="3" t="s">
        <v>1676</v>
      </c>
      <c r="G246" s="19"/>
      <c r="H246" s="19">
        <v>481</v>
      </c>
      <c r="I246" s="19">
        <v>458</v>
      </c>
      <c r="J246" s="19"/>
      <c r="K246" s="33"/>
      <c r="M246" s="3" t="s">
        <v>180</v>
      </c>
      <c r="N246" s="26" t="s">
        <v>1780</v>
      </c>
    </row>
    <row r="247" spans="2:14" x14ac:dyDescent="0.2">
      <c r="B247" s="3" t="s">
        <v>1677</v>
      </c>
      <c r="G247" s="19"/>
      <c r="H247" s="19">
        <v>1467</v>
      </c>
      <c r="I247" s="19">
        <v>0</v>
      </c>
      <c r="J247" s="19"/>
      <c r="K247" s="33"/>
      <c r="M247" s="3" t="s">
        <v>184</v>
      </c>
      <c r="N247" s="26" t="s">
        <v>1781</v>
      </c>
    </row>
    <row r="248" spans="2:14" x14ac:dyDescent="0.2">
      <c r="B248" s="3" t="s">
        <v>1678</v>
      </c>
      <c r="G248" s="19"/>
      <c r="H248" s="19">
        <v>820</v>
      </c>
      <c r="I248" s="19">
        <v>822</v>
      </c>
      <c r="J248" s="19"/>
      <c r="K248" s="33"/>
      <c r="M248" s="3" t="s">
        <v>180</v>
      </c>
      <c r="N248" s="26" t="s">
        <v>1782</v>
      </c>
    </row>
    <row r="249" spans="2:14" x14ac:dyDescent="0.2">
      <c r="B249" s="3" t="s">
        <v>1679</v>
      </c>
      <c r="G249" s="19"/>
      <c r="H249" s="19">
        <v>3464</v>
      </c>
      <c r="I249" s="19">
        <v>0</v>
      </c>
      <c r="J249" s="19"/>
      <c r="K249" s="33"/>
      <c r="M249" s="3" t="s">
        <v>180</v>
      </c>
      <c r="N249" s="26" t="s">
        <v>1783</v>
      </c>
    </row>
    <row r="250" spans="2:14" x14ac:dyDescent="0.2">
      <c r="B250" s="3" t="s">
        <v>1680</v>
      </c>
      <c r="G250" s="19"/>
      <c r="H250" s="19">
        <v>37</v>
      </c>
      <c r="I250" s="19">
        <v>0</v>
      </c>
      <c r="J250" s="19"/>
      <c r="K250" s="33"/>
      <c r="M250" s="3" t="s">
        <v>184</v>
      </c>
      <c r="N250" s="26" t="s">
        <v>1784</v>
      </c>
    </row>
    <row r="251" spans="2:14" x14ac:dyDescent="0.2">
      <c r="B251" s="3" t="s">
        <v>1681</v>
      </c>
      <c r="G251" s="19"/>
      <c r="H251" s="19">
        <v>3388</v>
      </c>
      <c r="I251" s="19">
        <v>3388</v>
      </c>
      <c r="J251" s="19"/>
      <c r="K251" s="33"/>
      <c r="M251" s="3" t="s">
        <v>182</v>
      </c>
      <c r="N251" s="26" t="s">
        <v>1785</v>
      </c>
    </row>
    <row r="252" spans="2:14" x14ac:dyDescent="0.2">
      <c r="B252" s="3" t="s">
        <v>1682</v>
      </c>
      <c r="G252" s="19"/>
      <c r="H252" s="19">
        <v>2000</v>
      </c>
      <c r="I252" s="19">
        <v>0</v>
      </c>
      <c r="J252" s="19"/>
      <c r="K252" s="33"/>
      <c r="M252" s="3" t="s">
        <v>184</v>
      </c>
      <c r="N252" s="26" t="s">
        <v>1786</v>
      </c>
    </row>
    <row r="253" spans="2:14" x14ac:dyDescent="0.2">
      <c r="B253" s="3" t="s">
        <v>1464</v>
      </c>
      <c r="G253" s="19"/>
      <c r="H253" s="19">
        <v>2500</v>
      </c>
      <c r="I253" s="19">
        <v>2500</v>
      </c>
      <c r="J253" s="19"/>
      <c r="K253" s="33"/>
      <c r="M253" s="3" t="s">
        <v>180</v>
      </c>
      <c r="N253" s="26" t="s">
        <v>1787</v>
      </c>
    </row>
    <row r="254" spans="2:14" x14ac:dyDescent="0.2">
      <c r="B254" s="3" t="s">
        <v>1683</v>
      </c>
      <c r="G254" s="19"/>
      <c r="H254" s="19">
        <v>2000</v>
      </c>
      <c r="I254" s="19">
        <v>0</v>
      </c>
      <c r="J254" s="19"/>
      <c r="K254" s="33"/>
      <c r="M254" s="3" t="s">
        <v>184</v>
      </c>
      <c r="N254" s="26" t="s">
        <v>1788</v>
      </c>
    </row>
    <row r="255" spans="2:14" x14ac:dyDescent="0.2">
      <c r="B255" s="3" t="s">
        <v>1684</v>
      </c>
      <c r="G255" s="19"/>
      <c r="H255" s="19">
        <v>1400</v>
      </c>
      <c r="I255" s="19">
        <v>0</v>
      </c>
      <c r="J255" s="19"/>
      <c r="K255" s="33"/>
      <c r="M255" s="3" t="s">
        <v>184</v>
      </c>
      <c r="N255" s="26" t="s">
        <v>1789</v>
      </c>
    </row>
    <row r="256" spans="2:14" x14ac:dyDescent="0.2">
      <c r="B256" s="3" t="s">
        <v>1685</v>
      </c>
      <c r="G256" s="19"/>
      <c r="H256" s="19">
        <v>2000</v>
      </c>
      <c r="I256" s="19">
        <v>2000</v>
      </c>
      <c r="J256" s="19"/>
      <c r="K256" s="33"/>
      <c r="M256" s="3" t="s">
        <v>180</v>
      </c>
      <c r="N256" s="26" t="s">
        <v>1790</v>
      </c>
    </row>
    <row r="257" spans="2:14" x14ac:dyDescent="0.2">
      <c r="B257" s="3" t="s">
        <v>1686</v>
      </c>
      <c r="G257" s="19"/>
      <c r="H257" s="19">
        <v>1500</v>
      </c>
      <c r="I257" s="19">
        <v>1500</v>
      </c>
      <c r="J257" s="19"/>
      <c r="K257" s="33"/>
      <c r="M257" s="3" t="s">
        <v>180</v>
      </c>
      <c r="N257" s="26" t="s">
        <v>1791</v>
      </c>
    </row>
    <row r="258" spans="2:14" x14ac:dyDescent="0.2">
      <c r="B258" s="3" t="s">
        <v>1687</v>
      </c>
      <c r="G258" s="19"/>
      <c r="H258" s="19">
        <v>200</v>
      </c>
      <c r="I258" s="19">
        <v>0</v>
      </c>
      <c r="J258" s="19"/>
      <c r="K258" s="33"/>
      <c r="M258" s="3" t="s">
        <v>184</v>
      </c>
      <c r="N258" s="26" t="s">
        <v>1792</v>
      </c>
    </row>
    <row r="259" spans="2:14" x14ac:dyDescent="0.2">
      <c r="B259" s="3" t="s">
        <v>1177</v>
      </c>
      <c r="G259" s="19"/>
      <c r="H259" s="19">
        <v>26520</v>
      </c>
      <c r="I259" s="19">
        <v>26520</v>
      </c>
      <c r="J259" s="19"/>
      <c r="K259" s="33"/>
      <c r="M259" s="3" t="s">
        <v>180</v>
      </c>
      <c r="N259" s="26" t="s">
        <v>1793</v>
      </c>
    </row>
    <row r="260" spans="2:14" x14ac:dyDescent="0.2">
      <c r="B260" s="3" t="s">
        <v>1200</v>
      </c>
      <c r="G260" s="19"/>
      <c r="H260" s="19">
        <v>6808</v>
      </c>
      <c r="I260" s="19">
        <v>6808</v>
      </c>
      <c r="J260" s="19"/>
      <c r="K260" s="33"/>
      <c r="M260" s="3" t="s">
        <v>180</v>
      </c>
      <c r="N260" s="26" t="s">
        <v>1794</v>
      </c>
    </row>
    <row r="261" spans="2:14" x14ac:dyDescent="0.2">
      <c r="B261" s="3" t="s">
        <v>1688</v>
      </c>
      <c r="G261" s="19"/>
      <c r="H261" s="19">
        <v>500</v>
      </c>
      <c r="I261" s="19">
        <v>0</v>
      </c>
      <c r="J261" s="19"/>
      <c r="K261" s="33"/>
      <c r="M261" s="3" t="s">
        <v>184</v>
      </c>
      <c r="N261" s="26" t="s">
        <v>1795</v>
      </c>
    </row>
    <row r="262" spans="2:14" x14ac:dyDescent="0.2">
      <c r="B262" s="3" t="s">
        <v>1689</v>
      </c>
      <c r="G262" s="19"/>
      <c r="H262" s="19">
        <v>375</v>
      </c>
      <c r="I262" s="19">
        <v>0</v>
      </c>
      <c r="J262" s="19"/>
      <c r="K262" s="33"/>
      <c r="M262" s="3" t="s">
        <v>184</v>
      </c>
      <c r="N262" s="26" t="s">
        <v>1796</v>
      </c>
    </row>
    <row r="263" spans="2:14" x14ac:dyDescent="0.2">
      <c r="B263" s="3" t="s">
        <v>1476</v>
      </c>
      <c r="G263" s="19"/>
      <c r="H263" s="19">
        <v>2000</v>
      </c>
      <c r="I263" s="19">
        <v>2000</v>
      </c>
      <c r="J263" s="19"/>
      <c r="K263" s="33"/>
      <c r="M263" s="3" t="s">
        <v>180</v>
      </c>
      <c r="N263" s="26" t="s">
        <v>1797</v>
      </c>
    </row>
    <row r="264" spans="2:14" x14ac:dyDescent="0.2">
      <c r="B264" s="3" t="s">
        <v>1690</v>
      </c>
      <c r="G264" s="19"/>
      <c r="H264" s="19">
        <v>1000</v>
      </c>
      <c r="I264" s="19">
        <v>0</v>
      </c>
      <c r="J264" s="19"/>
      <c r="K264" s="33"/>
      <c r="M264" s="3" t="s">
        <v>184</v>
      </c>
      <c r="N264" s="26" t="s">
        <v>1798</v>
      </c>
    </row>
    <row r="265" spans="2:14" x14ac:dyDescent="0.2">
      <c r="B265" s="3" t="s">
        <v>1478</v>
      </c>
      <c r="G265" s="19"/>
      <c r="H265" s="19">
        <v>450</v>
      </c>
      <c r="I265" s="19">
        <v>0</v>
      </c>
      <c r="J265" s="19"/>
      <c r="K265" s="33"/>
      <c r="M265" s="3" t="s">
        <v>184</v>
      </c>
      <c r="N265" s="26" t="s">
        <v>1799</v>
      </c>
    </row>
    <row r="266" spans="2:14" x14ac:dyDescent="0.2">
      <c r="B266" s="3" t="s">
        <v>1691</v>
      </c>
      <c r="G266" s="19"/>
      <c r="H266" s="19">
        <v>175</v>
      </c>
      <c r="I266" s="19">
        <v>0</v>
      </c>
      <c r="J266" s="19"/>
      <c r="K266" s="33"/>
      <c r="M266" s="3" t="s">
        <v>184</v>
      </c>
      <c r="N266" s="26" t="s">
        <v>1800</v>
      </c>
    </row>
    <row r="267" spans="2:14" x14ac:dyDescent="0.2">
      <c r="B267" s="3" t="s">
        <v>1692</v>
      </c>
      <c r="G267" s="19"/>
      <c r="H267" s="19">
        <v>44</v>
      </c>
      <c r="I267" s="19">
        <v>44</v>
      </c>
      <c r="J267" s="19"/>
      <c r="K267" s="33"/>
      <c r="M267" s="3" t="s">
        <v>180</v>
      </c>
      <c r="N267" s="26" t="s">
        <v>1801</v>
      </c>
    </row>
    <row r="268" spans="2:14" x14ac:dyDescent="0.2">
      <c r="B268" s="3" t="s">
        <v>1693</v>
      </c>
      <c r="G268" s="19"/>
      <c r="H268" s="19">
        <v>8000</v>
      </c>
      <c r="I268" s="19">
        <v>0</v>
      </c>
      <c r="J268" s="19"/>
      <c r="K268" s="33"/>
      <c r="M268" s="3" t="s">
        <v>184</v>
      </c>
      <c r="N268" s="26" t="s">
        <v>1282</v>
      </c>
    </row>
    <row r="269" spans="2:14" x14ac:dyDescent="0.2">
      <c r="B269" s="3" t="s">
        <v>1694</v>
      </c>
      <c r="G269" s="19"/>
      <c r="H269" s="19">
        <v>150</v>
      </c>
      <c r="I269" s="19">
        <v>0</v>
      </c>
      <c r="J269" s="19"/>
      <c r="K269" s="33"/>
      <c r="M269" s="3" t="s">
        <v>184</v>
      </c>
      <c r="N269" s="26" t="s">
        <v>1802</v>
      </c>
    </row>
    <row r="270" spans="2:14" x14ac:dyDescent="0.2">
      <c r="B270" s="3" t="s">
        <v>1695</v>
      </c>
      <c r="G270" s="19"/>
      <c r="H270" s="19">
        <v>500</v>
      </c>
      <c r="I270" s="19">
        <v>0</v>
      </c>
      <c r="J270" s="19"/>
      <c r="K270" s="33"/>
      <c r="M270" s="3" t="s">
        <v>184</v>
      </c>
      <c r="N270" s="26" t="s">
        <v>1803</v>
      </c>
    </row>
    <row r="271" spans="2:14" x14ac:dyDescent="0.2">
      <c r="B271" s="3" t="s">
        <v>1696</v>
      </c>
      <c r="G271" s="19"/>
      <c r="H271" s="19">
        <v>1283</v>
      </c>
      <c r="I271" s="19">
        <v>700</v>
      </c>
      <c r="J271" s="19"/>
      <c r="K271" s="33"/>
      <c r="M271" s="3" t="s">
        <v>180</v>
      </c>
      <c r="N271" s="26" t="s">
        <v>1804</v>
      </c>
    </row>
    <row r="272" spans="2:14" x14ac:dyDescent="0.2">
      <c r="B272" s="3" t="s">
        <v>1697</v>
      </c>
      <c r="G272" s="19"/>
      <c r="H272" s="19">
        <v>1030</v>
      </c>
      <c r="I272" s="19">
        <v>1018</v>
      </c>
      <c r="J272" s="19"/>
      <c r="K272" s="33"/>
      <c r="M272" s="3" t="s">
        <v>180</v>
      </c>
      <c r="N272" s="26" t="s">
        <v>1805</v>
      </c>
    </row>
    <row r="273" spans="2:14" x14ac:dyDescent="0.2">
      <c r="B273" s="3" t="s">
        <v>1698</v>
      </c>
      <c r="G273" s="19"/>
      <c r="H273" s="19">
        <v>2802</v>
      </c>
      <c r="I273" s="19">
        <v>904</v>
      </c>
      <c r="J273" s="19"/>
      <c r="K273" s="33"/>
      <c r="M273" s="3" t="s">
        <v>180</v>
      </c>
      <c r="N273" s="26" t="s">
        <v>1806</v>
      </c>
    </row>
    <row r="274" spans="2:14" x14ac:dyDescent="0.2">
      <c r="B274" s="3" t="s">
        <v>1699</v>
      </c>
      <c r="H274" s="19">
        <v>6000</v>
      </c>
      <c r="I274" s="19">
        <v>0</v>
      </c>
      <c r="J274" s="19"/>
      <c r="K274" s="33"/>
      <c r="M274" s="3" t="s">
        <v>184</v>
      </c>
      <c r="N274" s="26" t="s">
        <v>1807</v>
      </c>
    </row>
    <row r="275" spans="2:14" x14ac:dyDescent="0.2">
      <c r="B275" s="3" t="s">
        <v>1700</v>
      </c>
      <c r="H275" s="19">
        <v>30000</v>
      </c>
      <c r="I275" s="19">
        <v>0</v>
      </c>
      <c r="J275" s="19"/>
      <c r="K275" s="33"/>
      <c r="M275" s="3" t="s">
        <v>184</v>
      </c>
      <c r="N275" s="26" t="s">
        <v>1808</v>
      </c>
    </row>
    <row r="276" spans="2:14" x14ac:dyDescent="0.2">
      <c r="B276" s="3" t="s">
        <v>1701</v>
      </c>
      <c r="H276" s="19">
        <v>1014</v>
      </c>
      <c r="I276" s="19">
        <v>506</v>
      </c>
      <c r="J276" s="19"/>
      <c r="K276" s="33"/>
      <c r="M276" s="3" t="s">
        <v>182</v>
      </c>
      <c r="N276" s="26" t="s">
        <v>1809</v>
      </c>
    </row>
    <row r="277" spans="2:14" x14ac:dyDescent="0.2">
      <c r="B277" s="3" t="s">
        <v>1487</v>
      </c>
      <c r="H277" s="19">
        <v>280</v>
      </c>
      <c r="I277" s="19">
        <v>280</v>
      </c>
      <c r="J277" s="19"/>
      <c r="K277" s="33"/>
      <c r="M277" s="3" t="s">
        <v>180</v>
      </c>
      <c r="N277" s="26" t="s">
        <v>1810</v>
      </c>
    </row>
    <row r="278" spans="2:14" x14ac:dyDescent="0.2">
      <c r="B278" s="3" t="s">
        <v>1702</v>
      </c>
      <c r="H278" s="19">
        <v>279</v>
      </c>
      <c r="I278" s="19">
        <v>250</v>
      </c>
      <c r="J278" s="19"/>
      <c r="K278" s="33"/>
      <c r="M278" s="3" t="s">
        <v>182</v>
      </c>
      <c r="N278" s="26" t="s">
        <v>1811</v>
      </c>
    </row>
    <row r="279" spans="2:14" x14ac:dyDescent="0.2">
      <c r="B279" s="3" t="s">
        <v>1703</v>
      </c>
      <c r="H279" s="19">
        <v>9000</v>
      </c>
      <c r="I279" s="19">
        <v>0</v>
      </c>
      <c r="J279" s="19"/>
      <c r="K279" s="33"/>
      <c r="M279" s="3" t="s">
        <v>184</v>
      </c>
      <c r="N279" s="26" t="s">
        <v>1812</v>
      </c>
    </row>
    <row r="280" spans="2:14" x14ac:dyDescent="0.2">
      <c r="B280" s="3" t="s">
        <v>1704</v>
      </c>
      <c r="H280" s="19">
        <v>1000</v>
      </c>
      <c r="I280" s="19">
        <v>0</v>
      </c>
      <c r="J280" s="19"/>
      <c r="K280" s="33"/>
      <c r="M280" s="3" t="s">
        <v>184</v>
      </c>
      <c r="N280" s="26" t="s">
        <v>1813</v>
      </c>
    </row>
    <row r="281" spans="2:14" x14ac:dyDescent="0.2">
      <c r="B281" s="3" t="s">
        <v>1705</v>
      </c>
      <c r="H281" s="19">
        <v>970</v>
      </c>
      <c r="I281" s="19">
        <v>0</v>
      </c>
      <c r="J281" s="19"/>
      <c r="K281" s="33"/>
      <c r="M281" s="3" t="s">
        <v>184</v>
      </c>
      <c r="N281" s="26" t="s">
        <v>1814</v>
      </c>
    </row>
    <row r="282" spans="2:14" x14ac:dyDescent="0.2">
      <c r="B282" s="3" t="s">
        <v>1706</v>
      </c>
      <c r="H282" s="19">
        <v>2338</v>
      </c>
      <c r="I282" s="19">
        <v>2338</v>
      </c>
      <c r="J282" s="19"/>
      <c r="K282" s="33"/>
      <c r="M282" s="3" t="s">
        <v>180</v>
      </c>
      <c r="N282" s="26" t="s">
        <v>1815</v>
      </c>
    </row>
    <row r="283" spans="2:14" x14ac:dyDescent="0.2">
      <c r="B283" s="3" t="s">
        <v>1707</v>
      </c>
      <c r="H283" s="19">
        <v>55500</v>
      </c>
      <c r="I283" s="19">
        <v>111000</v>
      </c>
      <c r="J283" s="19"/>
      <c r="K283" s="33"/>
      <c r="M283" s="3" t="s">
        <v>180</v>
      </c>
      <c r="N283" s="26" t="s">
        <v>1816</v>
      </c>
    </row>
    <row r="284" spans="2:14" x14ac:dyDescent="0.2">
      <c r="B284" s="3" t="s">
        <v>1708</v>
      </c>
      <c r="H284" s="19">
        <v>1000</v>
      </c>
      <c r="I284" s="19">
        <v>0</v>
      </c>
      <c r="J284" s="19"/>
      <c r="K284" s="33"/>
      <c r="M284" s="3" t="s">
        <v>184</v>
      </c>
      <c r="N284" s="26" t="s">
        <v>1817</v>
      </c>
    </row>
    <row r="285" spans="2:14" x14ac:dyDescent="0.2">
      <c r="B285" s="3" t="s">
        <v>1709</v>
      </c>
      <c r="H285" s="19">
        <v>25000</v>
      </c>
      <c r="I285" s="19">
        <v>25000</v>
      </c>
      <c r="J285" s="19"/>
      <c r="K285" s="33"/>
      <c r="M285" s="3" t="s">
        <v>180</v>
      </c>
      <c r="N285" s="26" t="s">
        <v>1818</v>
      </c>
    </row>
    <row r="286" spans="2:14" x14ac:dyDescent="0.2">
      <c r="B286" s="3" t="s">
        <v>1710</v>
      </c>
      <c r="H286" s="19">
        <v>220</v>
      </c>
      <c r="I286" s="19">
        <v>218</v>
      </c>
      <c r="J286" s="19"/>
      <c r="K286" s="33"/>
      <c r="M286" s="3" t="s">
        <v>180</v>
      </c>
      <c r="N286" s="26" t="s">
        <v>1819</v>
      </c>
    </row>
    <row r="287" spans="2:14" x14ac:dyDescent="0.2">
      <c r="B287" s="3" t="s">
        <v>1711</v>
      </c>
      <c r="H287" s="19">
        <v>2000</v>
      </c>
      <c r="I287" s="19">
        <v>2000</v>
      </c>
      <c r="J287" s="19"/>
      <c r="K287" s="33"/>
      <c r="M287" s="3" t="s">
        <v>180</v>
      </c>
      <c r="N287" s="26" t="s">
        <v>1820</v>
      </c>
    </row>
    <row r="288" spans="2:14" x14ac:dyDescent="0.2">
      <c r="B288" s="3" t="s">
        <v>1712</v>
      </c>
      <c r="H288" s="19">
        <v>1190</v>
      </c>
      <c r="I288" s="19">
        <v>2192</v>
      </c>
      <c r="J288" s="19"/>
      <c r="K288" s="33"/>
      <c r="M288" s="3" t="s">
        <v>182</v>
      </c>
      <c r="N288" s="26" t="s">
        <v>1821</v>
      </c>
    </row>
    <row r="289" spans="2:14" x14ac:dyDescent="0.2">
      <c r="B289" s="3" t="s">
        <v>1713</v>
      </c>
      <c r="H289" s="19">
        <v>175</v>
      </c>
      <c r="I289" s="19">
        <v>0</v>
      </c>
      <c r="J289" s="19"/>
      <c r="K289" s="33"/>
      <c r="M289" s="3" t="s">
        <v>184</v>
      </c>
      <c r="N289" s="26" t="s">
        <v>1822</v>
      </c>
    </row>
    <row r="290" spans="2:14" x14ac:dyDescent="0.2">
      <c r="B290" s="3" t="s">
        <v>1714</v>
      </c>
      <c r="H290" s="19">
        <v>2000</v>
      </c>
      <c r="I290" s="19">
        <v>0</v>
      </c>
      <c r="J290" s="19"/>
      <c r="K290" s="33"/>
      <c r="M290" s="3" t="s">
        <v>184</v>
      </c>
      <c r="N290" s="26" t="s">
        <v>1823</v>
      </c>
    </row>
    <row r="291" spans="2:14" x14ac:dyDescent="0.2">
      <c r="B291" s="3" t="s">
        <v>1715</v>
      </c>
      <c r="H291" s="19">
        <v>60000</v>
      </c>
      <c r="I291" s="19">
        <v>0</v>
      </c>
      <c r="J291" s="19"/>
      <c r="K291" s="33"/>
      <c r="M291" s="3" t="s">
        <v>184</v>
      </c>
      <c r="N291" s="26" t="s">
        <v>1824</v>
      </c>
    </row>
    <row r="292" spans="2:14" x14ac:dyDescent="0.2">
      <c r="B292" s="3" t="s">
        <v>1716</v>
      </c>
      <c r="H292" s="19">
        <v>5000</v>
      </c>
      <c r="I292" s="19">
        <v>0</v>
      </c>
      <c r="J292" s="19"/>
      <c r="K292" s="33"/>
      <c r="M292" s="3" t="s">
        <v>184</v>
      </c>
      <c r="N292" s="26" t="s">
        <v>1825</v>
      </c>
    </row>
    <row r="293" spans="2:14" x14ac:dyDescent="0.2">
      <c r="B293" s="3" t="s">
        <v>1717</v>
      </c>
      <c r="H293" s="19">
        <v>250</v>
      </c>
      <c r="I293" s="19">
        <v>0</v>
      </c>
      <c r="J293" s="19"/>
      <c r="K293" s="33"/>
      <c r="M293" s="3" t="s">
        <v>184</v>
      </c>
      <c r="N293" s="26" t="s">
        <v>1826</v>
      </c>
    </row>
    <row r="294" spans="2:14" x14ac:dyDescent="0.2">
      <c r="B294" s="3" t="s">
        <v>1498</v>
      </c>
      <c r="H294" s="19">
        <v>2000</v>
      </c>
      <c r="I294" s="19">
        <v>0</v>
      </c>
      <c r="J294" s="19"/>
      <c r="K294" s="33"/>
      <c r="M294" s="3" t="s">
        <v>184</v>
      </c>
      <c r="N294" s="26" t="s">
        <v>1827</v>
      </c>
    </row>
    <row r="295" spans="2:14" x14ac:dyDescent="0.2">
      <c r="B295" s="3" t="s">
        <v>1499</v>
      </c>
      <c r="H295" s="19">
        <v>500</v>
      </c>
      <c r="I295" s="19">
        <v>0</v>
      </c>
      <c r="J295" s="19"/>
      <c r="K295" s="33"/>
      <c r="M295" s="3" t="s">
        <v>184</v>
      </c>
      <c r="N295" s="26" t="s">
        <v>1828</v>
      </c>
    </row>
    <row r="296" spans="2:14" x14ac:dyDescent="0.2">
      <c r="B296" s="3" t="s">
        <v>1718</v>
      </c>
      <c r="H296" s="19">
        <v>50</v>
      </c>
      <c r="I296" s="19">
        <v>0</v>
      </c>
      <c r="J296" s="19"/>
      <c r="K296" s="33"/>
      <c r="M296" s="3" t="s">
        <v>184</v>
      </c>
      <c r="N296" s="26" t="s">
        <v>1829</v>
      </c>
    </row>
    <row r="297" spans="2:14" x14ac:dyDescent="0.2">
      <c r="B297" s="3" t="s">
        <v>1719</v>
      </c>
      <c r="H297" s="19">
        <v>180</v>
      </c>
      <c r="I297" s="19">
        <v>0</v>
      </c>
      <c r="J297" s="19"/>
      <c r="K297" s="33"/>
      <c r="M297" s="3" t="s">
        <v>184</v>
      </c>
      <c r="N297" s="26" t="s">
        <v>1830</v>
      </c>
    </row>
    <row r="298" spans="2:14" x14ac:dyDescent="0.2">
      <c r="B298" s="3" t="s">
        <v>1720</v>
      </c>
      <c r="H298" s="19">
        <v>750</v>
      </c>
      <c r="I298" s="19">
        <v>0</v>
      </c>
      <c r="J298" s="19"/>
      <c r="K298" s="33"/>
      <c r="M298" s="3" t="s">
        <v>184</v>
      </c>
      <c r="N298" s="26" t="s">
        <v>1831</v>
      </c>
    </row>
    <row r="299" spans="2:14" x14ac:dyDescent="0.2">
      <c r="B299" s="3" t="s">
        <v>1721</v>
      </c>
      <c r="H299" s="19">
        <v>400</v>
      </c>
      <c r="I299" s="19">
        <v>0</v>
      </c>
      <c r="J299" s="19"/>
      <c r="K299" s="33"/>
      <c r="M299" s="3" t="s">
        <v>184</v>
      </c>
      <c r="N299" s="26" t="s">
        <v>1832</v>
      </c>
    </row>
    <row r="300" spans="2:14" x14ac:dyDescent="0.2">
      <c r="B300" s="3" t="s">
        <v>1722</v>
      </c>
      <c r="H300" s="19">
        <v>4000</v>
      </c>
      <c r="I300" s="19">
        <v>0</v>
      </c>
      <c r="J300" s="19"/>
      <c r="K300" s="33"/>
      <c r="M300" s="3" t="s">
        <v>184</v>
      </c>
      <c r="N300" s="26" t="s">
        <v>1833</v>
      </c>
    </row>
    <row r="301" spans="2:14" x14ac:dyDescent="0.2">
      <c r="B301" s="3" t="s">
        <v>1723</v>
      </c>
      <c r="H301" s="19">
        <v>45605</v>
      </c>
      <c r="I301" s="19">
        <v>45606</v>
      </c>
      <c r="J301" s="19"/>
      <c r="K301" s="33"/>
      <c r="M301" s="3" t="s">
        <v>180</v>
      </c>
      <c r="N301" s="26" t="s">
        <v>1834</v>
      </c>
    </row>
    <row r="302" spans="2:14" x14ac:dyDescent="0.2">
      <c r="B302" s="3" t="s">
        <v>1725</v>
      </c>
      <c r="H302" s="19">
        <v>2000</v>
      </c>
      <c r="I302" s="19">
        <v>2000</v>
      </c>
      <c r="J302" s="19"/>
      <c r="K302" s="33"/>
      <c r="M302" s="3" t="s">
        <v>180</v>
      </c>
      <c r="N302" s="26" t="s">
        <v>1835</v>
      </c>
    </row>
    <row r="303" spans="2:14" x14ac:dyDescent="0.2">
      <c r="B303" s="3" t="s">
        <v>1508</v>
      </c>
      <c r="H303" s="19">
        <v>3000</v>
      </c>
      <c r="I303" s="19">
        <v>3000</v>
      </c>
      <c r="J303" s="19"/>
      <c r="K303" s="33"/>
      <c r="M303" s="3" t="s">
        <v>180</v>
      </c>
      <c r="N303" s="26" t="s">
        <v>1836</v>
      </c>
    </row>
    <row r="304" spans="2:14" x14ac:dyDescent="0.2">
      <c r="B304" s="3" t="s">
        <v>1726</v>
      </c>
      <c r="H304" s="19">
        <v>300</v>
      </c>
      <c r="I304" s="19">
        <v>0</v>
      </c>
      <c r="J304" s="19"/>
      <c r="K304" s="33"/>
      <c r="M304" s="3" t="s">
        <v>184</v>
      </c>
      <c r="N304" s="26" t="s">
        <v>1837</v>
      </c>
    </row>
    <row r="305" spans="2:14" x14ac:dyDescent="0.2">
      <c r="B305" s="3" t="s">
        <v>1727</v>
      </c>
      <c r="H305" s="19">
        <v>1562</v>
      </c>
      <c r="I305" s="19">
        <v>3124</v>
      </c>
      <c r="J305" s="19"/>
      <c r="K305" s="33"/>
      <c r="M305" s="3" t="s">
        <v>182</v>
      </c>
      <c r="N305" s="26" t="s">
        <v>1838</v>
      </c>
    </row>
    <row r="306" spans="2:14" x14ac:dyDescent="0.2">
      <c r="B306" s="3" t="s">
        <v>1224</v>
      </c>
      <c r="H306" s="19">
        <v>250</v>
      </c>
      <c r="I306" s="19">
        <v>0</v>
      </c>
      <c r="J306" s="19"/>
      <c r="K306" s="33"/>
      <c r="M306" s="3" t="s">
        <v>184</v>
      </c>
      <c r="N306" s="26" t="s">
        <v>1839</v>
      </c>
    </row>
    <row r="307" spans="2:14" x14ac:dyDescent="0.2">
      <c r="B307" s="3" t="s">
        <v>1512</v>
      </c>
      <c r="H307" s="19">
        <v>3500</v>
      </c>
      <c r="I307" s="19">
        <v>0</v>
      </c>
      <c r="J307" s="19"/>
      <c r="K307" s="33"/>
      <c r="M307" s="3" t="s">
        <v>184</v>
      </c>
      <c r="N307" s="26" t="s">
        <v>1840</v>
      </c>
    </row>
    <row r="308" spans="2:14" x14ac:dyDescent="0.2">
      <c r="B308" s="3" t="s">
        <v>1728</v>
      </c>
      <c r="H308" s="19">
        <v>1000</v>
      </c>
      <c r="I308" s="19">
        <v>0</v>
      </c>
      <c r="J308" s="19"/>
      <c r="K308" s="33"/>
      <c r="M308" s="3" t="s">
        <v>184</v>
      </c>
      <c r="N308" s="26" t="s">
        <v>1841</v>
      </c>
    </row>
    <row r="309" spans="2:14" x14ac:dyDescent="0.2">
      <c r="B309" s="3" t="s">
        <v>1729</v>
      </c>
      <c r="H309" s="19">
        <v>250</v>
      </c>
      <c r="I309" s="19">
        <v>0</v>
      </c>
      <c r="J309" s="19"/>
      <c r="K309" s="33"/>
      <c r="M309" s="3" t="s">
        <v>184</v>
      </c>
      <c r="N309" s="26" t="s">
        <v>1842</v>
      </c>
    </row>
    <row r="310" spans="2:14" x14ac:dyDescent="0.2">
      <c r="B310" s="3" t="s">
        <v>1730</v>
      </c>
      <c r="H310" s="19">
        <v>700</v>
      </c>
      <c r="I310" s="19">
        <v>0</v>
      </c>
      <c r="J310" s="19"/>
      <c r="K310" s="33"/>
      <c r="M310" s="3" t="s">
        <v>184</v>
      </c>
      <c r="N310" s="26" t="s">
        <v>1843</v>
      </c>
    </row>
    <row r="311" spans="2:14" x14ac:dyDescent="0.2">
      <c r="B311" s="3" t="s">
        <v>1731</v>
      </c>
      <c r="H311" s="19">
        <v>300</v>
      </c>
      <c r="I311" s="19">
        <v>0</v>
      </c>
      <c r="J311" s="19"/>
      <c r="K311" s="33"/>
      <c r="M311" s="3" t="s">
        <v>184</v>
      </c>
      <c r="N311" s="26" t="s">
        <v>1844</v>
      </c>
    </row>
    <row r="312" spans="2:14" x14ac:dyDescent="0.2">
      <c r="B312" s="3" t="s">
        <v>1513</v>
      </c>
      <c r="H312" s="19">
        <v>2322</v>
      </c>
      <c r="I312" s="19">
        <v>0</v>
      </c>
      <c r="J312" s="19"/>
      <c r="K312" s="33"/>
      <c r="M312" s="3" t="s">
        <v>184</v>
      </c>
      <c r="N312" s="26" t="s">
        <v>1845</v>
      </c>
    </row>
    <row r="313" spans="2:14" x14ac:dyDescent="0.2">
      <c r="B313" s="3" t="s">
        <v>1732</v>
      </c>
      <c r="H313" s="19">
        <v>300</v>
      </c>
      <c r="I313" s="19">
        <v>0</v>
      </c>
      <c r="J313" s="19"/>
      <c r="K313" s="33"/>
      <c r="M313" s="3" t="s">
        <v>184</v>
      </c>
      <c r="N313" s="26" t="s">
        <v>1846</v>
      </c>
    </row>
    <row r="314" spans="2:14" x14ac:dyDescent="0.2">
      <c r="B314" s="3" t="s">
        <v>1733</v>
      </c>
      <c r="H314" s="19">
        <v>600</v>
      </c>
      <c r="I314" s="19">
        <v>600</v>
      </c>
      <c r="J314" s="19"/>
      <c r="K314" s="33"/>
      <c r="M314" s="3" t="s">
        <v>180</v>
      </c>
      <c r="N314" s="26" t="s">
        <v>1847</v>
      </c>
    </row>
    <row r="315" spans="2:14" x14ac:dyDescent="0.2">
      <c r="B315" s="3" t="s">
        <v>1734</v>
      </c>
      <c r="H315" s="19">
        <v>18000</v>
      </c>
      <c r="I315" s="19">
        <v>0</v>
      </c>
      <c r="J315" s="19"/>
      <c r="K315" s="33"/>
      <c r="M315" s="3" t="s">
        <v>184</v>
      </c>
      <c r="N315" s="26" t="s">
        <v>1848</v>
      </c>
    </row>
    <row r="316" spans="2:14" x14ac:dyDescent="0.2">
      <c r="B316" s="3" t="s">
        <v>1225</v>
      </c>
      <c r="H316" s="19">
        <v>1700</v>
      </c>
      <c r="I316" s="19">
        <v>0</v>
      </c>
      <c r="J316" s="19"/>
      <c r="K316" s="33"/>
      <c r="M316" s="3" t="s">
        <v>184</v>
      </c>
      <c r="N316" s="26" t="s">
        <v>1849</v>
      </c>
    </row>
    <row r="317" spans="2:14" x14ac:dyDescent="0.2">
      <c r="B317" s="3" t="s">
        <v>1735</v>
      </c>
      <c r="H317" s="19">
        <v>2200</v>
      </c>
      <c r="I317" s="19">
        <v>0</v>
      </c>
      <c r="J317" s="19"/>
      <c r="K317" s="33"/>
      <c r="M317" s="3" t="s">
        <v>184</v>
      </c>
      <c r="N317" s="26" t="s">
        <v>1850</v>
      </c>
    </row>
    <row r="318" spans="2:14" x14ac:dyDescent="0.2">
      <c r="B318" s="3" t="s">
        <v>1736</v>
      </c>
      <c r="H318" s="19">
        <v>250</v>
      </c>
      <c r="I318" s="19">
        <v>0</v>
      </c>
      <c r="J318" s="19"/>
      <c r="K318" s="33"/>
      <c r="M318" s="3" t="s">
        <v>184</v>
      </c>
      <c r="N318" s="26" t="s">
        <v>1851</v>
      </c>
    </row>
    <row r="319" spans="2:14" x14ac:dyDescent="0.2">
      <c r="B319" s="3" t="s">
        <v>1737</v>
      </c>
      <c r="H319" s="19">
        <v>3000</v>
      </c>
      <c r="I319" s="19">
        <v>0</v>
      </c>
      <c r="J319" s="19"/>
      <c r="K319" s="33"/>
      <c r="M319" s="3" t="s">
        <v>184</v>
      </c>
      <c r="N319" s="26" t="s">
        <v>1852</v>
      </c>
    </row>
    <row r="320" spans="2:14" x14ac:dyDescent="0.2">
      <c r="B320" s="3" t="s">
        <v>1738</v>
      </c>
      <c r="H320" s="19">
        <v>750</v>
      </c>
      <c r="I320" s="19">
        <v>0</v>
      </c>
      <c r="J320" s="19"/>
      <c r="K320" s="33"/>
      <c r="M320" s="3" t="s">
        <v>184</v>
      </c>
      <c r="N320" s="26" t="s">
        <v>1853</v>
      </c>
    </row>
    <row r="321" spans="2:14" x14ac:dyDescent="0.2">
      <c r="B321" s="3" t="s">
        <v>1739</v>
      </c>
      <c r="H321" s="19">
        <v>700</v>
      </c>
      <c r="I321" s="19">
        <v>0</v>
      </c>
      <c r="J321" s="19"/>
      <c r="K321" s="33"/>
      <c r="M321" s="3" t="s">
        <v>184</v>
      </c>
      <c r="N321" s="26" t="s">
        <v>1854</v>
      </c>
    </row>
    <row r="322" spans="2:14" x14ac:dyDescent="0.2">
      <c r="B322" s="3" t="s">
        <v>1740</v>
      </c>
      <c r="H322" s="19">
        <v>519</v>
      </c>
      <c r="I322" s="19">
        <v>0</v>
      </c>
      <c r="J322" s="19"/>
      <c r="K322" s="33"/>
      <c r="M322" s="3" t="s">
        <v>184</v>
      </c>
      <c r="N322" s="26" t="s">
        <v>1855</v>
      </c>
    </row>
    <row r="323" spans="2:14" x14ac:dyDescent="0.2">
      <c r="B323" s="3" t="s">
        <v>1741</v>
      </c>
      <c r="H323" s="19">
        <v>426</v>
      </c>
      <c r="I323" s="19">
        <v>0</v>
      </c>
      <c r="J323" s="19"/>
      <c r="K323" s="33"/>
      <c r="M323" s="3" t="s">
        <v>184</v>
      </c>
      <c r="N323" s="26" t="s">
        <v>1856</v>
      </c>
    </row>
    <row r="324" spans="2:14" x14ac:dyDescent="0.2">
      <c r="B324" s="3" t="s">
        <v>1742</v>
      </c>
      <c r="H324" s="19">
        <v>300</v>
      </c>
      <c r="I324" s="19">
        <v>0</v>
      </c>
      <c r="J324" s="19"/>
      <c r="K324" s="33"/>
      <c r="M324" s="3" t="s">
        <v>184</v>
      </c>
      <c r="N324" s="26" t="s">
        <v>1857</v>
      </c>
    </row>
    <row r="325" spans="2:14" x14ac:dyDescent="0.2">
      <c r="B325" s="3" t="s">
        <v>1743</v>
      </c>
      <c r="H325" s="19">
        <v>2000</v>
      </c>
      <c r="I325" s="19">
        <v>2000</v>
      </c>
      <c r="J325" s="19"/>
      <c r="K325" s="33"/>
      <c r="M325" s="3" t="s">
        <v>180</v>
      </c>
      <c r="N325" s="26" t="s">
        <v>1858</v>
      </c>
    </row>
    <row r="326" spans="2:14" x14ac:dyDescent="0.2">
      <c r="B326" s="3" t="s">
        <v>1744</v>
      </c>
      <c r="H326" s="19">
        <v>150</v>
      </c>
      <c r="I326" s="19">
        <v>0</v>
      </c>
      <c r="J326" s="19"/>
      <c r="K326" s="33"/>
      <c r="M326" s="3" t="s">
        <v>184</v>
      </c>
      <c r="N326" s="26" t="s">
        <v>1859</v>
      </c>
    </row>
    <row r="327" spans="2:14" x14ac:dyDescent="0.2">
      <c r="B327" s="3" t="s">
        <v>1745</v>
      </c>
      <c r="H327" s="19">
        <v>500</v>
      </c>
      <c r="I327" s="19">
        <v>0</v>
      </c>
      <c r="J327" s="19"/>
      <c r="K327" s="33"/>
      <c r="M327" s="3" t="s">
        <v>184</v>
      </c>
      <c r="N327" s="26" t="s">
        <v>1860</v>
      </c>
    </row>
    <row r="328" spans="2:14" x14ac:dyDescent="0.2">
      <c r="B328" s="3" t="s">
        <v>1746</v>
      </c>
      <c r="H328" s="19">
        <v>100</v>
      </c>
      <c r="I328" s="19">
        <v>0</v>
      </c>
      <c r="J328" s="19"/>
      <c r="K328" s="33"/>
      <c r="M328" s="3" t="s">
        <v>184</v>
      </c>
      <c r="N328" s="26" t="s">
        <v>1861</v>
      </c>
    </row>
    <row r="329" spans="2:14" x14ac:dyDescent="0.2">
      <c r="B329" s="3" t="s">
        <v>1747</v>
      </c>
      <c r="H329" s="19">
        <v>800</v>
      </c>
      <c r="I329" s="19">
        <v>0</v>
      </c>
      <c r="J329" s="19"/>
      <c r="K329" s="33"/>
      <c r="M329" s="3" t="s">
        <v>184</v>
      </c>
      <c r="N329" s="26" t="s">
        <v>1862</v>
      </c>
    </row>
    <row r="330" spans="2:14" x14ac:dyDescent="0.2">
      <c r="B330" s="3" t="s">
        <v>1236</v>
      </c>
      <c r="H330" s="19">
        <v>742</v>
      </c>
      <c r="I330" s="19">
        <v>0</v>
      </c>
      <c r="J330" s="19"/>
      <c r="K330" s="33"/>
      <c r="M330" s="3" t="s">
        <v>184</v>
      </c>
      <c r="N330" s="26" t="s">
        <v>1863</v>
      </c>
    </row>
    <row r="331" spans="2:14" x14ac:dyDescent="0.2">
      <c r="B331" s="3" t="s">
        <v>1748</v>
      </c>
      <c r="H331" s="19">
        <v>330</v>
      </c>
      <c r="I331" s="19">
        <v>0</v>
      </c>
      <c r="J331" s="19"/>
      <c r="K331" s="33"/>
      <c r="M331" s="3" t="s">
        <v>184</v>
      </c>
      <c r="N331" s="26" t="s">
        <v>1864</v>
      </c>
    </row>
    <row r="332" spans="2:14" x14ac:dyDescent="0.2">
      <c r="B332" s="3" t="s">
        <v>1749</v>
      </c>
      <c r="H332" s="19">
        <v>900</v>
      </c>
      <c r="I332" s="19">
        <v>0</v>
      </c>
      <c r="J332" s="19"/>
      <c r="K332" s="33"/>
      <c r="M332" s="3" t="s">
        <v>184</v>
      </c>
      <c r="N332" s="26" t="s">
        <v>1865</v>
      </c>
    </row>
    <row r="333" spans="2:14" x14ac:dyDescent="0.2">
      <c r="B333" s="3" t="s">
        <v>1750</v>
      </c>
      <c r="H333" s="19">
        <v>200</v>
      </c>
      <c r="I333" s="19">
        <v>0</v>
      </c>
      <c r="J333" s="19"/>
      <c r="K333" s="33"/>
      <c r="M333" s="3" t="s">
        <v>184</v>
      </c>
      <c r="N333" s="26" t="s">
        <v>1866</v>
      </c>
    </row>
    <row r="334" spans="2:14" x14ac:dyDescent="0.2">
      <c r="B334" s="3" t="s">
        <v>1751</v>
      </c>
      <c r="H334" s="19">
        <v>250</v>
      </c>
      <c r="I334" s="19">
        <v>0</v>
      </c>
      <c r="J334" s="19"/>
      <c r="K334" s="33"/>
      <c r="M334" s="3" t="s">
        <v>184</v>
      </c>
      <c r="N334" s="26" t="s">
        <v>1867</v>
      </c>
    </row>
    <row r="335" spans="2:14" x14ac:dyDescent="0.2">
      <c r="B335" s="3" t="s">
        <v>1752</v>
      </c>
      <c r="H335" s="19">
        <v>250</v>
      </c>
      <c r="I335" s="19">
        <v>0</v>
      </c>
      <c r="J335" s="19"/>
      <c r="K335" s="33"/>
      <c r="M335" s="3" t="s">
        <v>184</v>
      </c>
      <c r="N335" s="26" t="s">
        <v>1868</v>
      </c>
    </row>
    <row r="336" spans="2:14" x14ac:dyDescent="0.2">
      <c r="B336" s="3" t="s">
        <v>1753</v>
      </c>
      <c r="H336" s="19">
        <v>250</v>
      </c>
      <c r="I336" s="19">
        <v>0</v>
      </c>
      <c r="J336" s="19"/>
      <c r="K336" s="33"/>
      <c r="M336" s="3" t="s">
        <v>184</v>
      </c>
      <c r="N336" s="26" t="s">
        <v>1869</v>
      </c>
    </row>
    <row r="337" spans="2:14" x14ac:dyDescent="0.2">
      <c r="B337" s="3" t="s">
        <v>1754</v>
      </c>
      <c r="H337" s="19">
        <v>5000</v>
      </c>
      <c r="I337" s="19">
        <v>0</v>
      </c>
      <c r="J337" s="19"/>
      <c r="K337" s="33"/>
      <c r="M337" s="3" t="s">
        <v>184</v>
      </c>
      <c r="N337" s="26" t="s">
        <v>1870</v>
      </c>
    </row>
    <row r="338" spans="2:14" x14ac:dyDescent="0.2">
      <c r="B338" s="3" t="s">
        <v>1755</v>
      </c>
      <c r="H338" s="19">
        <v>30</v>
      </c>
      <c r="I338" s="19">
        <v>0</v>
      </c>
      <c r="J338" s="19"/>
      <c r="K338" s="33"/>
      <c r="M338" s="3" t="s">
        <v>184</v>
      </c>
      <c r="N338" s="26" t="s">
        <v>1871</v>
      </c>
    </row>
    <row r="339" spans="2:14" x14ac:dyDescent="0.2">
      <c r="B339" s="3" t="s">
        <v>1756</v>
      </c>
      <c r="H339" s="19">
        <v>560</v>
      </c>
      <c r="I339" s="19">
        <v>0</v>
      </c>
      <c r="J339" s="19"/>
      <c r="K339" s="33"/>
      <c r="M339" s="3" t="s">
        <v>184</v>
      </c>
      <c r="N339" s="26" t="s">
        <v>1872</v>
      </c>
    </row>
    <row r="340" spans="2:14" x14ac:dyDescent="0.2">
      <c r="B340" s="3" t="s">
        <v>1757</v>
      </c>
      <c r="H340" s="19">
        <v>450</v>
      </c>
      <c r="I340" s="19">
        <v>0</v>
      </c>
      <c r="J340" s="19"/>
      <c r="K340" s="33"/>
      <c r="M340" s="3" t="s">
        <v>184</v>
      </c>
      <c r="N340" s="26" t="s">
        <v>1873</v>
      </c>
    </row>
    <row r="341" spans="2:14" x14ac:dyDescent="0.2">
      <c r="B341" s="3" t="s">
        <v>1758</v>
      </c>
      <c r="H341" s="19">
        <v>700</v>
      </c>
      <c r="I341" s="19">
        <v>0</v>
      </c>
      <c r="J341" s="19"/>
      <c r="K341" s="33"/>
      <c r="M341" s="3" t="s">
        <v>184</v>
      </c>
      <c r="N341" s="26" t="s">
        <v>1874</v>
      </c>
    </row>
    <row r="342" spans="2:14" x14ac:dyDescent="0.2">
      <c r="B342" s="3" t="s">
        <v>1759</v>
      </c>
      <c r="H342" s="19">
        <v>100</v>
      </c>
      <c r="I342" s="19">
        <v>0</v>
      </c>
      <c r="J342" s="19"/>
      <c r="K342" s="33"/>
      <c r="M342" s="3" t="s">
        <v>184</v>
      </c>
      <c r="N342" s="26" t="s">
        <v>1875</v>
      </c>
    </row>
    <row r="343" spans="2:14" x14ac:dyDescent="0.2">
      <c r="B343" s="3" t="s">
        <v>1760</v>
      </c>
      <c r="H343" s="19">
        <v>300</v>
      </c>
      <c r="I343" s="19">
        <v>0</v>
      </c>
      <c r="J343" s="19"/>
      <c r="K343" s="33"/>
      <c r="M343" s="3" t="s">
        <v>184</v>
      </c>
      <c r="N343" s="26" t="s">
        <v>1876</v>
      </c>
    </row>
    <row r="344" spans="2:14" x14ac:dyDescent="0.2">
      <c r="B344" s="3" t="s">
        <v>1668</v>
      </c>
      <c r="H344" s="19">
        <v>540</v>
      </c>
      <c r="I344" s="19">
        <v>0</v>
      </c>
      <c r="J344" s="19"/>
      <c r="K344" s="33"/>
      <c r="M344" s="3" t="s">
        <v>184</v>
      </c>
      <c r="N344" s="26" t="s">
        <v>1670</v>
      </c>
    </row>
    <row r="345" spans="2:14" x14ac:dyDescent="0.2">
      <c r="B345" s="3" t="s">
        <v>1761</v>
      </c>
      <c r="H345" s="19">
        <v>400</v>
      </c>
      <c r="I345" s="19">
        <v>0</v>
      </c>
      <c r="J345" s="19"/>
      <c r="K345" s="33"/>
      <c r="M345" s="3" t="s">
        <v>184</v>
      </c>
      <c r="N345" s="26" t="s">
        <v>1877</v>
      </c>
    </row>
    <row r="346" spans="2:14" x14ac:dyDescent="0.2">
      <c r="B346" s="3" t="s">
        <v>1762</v>
      </c>
      <c r="H346" s="19">
        <v>200</v>
      </c>
      <c r="I346" s="19">
        <v>0</v>
      </c>
      <c r="J346" s="19"/>
      <c r="K346" s="33"/>
      <c r="M346" s="3" t="s">
        <v>184</v>
      </c>
      <c r="N346" s="26" t="s">
        <v>1878</v>
      </c>
    </row>
    <row r="347" spans="2:14" x14ac:dyDescent="0.2">
      <c r="B347" s="3" t="s">
        <v>1763</v>
      </c>
      <c r="H347" s="19">
        <v>500</v>
      </c>
      <c r="I347" s="19">
        <v>0</v>
      </c>
      <c r="J347" s="19"/>
      <c r="K347" s="33"/>
      <c r="M347" s="3" t="s">
        <v>184</v>
      </c>
      <c r="N347" s="26" t="s">
        <v>1879</v>
      </c>
    </row>
    <row r="348" spans="2:14" x14ac:dyDescent="0.2">
      <c r="B348" s="3" t="s">
        <v>1764</v>
      </c>
      <c r="H348" s="19">
        <v>1500</v>
      </c>
      <c r="I348" s="19">
        <v>0</v>
      </c>
      <c r="J348" s="19"/>
      <c r="K348" s="33"/>
      <c r="M348" s="3" t="s">
        <v>184</v>
      </c>
      <c r="N348" s="26" t="s">
        <v>1880</v>
      </c>
    </row>
    <row r="349" spans="2:14" x14ac:dyDescent="0.2">
      <c r="B349" s="3" t="s">
        <v>1245</v>
      </c>
      <c r="H349" s="19">
        <v>500</v>
      </c>
      <c r="I349" s="19">
        <v>0</v>
      </c>
      <c r="J349" s="19"/>
      <c r="K349" s="33"/>
      <c r="M349" s="3" t="s">
        <v>184</v>
      </c>
      <c r="N349" s="26" t="s">
        <v>1881</v>
      </c>
    </row>
    <row r="350" spans="2:14" x14ac:dyDescent="0.2">
      <c r="B350" s="3" t="s">
        <v>1549</v>
      </c>
      <c r="H350" s="19">
        <v>300</v>
      </c>
      <c r="I350" s="19">
        <v>0</v>
      </c>
      <c r="J350" s="19"/>
      <c r="K350" s="33"/>
      <c r="M350" s="3" t="s">
        <v>184</v>
      </c>
      <c r="N350" s="26" t="s">
        <v>1882</v>
      </c>
    </row>
    <row r="351" spans="2:14" x14ac:dyDescent="0.2">
      <c r="B351" s="3" t="s">
        <v>1765</v>
      </c>
      <c r="H351" s="19">
        <v>200</v>
      </c>
      <c r="I351" s="19">
        <v>0</v>
      </c>
      <c r="J351" s="19"/>
      <c r="K351" s="33"/>
      <c r="M351" s="3" t="s">
        <v>184</v>
      </c>
      <c r="N351" s="26" t="s">
        <v>1883</v>
      </c>
    </row>
    <row r="352" spans="2:14" x14ac:dyDescent="0.2">
      <c r="B352" s="3" t="s">
        <v>1766</v>
      </c>
      <c r="H352" s="19">
        <v>500</v>
      </c>
      <c r="I352" s="19">
        <v>0</v>
      </c>
      <c r="J352" s="19"/>
      <c r="K352" s="33"/>
      <c r="M352" s="3" t="s">
        <v>184</v>
      </c>
      <c r="N352" s="26" t="s">
        <v>1884</v>
      </c>
    </row>
    <row r="353" spans="1:14" x14ac:dyDescent="0.2">
      <c r="B353" s="3" t="s">
        <v>1550</v>
      </c>
      <c r="H353" s="19">
        <v>235</v>
      </c>
      <c r="I353" s="19">
        <v>0</v>
      </c>
      <c r="J353" s="19"/>
      <c r="K353" s="33"/>
      <c r="M353" s="3" t="s">
        <v>184</v>
      </c>
      <c r="N353" s="26" t="s">
        <v>1885</v>
      </c>
    </row>
    <row r="354" spans="1:14" x14ac:dyDescent="0.2">
      <c r="B354" s="3" t="s">
        <v>1767</v>
      </c>
      <c r="H354" s="19">
        <v>269</v>
      </c>
      <c r="I354" s="19">
        <v>0</v>
      </c>
      <c r="J354" s="19"/>
      <c r="K354" s="33"/>
      <c r="M354" s="3" t="s">
        <v>184</v>
      </c>
      <c r="N354" s="26" t="s">
        <v>1886</v>
      </c>
    </row>
    <row r="355" spans="1:14" x14ac:dyDescent="0.2">
      <c r="B355" s="3" t="s">
        <v>1768</v>
      </c>
      <c r="H355" s="19">
        <v>500</v>
      </c>
      <c r="I355" s="19">
        <v>0</v>
      </c>
      <c r="J355" s="19"/>
      <c r="K355" s="33"/>
      <c r="M355" s="3" t="s">
        <v>184</v>
      </c>
      <c r="N355" s="26" t="s">
        <v>1887</v>
      </c>
    </row>
    <row r="356" spans="1:14" x14ac:dyDescent="0.2">
      <c r="B356" s="3" t="s">
        <v>1769</v>
      </c>
      <c r="H356" s="19">
        <v>50</v>
      </c>
      <c r="I356" s="19">
        <v>34</v>
      </c>
      <c r="J356" s="19"/>
      <c r="K356" s="33"/>
      <c r="M356" s="3" t="s">
        <v>180</v>
      </c>
      <c r="N356" s="26" t="s">
        <v>1888</v>
      </c>
    </row>
    <row r="357" spans="1:14" x14ac:dyDescent="0.2">
      <c r="B357" s="3" t="s">
        <v>1770</v>
      </c>
      <c r="H357" s="19">
        <v>41311</v>
      </c>
      <c r="I357" s="19">
        <v>0</v>
      </c>
      <c r="J357" s="19"/>
      <c r="K357" s="33"/>
      <c r="M357" s="3" t="s">
        <v>184</v>
      </c>
      <c r="N357" s="26" t="s">
        <v>1889</v>
      </c>
    </row>
    <row r="358" spans="1:14" x14ac:dyDescent="0.2">
      <c r="B358" s="3" t="s">
        <v>1771</v>
      </c>
      <c r="H358" s="19">
        <v>150</v>
      </c>
      <c r="I358" s="19">
        <v>0</v>
      </c>
      <c r="J358" s="19"/>
      <c r="K358" s="33"/>
      <c r="M358" s="3" t="s">
        <v>184</v>
      </c>
      <c r="N358" s="26" t="s">
        <v>1890</v>
      </c>
    </row>
    <row r="359" spans="1:14" x14ac:dyDescent="0.2">
      <c r="B359" s="3" t="s">
        <v>1772</v>
      </c>
      <c r="H359" s="19">
        <v>189</v>
      </c>
      <c r="I359" s="19">
        <v>192</v>
      </c>
      <c r="J359" s="19"/>
      <c r="K359" s="33"/>
      <c r="M359" s="3" t="s">
        <v>180</v>
      </c>
      <c r="N359" s="26" t="s">
        <v>1891</v>
      </c>
    </row>
    <row r="360" spans="1:14" x14ac:dyDescent="0.2">
      <c r="B360" s="3" t="s">
        <v>1773</v>
      </c>
      <c r="H360" s="19">
        <v>1000</v>
      </c>
      <c r="I360" s="19">
        <v>0</v>
      </c>
      <c r="J360" s="19"/>
      <c r="K360" s="33"/>
      <c r="M360" s="3" t="s">
        <v>184</v>
      </c>
      <c r="N360" s="26" t="s">
        <v>1892</v>
      </c>
    </row>
    <row r="361" spans="1:14" x14ac:dyDescent="0.2">
      <c r="B361" s="3" t="s">
        <v>221</v>
      </c>
      <c r="H361" s="19">
        <v>3788</v>
      </c>
      <c r="I361" s="19">
        <v>3642</v>
      </c>
      <c r="J361" s="19"/>
      <c r="K361" s="33"/>
      <c r="N361" s="3" t="s">
        <v>199</v>
      </c>
    </row>
    <row r="362" spans="1:14" x14ac:dyDescent="0.2">
      <c r="B362" s="3" t="s">
        <v>173</v>
      </c>
      <c r="H362" s="19">
        <v>-1000</v>
      </c>
      <c r="I362" s="19">
        <v>0</v>
      </c>
      <c r="J362" s="19"/>
      <c r="K362" s="33"/>
    </row>
    <row r="363" spans="1:14" x14ac:dyDescent="0.2">
      <c r="B363" s="3" t="s">
        <v>166</v>
      </c>
      <c r="H363" s="19">
        <v>368</v>
      </c>
      <c r="I363" s="19">
        <v>190</v>
      </c>
      <c r="J363" s="19"/>
      <c r="K363" s="33"/>
    </row>
    <row r="364" spans="1:14" x14ac:dyDescent="0.2">
      <c r="H364" s="19"/>
      <c r="I364" s="19"/>
      <c r="J364" s="19"/>
      <c r="K364" s="33"/>
    </row>
    <row r="365" spans="1:14" x14ac:dyDescent="0.2">
      <c r="A365" s="3">
        <v>2024</v>
      </c>
      <c r="H365" s="19"/>
      <c r="I365" s="19"/>
      <c r="J365" s="19"/>
      <c r="K365" s="33"/>
    </row>
    <row r="366" spans="1:14" x14ac:dyDescent="0.2">
      <c r="B366" s="3" t="s">
        <v>1893</v>
      </c>
      <c r="H366" s="19">
        <v>257</v>
      </c>
      <c r="I366" s="19">
        <v>384</v>
      </c>
      <c r="J366" s="19"/>
      <c r="K366" s="33"/>
      <c r="M366" s="3" t="s">
        <v>182</v>
      </c>
      <c r="N366" s="26" t="s">
        <v>1896</v>
      </c>
    </row>
    <row r="367" spans="1:14" x14ac:dyDescent="0.2">
      <c r="B367" s="3" t="s">
        <v>1894</v>
      </c>
      <c r="H367" s="19">
        <v>325</v>
      </c>
      <c r="I367" s="19">
        <v>0</v>
      </c>
      <c r="J367" s="19"/>
      <c r="K367" s="33"/>
      <c r="M367" s="3" t="s">
        <v>184</v>
      </c>
      <c r="N367" s="26" t="s">
        <v>1897</v>
      </c>
    </row>
    <row r="368" spans="1:14" x14ac:dyDescent="0.2">
      <c r="B368" s="3" t="s">
        <v>1895</v>
      </c>
      <c r="H368" s="19">
        <v>1100</v>
      </c>
      <c r="I368" s="19">
        <v>2200</v>
      </c>
      <c r="J368" s="19"/>
      <c r="K368" s="33"/>
      <c r="M368" s="3" t="s">
        <v>180</v>
      </c>
      <c r="N368" s="26" t="s">
        <v>1898</v>
      </c>
    </row>
    <row r="369" spans="2:14" x14ac:dyDescent="0.2">
      <c r="B369" s="3" t="s">
        <v>1724</v>
      </c>
      <c r="H369" s="19">
        <v>500</v>
      </c>
      <c r="I369" s="19">
        <v>0</v>
      </c>
      <c r="J369" s="19"/>
      <c r="K369" s="33"/>
      <c r="M369" s="3" t="s">
        <v>184</v>
      </c>
      <c r="N369" s="26" t="s">
        <v>1899</v>
      </c>
    </row>
    <row r="370" spans="2:14" x14ac:dyDescent="0.2">
      <c r="B370" s="3" t="s">
        <v>1900</v>
      </c>
      <c r="H370" s="19">
        <v>2000</v>
      </c>
      <c r="I370" s="19">
        <v>0</v>
      </c>
      <c r="J370" s="19"/>
      <c r="K370" s="33"/>
      <c r="M370" s="3" t="s">
        <v>184</v>
      </c>
      <c r="N370" s="26" t="s">
        <v>1960</v>
      </c>
    </row>
    <row r="371" spans="2:14" x14ac:dyDescent="0.2">
      <c r="B371" s="3" t="s">
        <v>1901</v>
      </c>
      <c r="H371" s="19">
        <v>1000</v>
      </c>
      <c r="I371" s="19">
        <v>2000</v>
      </c>
      <c r="J371" s="19"/>
      <c r="K371" s="33"/>
      <c r="M371" s="3" t="s">
        <v>180</v>
      </c>
      <c r="N371" s="26" t="s">
        <v>1961</v>
      </c>
    </row>
    <row r="372" spans="2:14" x14ac:dyDescent="0.2">
      <c r="B372" s="3" t="s">
        <v>1902</v>
      </c>
      <c r="H372" s="19">
        <v>22078</v>
      </c>
      <c r="I372" s="19">
        <v>0</v>
      </c>
      <c r="J372" s="19"/>
      <c r="K372" s="33"/>
      <c r="M372" s="3" t="s">
        <v>184</v>
      </c>
      <c r="N372" s="26" t="s">
        <v>1962</v>
      </c>
    </row>
    <row r="373" spans="2:14" x14ac:dyDescent="0.2">
      <c r="B373" s="3" t="s">
        <v>1903</v>
      </c>
      <c r="H373" s="19">
        <v>5000</v>
      </c>
      <c r="I373" s="19">
        <v>0</v>
      </c>
      <c r="J373" s="19"/>
      <c r="K373" s="33"/>
      <c r="M373" s="3" t="s">
        <v>184</v>
      </c>
      <c r="N373" s="26" t="s">
        <v>1963</v>
      </c>
    </row>
    <row r="374" spans="2:14" x14ac:dyDescent="0.2">
      <c r="B374" s="3" t="s">
        <v>1904</v>
      </c>
      <c r="H374" s="19">
        <v>2500</v>
      </c>
      <c r="I374" s="19">
        <v>0</v>
      </c>
      <c r="J374" s="19"/>
      <c r="K374" s="33"/>
      <c r="M374" s="3" t="s">
        <v>184</v>
      </c>
      <c r="N374" s="26" t="s">
        <v>1964</v>
      </c>
    </row>
    <row r="375" spans="2:14" x14ac:dyDescent="0.2">
      <c r="B375" s="3" t="s">
        <v>1178</v>
      </c>
      <c r="H375" s="19">
        <v>475</v>
      </c>
      <c r="I375" s="19">
        <v>0</v>
      </c>
      <c r="J375" s="19"/>
      <c r="K375" s="33"/>
      <c r="M375" s="3" t="s">
        <v>184</v>
      </c>
      <c r="N375" s="26" t="s">
        <v>1965</v>
      </c>
    </row>
    <row r="376" spans="2:14" x14ac:dyDescent="0.2">
      <c r="B376" s="3" t="s">
        <v>1905</v>
      </c>
      <c r="H376" s="19">
        <v>35</v>
      </c>
      <c r="I376" s="19">
        <v>0</v>
      </c>
      <c r="J376" s="19"/>
      <c r="K376" s="33"/>
      <c r="M376" s="3" t="s">
        <v>184</v>
      </c>
      <c r="N376" s="26" t="s">
        <v>1966</v>
      </c>
    </row>
    <row r="377" spans="2:14" x14ac:dyDescent="0.2">
      <c r="B377" s="3" t="s">
        <v>1906</v>
      </c>
      <c r="H377" s="19">
        <v>500</v>
      </c>
      <c r="I377" s="19">
        <v>0</v>
      </c>
      <c r="J377" s="19"/>
      <c r="K377" s="33"/>
      <c r="M377" s="3" t="s">
        <v>184</v>
      </c>
      <c r="N377" s="26" t="s">
        <v>1967</v>
      </c>
    </row>
    <row r="378" spans="2:14" x14ac:dyDescent="0.2">
      <c r="B378" s="3" t="s">
        <v>1907</v>
      </c>
      <c r="H378" s="19">
        <v>300</v>
      </c>
      <c r="I378" s="19">
        <v>0</v>
      </c>
      <c r="J378" s="19"/>
      <c r="K378" s="33"/>
      <c r="M378" s="3" t="s">
        <v>184</v>
      </c>
      <c r="N378" s="26" t="s">
        <v>1968</v>
      </c>
    </row>
    <row r="379" spans="2:14" x14ac:dyDescent="0.2">
      <c r="B379" s="3" t="s">
        <v>1908</v>
      </c>
      <c r="H379" s="19">
        <v>240</v>
      </c>
      <c r="I379" s="19">
        <v>0</v>
      </c>
      <c r="J379" s="19"/>
      <c r="K379" s="33"/>
      <c r="M379" s="3" t="s">
        <v>184</v>
      </c>
      <c r="N379" s="26" t="s">
        <v>1969</v>
      </c>
    </row>
    <row r="380" spans="2:14" x14ac:dyDescent="0.2">
      <c r="B380" s="3" t="s">
        <v>1909</v>
      </c>
      <c r="H380" s="19">
        <v>500</v>
      </c>
      <c r="I380" s="19">
        <v>0</v>
      </c>
      <c r="J380" s="19"/>
      <c r="K380" s="33"/>
      <c r="M380" s="3" t="s">
        <v>184</v>
      </c>
      <c r="N380" s="26" t="s">
        <v>1970</v>
      </c>
    </row>
    <row r="381" spans="2:14" x14ac:dyDescent="0.2">
      <c r="B381" s="3" t="s">
        <v>1910</v>
      </c>
      <c r="H381" s="19">
        <v>1350</v>
      </c>
      <c r="I381" s="19">
        <v>2700</v>
      </c>
      <c r="J381" s="19"/>
      <c r="K381" s="33"/>
      <c r="M381" s="3" t="s">
        <v>180</v>
      </c>
      <c r="N381" s="26" t="s">
        <v>1971</v>
      </c>
    </row>
    <row r="382" spans="2:14" x14ac:dyDescent="0.2">
      <c r="B382" s="3" t="s">
        <v>1911</v>
      </c>
      <c r="H382" s="19">
        <v>3000</v>
      </c>
      <c r="I382" s="19">
        <v>0</v>
      </c>
      <c r="J382" s="19"/>
      <c r="K382" s="33"/>
      <c r="M382" s="3" t="s">
        <v>184</v>
      </c>
      <c r="N382" s="26" t="s">
        <v>1972</v>
      </c>
    </row>
    <row r="383" spans="2:14" x14ac:dyDescent="0.2">
      <c r="B383" s="3" t="s">
        <v>1912</v>
      </c>
      <c r="H383" s="19">
        <v>216</v>
      </c>
      <c r="I383" s="19">
        <v>422</v>
      </c>
      <c r="J383" s="19"/>
      <c r="K383" s="33"/>
      <c r="M383" s="3" t="s">
        <v>182</v>
      </c>
      <c r="N383" s="26" t="s">
        <v>1973</v>
      </c>
    </row>
    <row r="384" spans="2:14" x14ac:dyDescent="0.2">
      <c r="B384" s="3" t="s">
        <v>1913</v>
      </c>
      <c r="H384" s="19">
        <v>150</v>
      </c>
      <c r="I384" s="19">
        <v>150</v>
      </c>
      <c r="J384" s="19"/>
      <c r="K384" s="33"/>
      <c r="M384" s="3" t="s">
        <v>182</v>
      </c>
      <c r="N384" s="26" t="s">
        <v>1974</v>
      </c>
    </row>
    <row r="385" spans="2:14" x14ac:dyDescent="0.2">
      <c r="B385" s="3" t="s">
        <v>1914</v>
      </c>
      <c r="G385" s="19"/>
      <c r="H385" s="19">
        <v>395</v>
      </c>
      <c r="I385" s="19">
        <v>0</v>
      </c>
      <c r="J385" s="19"/>
      <c r="K385" s="33"/>
      <c r="M385" s="3" t="s">
        <v>184</v>
      </c>
      <c r="N385" s="26" t="s">
        <v>1975</v>
      </c>
    </row>
    <row r="386" spans="2:14" x14ac:dyDescent="0.2">
      <c r="B386" s="3" t="s">
        <v>1915</v>
      </c>
      <c r="G386" s="19"/>
      <c r="H386" s="19">
        <v>317</v>
      </c>
      <c r="I386" s="19">
        <v>0</v>
      </c>
      <c r="J386" s="19"/>
      <c r="K386" s="33"/>
      <c r="M386" s="3" t="s">
        <v>184</v>
      </c>
      <c r="N386" s="26" t="s">
        <v>1976</v>
      </c>
    </row>
    <row r="387" spans="2:14" x14ac:dyDescent="0.2">
      <c r="B387" s="3" t="s">
        <v>1916</v>
      </c>
      <c r="G387" s="19"/>
      <c r="H387" s="19">
        <v>2000</v>
      </c>
      <c r="I387" s="19">
        <v>0</v>
      </c>
      <c r="J387" s="19"/>
      <c r="K387" s="33"/>
      <c r="M387" s="3" t="s">
        <v>184</v>
      </c>
      <c r="N387" s="26" t="s">
        <v>1977</v>
      </c>
    </row>
    <row r="388" spans="2:14" x14ac:dyDescent="0.2">
      <c r="B388" s="3" t="s">
        <v>1707</v>
      </c>
      <c r="G388" s="19"/>
      <c r="H388" s="19">
        <v>55500</v>
      </c>
      <c r="I388" s="19">
        <v>0</v>
      </c>
      <c r="J388" s="19"/>
      <c r="K388" s="33"/>
      <c r="M388" s="3" t="s">
        <v>184</v>
      </c>
      <c r="N388" s="26" t="s">
        <v>1978</v>
      </c>
    </row>
    <row r="389" spans="2:14" x14ac:dyDescent="0.2">
      <c r="B389" s="3" t="s">
        <v>1917</v>
      </c>
      <c r="G389" s="19"/>
      <c r="H389" s="19">
        <v>1500</v>
      </c>
      <c r="I389" s="19">
        <v>0</v>
      </c>
      <c r="J389" s="19"/>
      <c r="K389" s="33"/>
      <c r="M389" s="3" t="s">
        <v>184</v>
      </c>
      <c r="N389" s="26" t="s">
        <v>1979</v>
      </c>
    </row>
    <row r="390" spans="2:14" x14ac:dyDescent="0.2">
      <c r="B390" s="3" t="s">
        <v>1918</v>
      </c>
      <c r="G390" s="19"/>
      <c r="H390" s="19">
        <v>300</v>
      </c>
      <c r="I390" s="19">
        <v>0</v>
      </c>
      <c r="J390" s="19"/>
      <c r="K390" s="33"/>
      <c r="M390" s="3" t="s">
        <v>184</v>
      </c>
      <c r="N390" s="26" t="s">
        <v>1980</v>
      </c>
    </row>
    <row r="391" spans="2:14" x14ac:dyDescent="0.2">
      <c r="B391" s="3" t="s">
        <v>1919</v>
      </c>
      <c r="G391" s="19"/>
      <c r="H391" s="19">
        <v>750</v>
      </c>
      <c r="I391" s="19">
        <v>0</v>
      </c>
      <c r="J391" s="19"/>
      <c r="K391" s="33"/>
      <c r="M391" s="3" t="s">
        <v>184</v>
      </c>
      <c r="N391" s="26" t="s">
        <v>1981</v>
      </c>
    </row>
    <row r="392" spans="2:14" x14ac:dyDescent="0.2">
      <c r="B392" s="3" t="s">
        <v>1920</v>
      </c>
      <c r="G392" s="19"/>
      <c r="H392" s="19">
        <v>150</v>
      </c>
      <c r="I392" s="19">
        <v>0</v>
      </c>
      <c r="J392" s="19"/>
      <c r="K392" s="33"/>
      <c r="M392" s="3" t="s">
        <v>184</v>
      </c>
      <c r="N392" s="26" t="s">
        <v>1982</v>
      </c>
    </row>
    <row r="393" spans="2:14" x14ac:dyDescent="0.2">
      <c r="B393" s="3" t="s">
        <v>1921</v>
      </c>
      <c r="G393" s="19"/>
      <c r="H393" s="19">
        <v>1000</v>
      </c>
      <c r="I393" s="19">
        <v>0</v>
      </c>
      <c r="J393" s="19"/>
      <c r="K393" s="33"/>
      <c r="M393" s="3" t="s">
        <v>184</v>
      </c>
      <c r="N393" s="26" t="s">
        <v>1983</v>
      </c>
    </row>
    <row r="394" spans="2:14" x14ac:dyDescent="0.2">
      <c r="B394" s="3" t="s">
        <v>1922</v>
      </c>
      <c r="G394" s="19"/>
      <c r="H394" s="19">
        <v>54</v>
      </c>
      <c r="I394" s="19">
        <v>108</v>
      </c>
      <c r="J394" s="19"/>
      <c r="K394" s="33"/>
      <c r="M394" s="3" t="s">
        <v>180</v>
      </c>
      <c r="N394" s="26" t="s">
        <v>1984</v>
      </c>
    </row>
    <row r="395" spans="2:14" x14ac:dyDescent="0.2">
      <c r="B395" s="3" t="s">
        <v>1923</v>
      </c>
      <c r="G395" s="19"/>
      <c r="H395" s="19">
        <v>200</v>
      </c>
      <c r="I395" s="19">
        <v>0</v>
      </c>
      <c r="J395" s="19"/>
      <c r="K395" s="33"/>
      <c r="M395" s="3" t="s">
        <v>184</v>
      </c>
      <c r="N395" s="26" t="s">
        <v>1985</v>
      </c>
    </row>
    <row r="396" spans="2:14" x14ac:dyDescent="0.2">
      <c r="B396" s="3" t="s">
        <v>1498</v>
      </c>
      <c r="G396" s="19"/>
      <c r="H396" s="19">
        <v>1000</v>
      </c>
      <c r="I396" s="19">
        <v>0</v>
      </c>
      <c r="J396" s="19"/>
      <c r="K396" s="33"/>
      <c r="M396" s="3" t="s">
        <v>184</v>
      </c>
      <c r="N396" s="26" t="s">
        <v>1827</v>
      </c>
    </row>
    <row r="397" spans="2:14" x14ac:dyDescent="0.2">
      <c r="B397" s="3" t="s">
        <v>1924</v>
      </c>
      <c r="G397" s="19"/>
      <c r="H397" s="19">
        <v>300</v>
      </c>
      <c r="I397" s="19">
        <v>0</v>
      </c>
      <c r="J397" s="19"/>
      <c r="K397" s="33"/>
      <c r="M397" s="3" t="s">
        <v>184</v>
      </c>
      <c r="N397" s="26" t="s">
        <v>1986</v>
      </c>
    </row>
    <row r="398" spans="2:14" x14ac:dyDescent="0.2">
      <c r="B398" s="3" t="s">
        <v>1925</v>
      </c>
      <c r="G398" s="19"/>
      <c r="H398" s="19">
        <v>350</v>
      </c>
      <c r="I398" s="19">
        <v>0</v>
      </c>
      <c r="J398" s="19"/>
      <c r="K398" s="33"/>
      <c r="M398" s="3" t="s">
        <v>184</v>
      </c>
      <c r="N398" s="26" t="s">
        <v>1987</v>
      </c>
    </row>
    <row r="399" spans="2:14" x14ac:dyDescent="0.2">
      <c r="B399" s="3" t="s">
        <v>1926</v>
      </c>
      <c r="G399" s="19"/>
      <c r="H399" s="19">
        <v>350</v>
      </c>
      <c r="I399" s="19">
        <v>0</v>
      </c>
      <c r="J399" s="19"/>
      <c r="K399" s="33"/>
      <c r="M399" s="3" t="s">
        <v>184</v>
      </c>
      <c r="N399" s="26" t="s">
        <v>1988</v>
      </c>
    </row>
    <row r="400" spans="2:14" x14ac:dyDescent="0.2">
      <c r="B400" s="3" t="s">
        <v>1927</v>
      </c>
      <c r="G400" s="19"/>
      <c r="H400" s="19">
        <v>350</v>
      </c>
      <c r="I400" s="19">
        <v>0</v>
      </c>
      <c r="J400" s="19"/>
      <c r="K400" s="33"/>
      <c r="M400" s="3" t="s">
        <v>184</v>
      </c>
      <c r="N400" s="26" t="s">
        <v>1989</v>
      </c>
    </row>
    <row r="401" spans="2:14" x14ac:dyDescent="0.2">
      <c r="B401" s="3" t="s">
        <v>1928</v>
      </c>
      <c r="G401" s="19"/>
      <c r="H401" s="19">
        <v>81</v>
      </c>
      <c r="I401" s="19">
        <v>0</v>
      </c>
      <c r="J401" s="19"/>
      <c r="K401" s="33"/>
      <c r="M401" s="3" t="s">
        <v>184</v>
      </c>
      <c r="N401" s="26" t="s">
        <v>1990</v>
      </c>
    </row>
    <row r="402" spans="2:14" x14ac:dyDescent="0.2">
      <c r="B402" s="3" t="s">
        <v>1929</v>
      </c>
      <c r="G402" s="19"/>
      <c r="H402" s="19">
        <v>550</v>
      </c>
      <c r="I402" s="19">
        <v>0</v>
      </c>
      <c r="J402" s="19"/>
      <c r="K402" s="33"/>
      <c r="M402" s="3" t="s">
        <v>184</v>
      </c>
      <c r="N402" s="26" t="s">
        <v>1991</v>
      </c>
    </row>
    <row r="403" spans="2:14" x14ac:dyDescent="0.2">
      <c r="B403" s="3" t="s">
        <v>1930</v>
      </c>
      <c r="G403" s="19"/>
      <c r="H403" s="19">
        <v>250</v>
      </c>
      <c r="I403" s="19">
        <v>0</v>
      </c>
      <c r="J403" s="19"/>
      <c r="K403" s="33"/>
      <c r="M403" s="3" t="s">
        <v>184</v>
      </c>
      <c r="N403" s="26" t="s">
        <v>1992</v>
      </c>
    </row>
    <row r="404" spans="2:14" x14ac:dyDescent="0.2">
      <c r="B404" s="3" t="s">
        <v>1931</v>
      </c>
      <c r="G404" s="19"/>
      <c r="H404" s="19">
        <v>300</v>
      </c>
      <c r="I404" s="19">
        <v>0</v>
      </c>
      <c r="J404" s="19"/>
      <c r="K404" s="33"/>
      <c r="M404" s="3" t="s">
        <v>184</v>
      </c>
      <c r="N404" s="26" t="s">
        <v>1993</v>
      </c>
    </row>
    <row r="405" spans="2:14" x14ac:dyDescent="0.2">
      <c r="B405" s="3" t="s">
        <v>1932</v>
      </c>
      <c r="G405" s="19"/>
      <c r="H405" s="19">
        <v>787</v>
      </c>
      <c r="I405" s="19">
        <v>0</v>
      </c>
      <c r="J405" s="19"/>
      <c r="K405" s="33"/>
      <c r="M405" s="3" t="s">
        <v>184</v>
      </c>
      <c r="N405" s="26" t="s">
        <v>1994</v>
      </c>
    </row>
    <row r="406" spans="2:14" x14ac:dyDescent="0.2">
      <c r="B406" s="3" t="s">
        <v>1933</v>
      </c>
      <c r="G406" s="19"/>
      <c r="H406" s="19">
        <v>12000</v>
      </c>
      <c r="I406" s="19">
        <v>0</v>
      </c>
      <c r="J406" s="19"/>
      <c r="K406" s="33"/>
      <c r="M406" s="3" t="s">
        <v>184</v>
      </c>
      <c r="N406" s="26" t="s">
        <v>1995</v>
      </c>
    </row>
    <row r="407" spans="2:14" x14ac:dyDescent="0.2">
      <c r="B407" s="3" t="s">
        <v>1934</v>
      </c>
      <c r="G407" s="19"/>
      <c r="H407" s="19">
        <v>477</v>
      </c>
      <c r="I407" s="19">
        <v>0</v>
      </c>
      <c r="J407" s="19"/>
      <c r="K407" s="33"/>
      <c r="M407" s="3" t="s">
        <v>184</v>
      </c>
      <c r="N407" s="26" t="s">
        <v>1996</v>
      </c>
    </row>
    <row r="408" spans="2:14" x14ac:dyDescent="0.2">
      <c r="B408" s="3" t="s">
        <v>1935</v>
      </c>
      <c r="G408" s="19"/>
      <c r="H408" s="19">
        <v>100</v>
      </c>
      <c r="I408" s="19">
        <v>0</v>
      </c>
      <c r="J408" s="19"/>
      <c r="K408" s="33"/>
      <c r="M408" s="3" t="s">
        <v>184</v>
      </c>
      <c r="N408" s="26" t="s">
        <v>1997</v>
      </c>
    </row>
    <row r="409" spans="2:14" x14ac:dyDescent="0.2">
      <c r="B409" s="3" t="s">
        <v>1734</v>
      </c>
      <c r="G409" s="19"/>
      <c r="H409" s="19">
        <v>25000</v>
      </c>
      <c r="I409" s="19">
        <v>0</v>
      </c>
      <c r="J409" s="19"/>
      <c r="K409" s="33"/>
      <c r="M409" s="3" t="s">
        <v>184</v>
      </c>
      <c r="N409" s="26" t="s">
        <v>1998</v>
      </c>
    </row>
    <row r="410" spans="2:14" x14ac:dyDescent="0.2">
      <c r="B410" s="3" t="s">
        <v>1936</v>
      </c>
      <c r="G410" s="19"/>
      <c r="H410" s="19">
        <v>4000</v>
      </c>
      <c r="I410" s="19">
        <v>0</v>
      </c>
      <c r="J410" s="19"/>
      <c r="K410" s="33"/>
      <c r="M410" s="3" t="s">
        <v>184</v>
      </c>
      <c r="N410" s="26" t="s">
        <v>1999</v>
      </c>
    </row>
    <row r="411" spans="2:14" x14ac:dyDescent="0.2">
      <c r="B411" s="3" t="s">
        <v>1937</v>
      </c>
      <c r="G411" s="19"/>
      <c r="H411" s="19">
        <v>15000</v>
      </c>
      <c r="I411" s="19">
        <v>0</v>
      </c>
      <c r="J411" s="19"/>
      <c r="K411" s="33"/>
      <c r="M411" s="3" t="s">
        <v>184</v>
      </c>
      <c r="N411" s="26" t="s">
        <v>2000</v>
      </c>
    </row>
    <row r="412" spans="2:14" x14ac:dyDescent="0.2">
      <c r="B412" s="3" t="s">
        <v>1938</v>
      </c>
      <c r="G412" s="19"/>
      <c r="H412" s="19">
        <v>45</v>
      </c>
      <c r="I412" s="19">
        <v>0</v>
      </c>
      <c r="J412" s="19"/>
      <c r="K412" s="33"/>
      <c r="M412" s="3" t="s">
        <v>184</v>
      </c>
      <c r="N412" s="26" t="s">
        <v>2001</v>
      </c>
    </row>
    <row r="413" spans="2:14" x14ac:dyDescent="0.2">
      <c r="B413" s="3" t="s">
        <v>1939</v>
      </c>
      <c r="G413" s="19"/>
      <c r="H413" s="19">
        <v>250</v>
      </c>
      <c r="I413" s="19">
        <v>0</v>
      </c>
      <c r="J413" s="19"/>
      <c r="K413" s="33"/>
      <c r="M413" s="3" t="s">
        <v>184</v>
      </c>
      <c r="N413" s="26" t="s">
        <v>2002</v>
      </c>
    </row>
    <row r="414" spans="2:14" x14ac:dyDescent="0.2">
      <c r="B414" s="3" t="s">
        <v>1741</v>
      </c>
      <c r="G414" s="19"/>
      <c r="H414" s="19">
        <v>560</v>
      </c>
      <c r="I414" s="19">
        <v>0</v>
      </c>
      <c r="J414" s="19"/>
      <c r="K414" s="33"/>
      <c r="M414" s="3" t="s">
        <v>184</v>
      </c>
      <c r="N414" s="26" t="s">
        <v>2003</v>
      </c>
    </row>
    <row r="415" spans="2:14" x14ac:dyDescent="0.2">
      <c r="B415" s="3" t="s">
        <v>1940</v>
      </c>
      <c r="G415" s="19"/>
      <c r="H415" s="19">
        <v>2700</v>
      </c>
      <c r="I415" s="19">
        <v>5400</v>
      </c>
      <c r="J415" s="19"/>
      <c r="K415" s="33"/>
      <c r="M415" s="3" t="s">
        <v>180</v>
      </c>
      <c r="N415" s="26" t="s">
        <v>2004</v>
      </c>
    </row>
    <row r="416" spans="2:14" x14ac:dyDescent="0.2">
      <c r="B416" s="3" t="s">
        <v>1941</v>
      </c>
      <c r="G416" s="19"/>
      <c r="H416" s="19">
        <v>250</v>
      </c>
      <c r="I416" s="19">
        <v>0</v>
      </c>
      <c r="J416" s="19"/>
      <c r="K416" s="33"/>
      <c r="M416" s="3" t="s">
        <v>184</v>
      </c>
      <c r="N416" s="26" t="s">
        <v>2005</v>
      </c>
    </row>
    <row r="417" spans="2:14" x14ac:dyDescent="0.2">
      <c r="B417" s="3" t="s">
        <v>1942</v>
      </c>
      <c r="G417" s="19"/>
      <c r="H417" s="19">
        <v>250</v>
      </c>
      <c r="I417" s="19">
        <v>0</v>
      </c>
      <c r="J417" s="19"/>
      <c r="K417" s="33"/>
      <c r="M417" s="3" t="s">
        <v>184</v>
      </c>
      <c r="N417" s="26" t="s">
        <v>2006</v>
      </c>
    </row>
    <row r="418" spans="2:14" x14ac:dyDescent="0.2">
      <c r="B418" s="3" t="s">
        <v>1943</v>
      </c>
      <c r="G418" s="19"/>
      <c r="H418" s="19">
        <v>125</v>
      </c>
      <c r="I418" s="19">
        <v>0</v>
      </c>
      <c r="J418" s="19"/>
      <c r="K418" s="33"/>
      <c r="M418" s="3" t="s">
        <v>184</v>
      </c>
      <c r="N418" s="26" t="s">
        <v>2007</v>
      </c>
    </row>
    <row r="419" spans="2:14" x14ac:dyDescent="0.2">
      <c r="B419" s="3" t="s">
        <v>1944</v>
      </c>
      <c r="G419" s="19"/>
      <c r="H419" s="19">
        <v>250</v>
      </c>
      <c r="I419" s="19">
        <v>0</v>
      </c>
      <c r="J419" s="19"/>
      <c r="K419" s="33"/>
      <c r="M419" s="3" t="s">
        <v>184</v>
      </c>
      <c r="N419" s="26" t="s">
        <v>2008</v>
      </c>
    </row>
    <row r="420" spans="2:14" x14ac:dyDescent="0.2">
      <c r="B420" s="3" t="s">
        <v>1745</v>
      </c>
      <c r="G420" s="19"/>
      <c r="H420" s="19">
        <v>1500</v>
      </c>
      <c r="I420" s="19">
        <v>0</v>
      </c>
      <c r="J420" s="19"/>
      <c r="K420" s="33"/>
      <c r="M420" s="3" t="s">
        <v>184</v>
      </c>
      <c r="N420" s="26" t="s">
        <v>2009</v>
      </c>
    </row>
    <row r="421" spans="2:14" x14ac:dyDescent="0.2">
      <c r="B421" s="3" t="s">
        <v>1945</v>
      </c>
      <c r="G421" s="19"/>
      <c r="H421" s="19">
        <v>300</v>
      </c>
      <c r="I421" s="19">
        <v>0</v>
      </c>
      <c r="J421" s="19"/>
      <c r="K421" s="33"/>
      <c r="M421" s="3" t="s">
        <v>184</v>
      </c>
      <c r="N421" s="26" t="s">
        <v>2010</v>
      </c>
    </row>
    <row r="422" spans="2:14" x14ac:dyDescent="0.2">
      <c r="B422" s="3" t="s">
        <v>1946</v>
      </c>
      <c r="G422" s="19"/>
      <c r="H422" s="19">
        <v>100</v>
      </c>
      <c r="I422" s="19">
        <v>0</v>
      </c>
      <c r="J422" s="19"/>
      <c r="K422" s="33"/>
      <c r="M422" s="3" t="s">
        <v>184</v>
      </c>
      <c r="N422" s="26" t="s">
        <v>2011</v>
      </c>
    </row>
    <row r="423" spans="2:14" x14ac:dyDescent="0.2">
      <c r="B423" s="3" t="s">
        <v>1947</v>
      </c>
      <c r="G423" s="19"/>
      <c r="H423" s="19">
        <v>1000</v>
      </c>
      <c r="I423" s="19">
        <v>0</v>
      </c>
      <c r="J423" s="19"/>
      <c r="K423" s="33"/>
      <c r="M423" s="3" t="s">
        <v>184</v>
      </c>
      <c r="N423" s="26" t="s">
        <v>2012</v>
      </c>
    </row>
    <row r="424" spans="2:14" x14ac:dyDescent="0.2">
      <c r="B424" s="3" t="s">
        <v>1948</v>
      </c>
      <c r="G424" s="19"/>
      <c r="H424" s="19">
        <v>625</v>
      </c>
      <c r="I424" s="19">
        <v>0</v>
      </c>
      <c r="J424" s="19"/>
      <c r="K424" s="33"/>
      <c r="M424" s="3" t="s">
        <v>184</v>
      </c>
      <c r="N424" s="26" t="s">
        <v>2013</v>
      </c>
    </row>
    <row r="425" spans="2:14" x14ac:dyDescent="0.2">
      <c r="B425" s="3" t="s">
        <v>1949</v>
      </c>
      <c r="G425" s="19"/>
      <c r="H425" s="19">
        <v>3000</v>
      </c>
      <c r="I425" s="19">
        <v>0</v>
      </c>
      <c r="J425" s="19"/>
      <c r="K425" s="33"/>
      <c r="M425" s="3" t="s">
        <v>184</v>
      </c>
      <c r="N425" s="26" t="s">
        <v>2014</v>
      </c>
    </row>
    <row r="426" spans="2:14" x14ac:dyDescent="0.2">
      <c r="B426" s="3" t="s">
        <v>1950</v>
      </c>
      <c r="G426" s="19"/>
      <c r="H426" s="19">
        <v>500</v>
      </c>
      <c r="I426" s="19">
        <v>0</v>
      </c>
      <c r="J426" s="19"/>
      <c r="K426" s="33"/>
      <c r="M426" s="3" t="s">
        <v>184</v>
      </c>
      <c r="N426" s="26" t="s">
        <v>2015</v>
      </c>
    </row>
    <row r="427" spans="2:14" x14ac:dyDescent="0.2">
      <c r="B427" s="3" t="s">
        <v>1951</v>
      </c>
      <c r="G427" s="19"/>
      <c r="H427" s="19">
        <v>230</v>
      </c>
      <c r="I427" s="19">
        <v>0</v>
      </c>
      <c r="J427" s="19"/>
      <c r="K427" s="33"/>
      <c r="M427" s="3" t="s">
        <v>184</v>
      </c>
      <c r="N427" s="26" t="s">
        <v>2016</v>
      </c>
    </row>
    <row r="428" spans="2:14" x14ac:dyDescent="0.2">
      <c r="B428" s="3" t="s">
        <v>1952</v>
      </c>
      <c r="G428" s="19"/>
      <c r="H428" s="19">
        <v>120</v>
      </c>
      <c r="I428" s="19">
        <v>0</v>
      </c>
      <c r="J428" s="19"/>
      <c r="K428" s="33"/>
      <c r="M428" s="3" t="s">
        <v>184</v>
      </c>
      <c r="N428" s="26" t="s">
        <v>2017</v>
      </c>
    </row>
    <row r="429" spans="2:14" x14ac:dyDescent="0.2">
      <c r="B429" s="3" t="s">
        <v>1953</v>
      </c>
      <c r="G429" s="19"/>
      <c r="H429" s="19">
        <v>250</v>
      </c>
      <c r="I429" s="19">
        <v>0</v>
      </c>
      <c r="J429" s="19"/>
      <c r="K429" s="33"/>
      <c r="M429" s="3" t="s">
        <v>184</v>
      </c>
      <c r="N429" s="26" t="s">
        <v>2018</v>
      </c>
    </row>
    <row r="430" spans="2:14" x14ac:dyDescent="0.2">
      <c r="B430" s="3" t="s">
        <v>1954</v>
      </c>
      <c r="G430" s="19"/>
      <c r="H430" s="19">
        <v>125</v>
      </c>
      <c r="I430" s="19">
        <v>0</v>
      </c>
      <c r="J430" s="19"/>
      <c r="K430" s="33"/>
      <c r="M430" s="3" t="s">
        <v>184</v>
      </c>
      <c r="N430" s="26" t="s">
        <v>2019</v>
      </c>
    </row>
    <row r="431" spans="2:14" x14ac:dyDescent="0.2">
      <c r="B431" s="3" t="s">
        <v>1551</v>
      </c>
      <c r="G431" s="19"/>
      <c r="H431" s="19">
        <v>150</v>
      </c>
      <c r="I431" s="19">
        <v>0</v>
      </c>
      <c r="J431" s="19"/>
      <c r="K431" s="33"/>
      <c r="M431" s="3" t="s">
        <v>184</v>
      </c>
      <c r="N431" s="26" t="s">
        <v>2020</v>
      </c>
    </row>
    <row r="432" spans="2:14" x14ac:dyDescent="0.2">
      <c r="B432" s="3" t="s">
        <v>1955</v>
      </c>
      <c r="G432" s="19"/>
      <c r="H432" s="19">
        <v>300</v>
      </c>
      <c r="I432" s="19">
        <v>0</v>
      </c>
      <c r="J432" s="19"/>
      <c r="K432" s="33"/>
      <c r="M432" s="3" t="s">
        <v>184</v>
      </c>
      <c r="N432" s="26" t="s">
        <v>2021</v>
      </c>
    </row>
    <row r="433" spans="2:14" x14ac:dyDescent="0.2">
      <c r="B433" s="3" t="s">
        <v>1956</v>
      </c>
      <c r="G433" s="19"/>
      <c r="H433" s="19">
        <v>170</v>
      </c>
      <c r="I433" s="19">
        <v>0</v>
      </c>
      <c r="J433" s="19"/>
      <c r="K433" s="33"/>
      <c r="M433" s="3" t="s">
        <v>184</v>
      </c>
      <c r="N433" s="26" t="s">
        <v>2022</v>
      </c>
    </row>
    <row r="434" spans="2:14" x14ac:dyDescent="0.2">
      <c r="B434" s="3" t="s">
        <v>1957</v>
      </c>
      <c r="G434" s="19"/>
      <c r="H434" s="19">
        <v>198</v>
      </c>
      <c r="I434" s="19">
        <v>0</v>
      </c>
      <c r="J434" s="19"/>
      <c r="K434" s="33"/>
      <c r="M434" s="3" t="s">
        <v>184</v>
      </c>
      <c r="N434" s="26" t="s">
        <v>2023</v>
      </c>
    </row>
    <row r="435" spans="2:14" x14ac:dyDescent="0.2">
      <c r="B435" s="3" t="s">
        <v>1958</v>
      </c>
      <c r="G435" s="19"/>
      <c r="H435" s="19">
        <v>250</v>
      </c>
      <c r="I435" s="19">
        <v>0</v>
      </c>
      <c r="J435" s="19"/>
      <c r="K435" s="33"/>
      <c r="M435" s="3" t="s">
        <v>184</v>
      </c>
      <c r="N435" s="26" t="s">
        <v>2024</v>
      </c>
    </row>
    <row r="436" spans="2:14" x14ac:dyDescent="0.2">
      <c r="B436" s="3" t="s">
        <v>1959</v>
      </c>
      <c r="G436" s="19"/>
      <c r="H436" s="19">
        <v>1000</v>
      </c>
      <c r="I436" s="19">
        <v>0</v>
      </c>
      <c r="J436" s="19"/>
      <c r="K436" s="33"/>
      <c r="M436" s="3" t="s">
        <v>184</v>
      </c>
      <c r="N436" s="26" t="s">
        <v>2025</v>
      </c>
    </row>
    <row r="437" spans="2:14" x14ac:dyDescent="0.2">
      <c r="B437" s="3" t="s">
        <v>2026</v>
      </c>
      <c r="G437" s="19"/>
      <c r="H437" s="19">
        <v>250</v>
      </c>
      <c r="I437" s="19">
        <v>0</v>
      </c>
      <c r="J437" s="19"/>
      <c r="K437" s="33"/>
      <c r="M437" s="3" t="s">
        <v>184</v>
      </c>
      <c r="N437" s="26" t="s">
        <v>2040</v>
      </c>
    </row>
    <row r="438" spans="2:14" x14ac:dyDescent="0.2">
      <c r="B438" s="3" t="s">
        <v>1685</v>
      </c>
      <c r="G438" s="19"/>
      <c r="H438" s="19">
        <v>696</v>
      </c>
      <c r="I438" s="19">
        <v>1392</v>
      </c>
      <c r="J438" s="19"/>
      <c r="K438" s="33"/>
      <c r="M438" s="3" t="s">
        <v>180</v>
      </c>
      <c r="N438" s="26" t="s">
        <v>2041</v>
      </c>
    </row>
    <row r="439" spans="2:14" x14ac:dyDescent="0.2">
      <c r="B439" s="3" t="s">
        <v>2027</v>
      </c>
      <c r="G439" s="19"/>
      <c r="H439" s="19">
        <v>150</v>
      </c>
      <c r="I439" s="19">
        <v>0</v>
      </c>
      <c r="J439" s="19"/>
      <c r="K439" s="33"/>
      <c r="M439" s="3" t="s">
        <v>184</v>
      </c>
      <c r="N439" s="26" t="s">
        <v>2042</v>
      </c>
    </row>
    <row r="440" spans="2:14" x14ac:dyDescent="0.2">
      <c r="B440" s="3" t="s">
        <v>2028</v>
      </c>
      <c r="G440" s="19"/>
      <c r="H440" s="19">
        <v>200</v>
      </c>
      <c r="I440" s="19">
        <v>0</v>
      </c>
      <c r="J440" s="19"/>
      <c r="K440" s="33"/>
      <c r="M440" s="3" t="s">
        <v>184</v>
      </c>
      <c r="N440" s="26" t="s">
        <v>2043</v>
      </c>
    </row>
    <row r="441" spans="2:14" x14ac:dyDescent="0.2">
      <c r="B441" s="3" t="s">
        <v>2029</v>
      </c>
      <c r="G441" s="19"/>
      <c r="H441" s="19">
        <v>250</v>
      </c>
      <c r="I441" s="19">
        <v>0</v>
      </c>
      <c r="J441" s="19"/>
      <c r="K441" s="33"/>
      <c r="M441" s="3" t="s">
        <v>184</v>
      </c>
      <c r="N441" s="26" t="s">
        <v>2044</v>
      </c>
    </row>
    <row r="442" spans="2:14" x14ac:dyDescent="0.2">
      <c r="B442" s="3" t="s">
        <v>2030</v>
      </c>
      <c r="G442" s="19"/>
      <c r="H442" s="19">
        <v>275</v>
      </c>
      <c r="I442" s="19">
        <v>197</v>
      </c>
      <c r="J442" s="19"/>
      <c r="K442" s="33"/>
      <c r="M442" s="3" t="s">
        <v>182</v>
      </c>
      <c r="N442" s="26" t="s">
        <v>2045</v>
      </c>
    </row>
    <row r="443" spans="2:14" x14ac:dyDescent="0.2">
      <c r="B443" s="3" t="s">
        <v>2031</v>
      </c>
      <c r="G443" s="19"/>
      <c r="H443" s="19">
        <v>500</v>
      </c>
      <c r="I443" s="19">
        <v>0</v>
      </c>
      <c r="J443" s="19"/>
      <c r="K443" s="33"/>
      <c r="M443" s="3" t="s">
        <v>184</v>
      </c>
      <c r="N443" s="26" t="s">
        <v>2046</v>
      </c>
    </row>
    <row r="444" spans="2:14" x14ac:dyDescent="0.2">
      <c r="B444" s="3" t="s">
        <v>2032</v>
      </c>
      <c r="G444" s="19"/>
      <c r="H444" s="19">
        <v>250</v>
      </c>
      <c r="I444" s="19">
        <v>0</v>
      </c>
      <c r="J444" s="19"/>
      <c r="K444" s="33"/>
      <c r="M444" s="3" t="s">
        <v>184</v>
      </c>
      <c r="N444" s="26" t="s">
        <v>2047</v>
      </c>
    </row>
    <row r="445" spans="2:14" x14ac:dyDescent="0.2">
      <c r="B445" s="3" t="s">
        <v>2033</v>
      </c>
      <c r="G445" s="19"/>
      <c r="H445" s="19">
        <v>4000</v>
      </c>
      <c r="I445" s="19">
        <v>0</v>
      </c>
      <c r="J445" s="19"/>
      <c r="K445" s="33"/>
      <c r="M445" s="3" t="s">
        <v>184</v>
      </c>
      <c r="N445" s="26" t="s">
        <v>2048</v>
      </c>
    </row>
    <row r="446" spans="2:14" x14ac:dyDescent="0.2">
      <c r="B446" s="3" t="s">
        <v>2034</v>
      </c>
      <c r="G446" s="19"/>
      <c r="H446" s="19">
        <v>184</v>
      </c>
      <c r="I446" s="19">
        <v>0</v>
      </c>
      <c r="J446" s="19"/>
      <c r="K446" s="33"/>
      <c r="M446" s="3" t="s">
        <v>184</v>
      </c>
      <c r="N446" s="26" t="s">
        <v>2049</v>
      </c>
    </row>
    <row r="447" spans="2:14" x14ac:dyDescent="0.2">
      <c r="B447" s="3" t="s">
        <v>2035</v>
      </c>
      <c r="G447" s="19"/>
      <c r="H447" s="19">
        <v>800</v>
      </c>
      <c r="I447" s="19">
        <v>0</v>
      </c>
      <c r="J447" s="19"/>
      <c r="K447" s="33"/>
      <c r="M447" s="3" t="s">
        <v>184</v>
      </c>
      <c r="N447" s="26" t="s">
        <v>2050</v>
      </c>
    </row>
    <row r="448" spans="2:14" x14ac:dyDescent="0.2">
      <c r="B448" s="3" t="s">
        <v>2036</v>
      </c>
      <c r="G448" s="19"/>
      <c r="H448" s="19">
        <v>350</v>
      </c>
      <c r="I448" s="19">
        <v>0</v>
      </c>
      <c r="J448" s="19"/>
      <c r="K448" s="33"/>
      <c r="M448" s="3" t="s">
        <v>184</v>
      </c>
      <c r="N448" s="26" t="s">
        <v>2051</v>
      </c>
    </row>
    <row r="449" spans="2:14" x14ac:dyDescent="0.2">
      <c r="B449" s="3" t="s">
        <v>2037</v>
      </c>
      <c r="G449" s="19"/>
      <c r="H449" s="19">
        <v>200</v>
      </c>
      <c r="I449" s="19">
        <v>0</v>
      </c>
      <c r="J449" s="19"/>
      <c r="K449" s="33"/>
      <c r="M449" s="3" t="s">
        <v>184</v>
      </c>
      <c r="N449" s="26" t="s">
        <v>2052</v>
      </c>
    </row>
    <row r="450" spans="2:14" x14ac:dyDescent="0.2">
      <c r="B450" s="3" t="s">
        <v>2038</v>
      </c>
      <c r="G450" s="19"/>
      <c r="H450" s="19">
        <v>1000</v>
      </c>
      <c r="I450" s="19">
        <v>0</v>
      </c>
      <c r="J450" s="19"/>
      <c r="K450" s="33"/>
      <c r="M450" s="3" t="s">
        <v>184</v>
      </c>
      <c r="N450" s="26" t="s">
        <v>2053</v>
      </c>
    </row>
    <row r="451" spans="2:14" x14ac:dyDescent="0.2">
      <c r="B451" s="3" t="s">
        <v>2039</v>
      </c>
      <c r="G451" s="19"/>
      <c r="H451" s="19">
        <v>100</v>
      </c>
      <c r="I451" s="19">
        <v>0</v>
      </c>
      <c r="J451" s="19"/>
      <c r="K451" s="33"/>
      <c r="M451" s="3" t="s">
        <v>184</v>
      </c>
      <c r="N451" s="26" t="s">
        <v>2054</v>
      </c>
    </row>
    <row r="452" spans="2:14" x14ac:dyDescent="0.2">
      <c r="B452" s="3" t="s">
        <v>2055</v>
      </c>
      <c r="G452" s="19"/>
      <c r="H452" s="19">
        <v>-74000</v>
      </c>
      <c r="I452" s="19">
        <v>-74000</v>
      </c>
      <c r="J452" s="19"/>
      <c r="K452" s="33"/>
      <c r="M452" s="3" t="s">
        <v>180</v>
      </c>
      <c r="N452" s="26" t="s">
        <v>2063</v>
      </c>
    </row>
    <row r="453" spans="2:14" x14ac:dyDescent="0.2">
      <c r="B453" s="3" t="s">
        <v>2056</v>
      </c>
      <c r="G453" s="19"/>
      <c r="H453" s="19">
        <v>-40000</v>
      </c>
      <c r="I453" s="19">
        <v>-40000</v>
      </c>
      <c r="J453" s="19"/>
      <c r="K453" s="33"/>
      <c r="M453" s="3" t="s">
        <v>180</v>
      </c>
      <c r="N453" s="26" t="s">
        <v>2063</v>
      </c>
    </row>
    <row r="454" spans="2:14" x14ac:dyDescent="0.2">
      <c r="B454" s="3" t="s">
        <v>2057</v>
      </c>
      <c r="G454" s="19"/>
      <c r="H454" s="19">
        <v>-138000</v>
      </c>
      <c r="I454" s="19">
        <v>-138000</v>
      </c>
      <c r="J454" s="19"/>
      <c r="K454" s="33"/>
      <c r="M454" s="3" t="s">
        <v>180</v>
      </c>
      <c r="N454" s="26" t="s">
        <v>2064</v>
      </c>
    </row>
    <row r="455" spans="2:14" x14ac:dyDescent="0.2">
      <c r="B455" s="3" t="s">
        <v>1495</v>
      </c>
      <c r="G455" s="19"/>
      <c r="H455" s="19">
        <v>-13000</v>
      </c>
      <c r="I455" s="19">
        <v>-15000</v>
      </c>
      <c r="J455" s="19"/>
      <c r="K455" s="33"/>
      <c r="M455" s="3" t="s">
        <v>182</v>
      </c>
      <c r="N455" s="26" t="s">
        <v>2065</v>
      </c>
    </row>
    <row r="456" spans="2:14" x14ac:dyDescent="0.2">
      <c r="B456" s="3" t="s">
        <v>2058</v>
      </c>
      <c r="G456" s="19"/>
      <c r="H456" s="19">
        <v>1000</v>
      </c>
      <c r="I456" s="19">
        <v>0</v>
      </c>
      <c r="J456" s="19"/>
      <c r="K456" s="33"/>
      <c r="M456" s="3" t="s">
        <v>184</v>
      </c>
      <c r="N456" s="26" t="s">
        <v>2066</v>
      </c>
    </row>
    <row r="457" spans="2:14" x14ac:dyDescent="0.2">
      <c r="B457" s="3" t="s">
        <v>2059</v>
      </c>
      <c r="G457" s="19"/>
      <c r="H457" s="19">
        <v>182</v>
      </c>
      <c r="I457" s="19">
        <v>0</v>
      </c>
      <c r="J457" s="19"/>
      <c r="K457" s="33"/>
      <c r="M457" s="3" t="s">
        <v>184</v>
      </c>
      <c r="N457" s="26" t="s">
        <v>2067</v>
      </c>
    </row>
    <row r="458" spans="2:14" x14ac:dyDescent="0.2">
      <c r="B458" s="3" t="s">
        <v>2060</v>
      </c>
      <c r="G458" s="19"/>
      <c r="H458" s="19">
        <v>250</v>
      </c>
      <c r="I458" s="19">
        <v>0</v>
      </c>
      <c r="J458" s="19"/>
      <c r="K458" s="33"/>
      <c r="M458" s="3" t="s">
        <v>184</v>
      </c>
      <c r="N458" s="26" t="s">
        <v>2068</v>
      </c>
    </row>
    <row r="459" spans="2:14" x14ac:dyDescent="0.2">
      <c r="B459" s="3" t="s">
        <v>2061</v>
      </c>
      <c r="G459" s="19"/>
      <c r="H459" s="19">
        <v>500</v>
      </c>
      <c r="I459" s="19">
        <v>0</v>
      </c>
      <c r="J459" s="19"/>
      <c r="K459" s="33"/>
      <c r="M459" s="3" t="s">
        <v>184</v>
      </c>
      <c r="N459" s="26" t="s">
        <v>2069</v>
      </c>
    </row>
    <row r="460" spans="2:14" x14ac:dyDescent="0.2">
      <c r="B460" s="3" t="s">
        <v>2062</v>
      </c>
      <c r="G460" s="19"/>
      <c r="H460" s="19">
        <v>1850</v>
      </c>
      <c r="I460" s="19">
        <v>300</v>
      </c>
      <c r="J460" s="19"/>
      <c r="K460" s="33"/>
      <c r="M460" s="3" t="s">
        <v>182</v>
      </c>
      <c r="N460" s="26" t="s">
        <v>2070</v>
      </c>
    </row>
    <row r="461" spans="2:14" x14ac:dyDescent="0.2">
      <c r="B461" s="3" t="s">
        <v>2071</v>
      </c>
      <c r="G461" s="19"/>
      <c r="H461" s="19">
        <v>1000</v>
      </c>
      <c r="I461" s="19">
        <v>0</v>
      </c>
      <c r="J461" s="19"/>
      <c r="K461" s="33"/>
      <c r="M461" s="3" t="s">
        <v>184</v>
      </c>
      <c r="N461" s="26" t="s">
        <v>2086</v>
      </c>
    </row>
    <row r="462" spans="2:14" x14ac:dyDescent="0.2">
      <c r="B462" s="3" t="s">
        <v>1679</v>
      </c>
      <c r="G462" s="19"/>
      <c r="H462" s="19">
        <v>510</v>
      </c>
      <c r="I462" s="19">
        <v>687</v>
      </c>
      <c r="J462" s="19"/>
      <c r="K462" s="33"/>
      <c r="M462" s="3" t="s">
        <v>182</v>
      </c>
      <c r="N462" s="26" t="s">
        <v>2087</v>
      </c>
    </row>
    <row r="463" spans="2:14" x14ac:dyDescent="0.2">
      <c r="B463" s="3" t="s">
        <v>2072</v>
      </c>
      <c r="G463" s="19"/>
      <c r="H463" s="19">
        <v>62</v>
      </c>
      <c r="I463" s="19">
        <v>0</v>
      </c>
      <c r="J463" s="19"/>
      <c r="K463" s="33"/>
      <c r="M463" s="3" t="s">
        <v>184</v>
      </c>
      <c r="N463" s="26" t="s">
        <v>2088</v>
      </c>
    </row>
    <row r="464" spans="2:14" x14ac:dyDescent="0.2">
      <c r="B464" s="3" t="s">
        <v>2073</v>
      </c>
      <c r="G464" s="19"/>
      <c r="H464" s="19">
        <v>67</v>
      </c>
      <c r="I464" s="19">
        <v>134</v>
      </c>
      <c r="J464" s="19"/>
      <c r="K464" s="33"/>
      <c r="M464" s="3" t="s">
        <v>182</v>
      </c>
      <c r="N464" s="26" t="s">
        <v>2089</v>
      </c>
    </row>
    <row r="465" spans="2:14" x14ac:dyDescent="0.2">
      <c r="B465" s="3" t="s">
        <v>2074</v>
      </c>
      <c r="G465" s="19"/>
      <c r="H465" s="19">
        <v>57</v>
      </c>
      <c r="I465" s="19">
        <v>0</v>
      </c>
      <c r="J465" s="19"/>
      <c r="K465" s="33"/>
      <c r="M465" s="3" t="s">
        <v>184</v>
      </c>
      <c r="N465" s="26" t="s">
        <v>2090</v>
      </c>
    </row>
    <row r="466" spans="2:14" x14ac:dyDescent="0.2">
      <c r="B466" s="3" t="s">
        <v>2075</v>
      </c>
      <c r="G466" s="19"/>
      <c r="H466" s="19">
        <v>30</v>
      </c>
      <c r="I466" s="19">
        <v>0</v>
      </c>
      <c r="J466" s="19"/>
      <c r="K466" s="33"/>
      <c r="M466" s="3" t="s">
        <v>184</v>
      </c>
      <c r="N466" s="26" t="s">
        <v>2091</v>
      </c>
    </row>
    <row r="467" spans="2:14" x14ac:dyDescent="0.2">
      <c r="B467" s="3" t="s">
        <v>2076</v>
      </c>
      <c r="G467" s="19"/>
      <c r="H467" s="19">
        <v>1500</v>
      </c>
      <c r="I467" s="19">
        <v>0</v>
      </c>
      <c r="J467" s="19"/>
      <c r="K467" s="33"/>
      <c r="M467" s="3" t="s">
        <v>184</v>
      </c>
      <c r="N467" s="26" t="s">
        <v>2092</v>
      </c>
    </row>
    <row r="468" spans="2:14" x14ac:dyDescent="0.2">
      <c r="B468" s="3" t="s">
        <v>2077</v>
      </c>
      <c r="G468" s="19"/>
      <c r="H468" s="19">
        <v>25</v>
      </c>
      <c r="I468" s="19">
        <v>0</v>
      </c>
      <c r="J468" s="19"/>
      <c r="K468" s="33"/>
      <c r="M468" s="3" t="s">
        <v>184</v>
      </c>
      <c r="N468" s="26" t="s">
        <v>2093</v>
      </c>
    </row>
    <row r="469" spans="2:14" x14ac:dyDescent="0.2">
      <c r="B469" s="3" t="s">
        <v>2078</v>
      </c>
      <c r="G469" s="19"/>
      <c r="H469" s="19">
        <v>225</v>
      </c>
      <c r="I469" s="19">
        <v>0</v>
      </c>
      <c r="J469" s="19"/>
      <c r="K469" s="33"/>
      <c r="M469" s="3" t="s">
        <v>184</v>
      </c>
      <c r="N469" s="26" t="s">
        <v>2094</v>
      </c>
    </row>
    <row r="470" spans="2:14" x14ac:dyDescent="0.2">
      <c r="B470" s="3" t="s">
        <v>2079</v>
      </c>
      <c r="G470" s="19"/>
      <c r="H470" s="19">
        <v>5000</v>
      </c>
      <c r="I470" s="19">
        <v>10000</v>
      </c>
      <c r="J470" s="19"/>
      <c r="K470" s="33"/>
      <c r="M470" s="3" t="s">
        <v>180</v>
      </c>
      <c r="N470" s="26" t="s">
        <v>2095</v>
      </c>
    </row>
    <row r="471" spans="2:14" x14ac:dyDescent="0.2">
      <c r="B471" s="3" t="s">
        <v>2080</v>
      </c>
      <c r="G471" s="19"/>
      <c r="H471" s="19">
        <v>200</v>
      </c>
      <c r="I471" s="19">
        <v>0</v>
      </c>
      <c r="J471" s="19"/>
      <c r="K471" s="33"/>
      <c r="M471" s="3" t="s">
        <v>184</v>
      </c>
      <c r="N471" s="26" t="s">
        <v>2096</v>
      </c>
    </row>
    <row r="472" spans="2:14" x14ac:dyDescent="0.2">
      <c r="B472" s="3" t="s">
        <v>2081</v>
      </c>
      <c r="G472" s="19"/>
      <c r="H472" s="19">
        <v>1500</v>
      </c>
      <c r="I472" s="19">
        <v>2000</v>
      </c>
      <c r="J472" s="19"/>
      <c r="K472" s="33"/>
      <c r="M472" s="3" t="s">
        <v>180</v>
      </c>
      <c r="N472" s="26" t="s">
        <v>2097</v>
      </c>
    </row>
    <row r="473" spans="2:14" x14ac:dyDescent="0.2">
      <c r="B473" s="3" t="s">
        <v>2082</v>
      </c>
      <c r="G473" s="19"/>
      <c r="H473" s="19">
        <v>250</v>
      </c>
      <c r="I473" s="19">
        <v>0</v>
      </c>
      <c r="J473" s="19"/>
      <c r="K473" s="33"/>
      <c r="M473" s="3" t="s">
        <v>184</v>
      </c>
      <c r="N473" s="26" t="s">
        <v>2098</v>
      </c>
    </row>
    <row r="474" spans="2:14" x14ac:dyDescent="0.2">
      <c r="B474" s="3" t="s">
        <v>2083</v>
      </c>
      <c r="G474" s="19"/>
      <c r="H474" s="19">
        <v>600</v>
      </c>
      <c r="I474" s="19">
        <v>0</v>
      </c>
      <c r="J474" s="19"/>
      <c r="K474" s="33"/>
      <c r="M474" s="3" t="s">
        <v>184</v>
      </c>
      <c r="N474" s="26" t="s">
        <v>2099</v>
      </c>
    </row>
    <row r="475" spans="2:14" x14ac:dyDescent="0.2">
      <c r="B475" s="3" t="s">
        <v>2084</v>
      </c>
      <c r="G475" s="19"/>
      <c r="H475" s="19">
        <v>213</v>
      </c>
      <c r="I475" s="19">
        <v>0</v>
      </c>
      <c r="J475" s="19"/>
      <c r="K475" s="33"/>
      <c r="M475" s="3" t="s">
        <v>184</v>
      </c>
      <c r="N475" s="26" t="s">
        <v>2100</v>
      </c>
    </row>
    <row r="476" spans="2:14" x14ac:dyDescent="0.2">
      <c r="B476" s="3" t="s">
        <v>2085</v>
      </c>
      <c r="G476" s="19"/>
      <c r="H476" s="19">
        <v>200</v>
      </c>
      <c r="I476" s="19">
        <v>0</v>
      </c>
      <c r="J476" s="19"/>
      <c r="K476" s="33"/>
      <c r="M476" s="3" t="s">
        <v>184</v>
      </c>
      <c r="N476" s="26" t="s">
        <v>2101</v>
      </c>
    </row>
    <row r="477" spans="2:14" x14ac:dyDescent="0.2">
      <c r="B477" s="3" t="s">
        <v>221</v>
      </c>
      <c r="G477" s="19"/>
      <c r="H477" s="19">
        <v>-56</v>
      </c>
      <c r="I477" s="19">
        <v>-104</v>
      </c>
      <c r="J477" s="19"/>
      <c r="K477" s="33"/>
      <c r="N477" s="3" t="s">
        <v>1153</v>
      </c>
    </row>
    <row r="478" spans="2:14" x14ac:dyDescent="0.2">
      <c r="B478" s="3" t="s">
        <v>173</v>
      </c>
      <c r="G478" s="19"/>
      <c r="H478" s="19">
        <v>630</v>
      </c>
      <c r="I478" s="19">
        <v>1260</v>
      </c>
      <c r="J478" s="19"/>
      <c r="K478" s="33"/>
      <c r="N478" s="26" t="s">
        <v>2103</v>
      </c>
    </row>
    <row r="479" spans="2:14" x14ac:dyDescent="0.2">
      <c r="B479" s="3" t="s">
        <v>166</v>
      </c>
      <c r="G479" s="19"/>
      <c r="H479" s="19">
        <v>209</v>
      </c>
      <c r="I479" s="19">
        <v>19</v>
      </c>
      <c r="J479" s="19"/>
      <c r="K479" s="33"/>
    </row>
    <row r="480" spans="2:14" x14ac:dyDescent="0.2">
      <c r="G480" s="19"/>
      <c r="H480" s="19"/>
      <c r="I480" s="19"/>
      <c r="J480" s="19"/>
      <c r="K480" s="33"/>
    </row>
    <row r="481" spans="1:14" x14ac:dyDescent="0.2">
      <c r="G481" s="19"/>
      <c r="H481" s="19"/>
      <c r="I481" s="19"/>
      <c r="J481" s="19"/>
      <c r="K481" s="33"/>
    </row>
    <row r="482" spans="1:14" x14ac:dyDescent="0.2">
      <c r="A482" s="23" t="s">
        <v>6459</v>
      </c>
      <c r="G482" s="19"/>
      <c r="H482" s="19"/>
      <c r="I482" s="19"/>
      <c r="J482" s="19"/>
      <c r="K482" s="33"/>
    </row>
    <row r="483" spans="1:14" x14ac:dyDescent="0.2">
      <c r="B483" s="3" t="s">
        <v>579</v>
      </c>
      <c r="G483" s="19"/>
      <c r="H483" s="19"/>
      <c r="I483" s="19">
        <v>1303</v>
      </c>
      <c r="J483" s="19"/>
      <c r="K483" s="33"/>
      <c r="N483" s="3" t="s">
        <v>8935</v>
      </c>
    </row>
    <row r="484" spans="1:14" x14ac:dyDescent="0.2">
      <c r="B484" s="3" t="s">
        <v>578</v>
      </c>
      <c r="G484" s="19"/>
      <c r="H484" s="19"/>
      <c r="I484" s="19">
        <v>-868</v>
      </c>
      <c r="J484" s="19"/>
      <c r="K484" s="33"/>
      <c r="N484" s="3" t="s">
        <v>8936</v>
      </c>
    </row>
    <row r="485" spans="1:14" x14ac:dyDescent="0.2">
      <c r="B485" s="3" t="s">
        <v>580</v>
      </c>
      <c r="G485" s="19"/>
      <c r="H485" s="19"/>
      <c r="I485" s="19">
        <v>701</v>
      </c>
      <c r="J485" s="19"/>
      <c r="K485" s="33"/>
    </row>
    <row r="486" spans="1:14" x14ac:dyDescent="0.2">
      <c r="G486" s="19"/>
      <c r="H486" s="19"/>
      <c r="I486" s="19"/>
      <c r="J486" s="19"/>
      <c r="K486" s="33"/>
    </row>
    <row r="487" spans="1:14" x14ac:dyDescent="0.2">
      <c r="G487" s="19"/>
      <c r="H487" s="19"/>
      <c r="I487" s="19"/>
      <c r="J487" s="19"/>
      <c r="K487" s="33"/>
    </row>
    <row r="488" spans="1:14" ht="25.5" x14ac:dyDescent="0.2">
      <c r="A488" s="61" t="s">
        <v>6460</v>
      </c>
      <c r="B488" s="62"/>
      <c r="C488" s="66" t="s">
        <v>3292</v>
      </c>
      <c r="D488" s="66" t="s">
        <v>3293</v>
      </c>
      <c r="E488" s="70" t="s">
        <v>7761</v>
      </c>
      <c r="G488" s="19"/>
      <c r="H488" s="19"/>
      <c r="I488" s="19"/>
      <c r="J488" s="19"/>
      <c r="K488" s="33"/>
    </row>
    <row r="489" spans="1:14" x14ac:dyDescent="0.2">
      <c r="A489" s="62"/>
      <c r="B489" s="62" t="s">
        <v>6461</v>
      </c>
      <c r="C489" s="67">
        <f>-I485</f>
        <v>-701</v>
      </c>
      <c r="D489" s="67"/>
      <c r="E489" s="78"/>
      <c r="G489" s="19"/>
      <c r="H489" s="19"/>
      <c r="I489" s="19"/>
      <c r="J489" s="19"/>
      <c r="K489" s="33"/>
    </row>
    <row r="490" spans="1:14" x14ac:dyDescent="0.2">
      <c r="A490" s="62"/>
      <c r="B490" s="49" t="s">
        <v>2104</v>
      </c>
      <c r="C490" s="67">
        <v>-65310</v>
      </c>
      <c r="D490" s="67"/>
      <c r="E490" s="78"/>
      <c r="G490" s="19"/>
      <c r="H490" s="19"/>
      <c r="I490" s="19"/>
      <c r="J490" s="19"/>
      <c r="K490" s="33"/>
    </row>
    <row r="491" spans="1:14" x14ac:dyDescent="0.2">
      <c r="A491" s="62"/>
      <c r="B491" s="49" t="s">
        <v>2105</v>
      </c>
      <c r="C491" s="67">
        <v>-9684</v>
      </c>
      <c r="D491" s="67"/>
      <c r="E491" s="78"/>
      <c r="G491" s="19"/>
      <c r="H491" s="19"/>
      <c r="I491" s="19"/>
      <c r="J491" s="19"/>
      <c r="K491" s="33"/>
    </row>
    <row r="492" spans="1:14" x14ac:dyDescent="0.2">
      <c r="A492" s="62"/>
      <c r="B492" s="49" t="s">
        <v>2106</v>
      </c>
      <c r="C492" s="67">
        <v>-45000</v>
      </c>
      <c r="D492" s="67"/>
      <c r="E492" s="78"/>
      <c r="G492" s="19"/>
      <c r="H492" s="19"/>
      <c r="I492" s="19"/>
      <c r="J492" s="19"/>
      <c r="K492" s="33"/>
    </row>
    <row r="493" spans="1:14" x14ac:dyDescent="0.2">
      <c r="A493" s="62"/>
      <c r="B493" s="49" t="s">
        <v>2107</v>
      </c>
      <c r="C493" s="67">
        <v>-55500</v>
      </c>
      <c r="D493" s="67"/>
      <c r="E493" s="78"/>
      <c r="G493" s="19"/>
      <c r="H493" s="19"/>
      <c r="I493" s="19"/>
      <c r="J493" s="19"/>
      <c r="K493" s="33"/>
    </row>
    <row r="494" spans="1:14" x14ac:dyDescent="0.2">
      <c r="A494" s="62"/>
      <c r="B494" s="49" t="s">
        <v>2108</v>
      </c>
      <c r="C494" s="67">
        <v>-412</v>
      </c>
      <c r="D494" s="67">
        <v>-412</v>
      </c>
      <c r="E494" s="78"/>
      <c r="G494" s="19"/>
      <c r="H494" s="19"/>
      <c r="I494" s="19"/>
      <c r="J494" s="19"/>
      <c r="K494" s="33"/>
      <c r="N494" s="3" t="s">
        <v>2120</v>
      </c>
    </row>
    <row r="495" spans="1:14" x14ac:dyDescent="0.2">
      <c r="A495" s="62"/>
      <c r="B495" s="49" t="s">
        <v>2109</v>
      </c>
      <c r="C495" s="67">
        <v>-1392</v>
      </c>
      <c r="D495" s="67">
        <v>-1392</v>
      </c>
      <c r="E495" s="78"/>
      <c r="G495" s="19"/>
      <c r="H495" s="19"/>
      <c r="I495" s="19"/>
      <c r="J495" s="19"/>
      <c r="K495" s="33"/>
      <c r="N495" s="3" t="s">
        <v>2121</v>
      </c>
    </row>
    <row r="496" spans="1:14" x14ac:dyDescent="0.2">
      <c r="A496" s="62"/>
      <c r="B496" s="49" t="s">
        <v>2110</v>
      </c>
      <c r="C496" s="67">
        <v>-396</v>
      </c>
      <c r="D496" s="67">
        <v>-396</v>
      </c>
      <c r="E496" s="78"/>
      <c r="G496" s="19"/>
      <c r="H496" s="19"/>
      <c r="I496" s="19"/>
      <c r="J496" s="19"/>
      <c r="K496" s="33"/>
      <c r="N496" s="3" t="s">
        <v>2122</v>
      </c>
    </row>
    <row r="497" spans="1:14" x14ac:dyDescent="0.2">
      <c r="A497" s="62"/>
      <c r="B497" s="51" t="s">
        <v>2111</v>
      </c>
      <c r="C497" s="67">
        <v>-1000</v>
      </c>
      <c r="D497" s="67">
        <v>-1000</v>
      </c>
      <c r="E497" s="78"/>
      <c r="G497" s="19"/>
      <c r="H497" s="19"/>
      <c r="I497" s="19"/>
      <c r="J497" s="19"/>
      <c r="K497" s="33"/>
      <c r="N497" s="3" t="s">
        <v>2123</v>
      </c>
    </row>
    <row r="498" spans="1:14" x14ac:dyDescent="0.2">
      <c r="A498" s="62"/>
      <c r="B498" s="51" t="s">
        <v>2112</v>
      </c>
      <c r="C498" s="67">
        <v>-10000</v>
      </c>
      <c r="D498" s="67">
        <v>-10000</v>
      </c>
      <c r="E498" s="78"/>
      <c r="G498" s="19"/>
      <c r="H498" s="19"/>
      <c r="I498" s="19"/>
      <c r="J498" s="19"/>
      <c r="K498" s="33"/>
      <c r="N498" s="3" t="s">
        <v>2124</v>
      </c>
    </row>
    <row r="499" spans="1:14" x14ac:dyDescent="0.2">
      <c r="A499" s="62"/>
      <c r="B499" s="62" t="s">
        <v>2113</v>
      </c>
      <c r="C499" s="52">
        <v>-6000</v>
      </c>
      <c r="D499" s="52">
        <v>-6000</v>
      </c>
      <c r="E499" s="78"/>
      <c r="G499" s="19"/>
      <c r="H499" s="19"/>
      <c r="I499" s="19"/>
      <c r="J499" s="19"/>
      <c r="K499" s="33"/>
      <c r="N499" s="3" t="s">
        <v>2125</v>
      </c>
    </row>
    <row r="500" spans="1:14" x14ac:dyDescent="0.2">
      <c r="A500" s="62"/>
      <c r="B500" s="62" t="s">
        <v>2114</v>
      </c>
      <c r="C500" s="52">
        <v>-4000</v>
      </c>
      <c r="D500" s="52">
        <v>-4000</v>
      </c>
      <c r="E500" s="78"/>
      <c r="G500" s="19"/>
      <c r="H500" s="19"/>
      <c r="I500" s="19"/>
      <c r="J500" s="19"/>
      <c r="K500" s="33"/>
      <c r="N500" s="3" t="s">
        <v>2126</v>
      </c>
    </row>
    <row r="501" spans="1:14" x14ac:dyDescent="0.2">
      <c r="A501" s="62"/>
      <c r="B501" s="62" t="s">
        <v>2115</v>
      </c>
      <c r="C501" s="52">
        <v>-2500</v>
      </c>
      <c r="D501" s="52">
        <v>-2500</v>
      </c>
      <c r="E501" s="78"/>
      <c r="G501" s="19"/>
      <c r="H501" s="19"/>
      <c r="I501" s="19"/>
      <c r="J501" s="19"/>
      <c r="K501" s="33"/>
      <c r="N501" s="3" t="s">
        <v>2127</v>
      </c>
    </row>
    <row r="502" spans="1:14" x14ac:dyDescent="0.2">
      <c r="A502" s="62"/>
      <c r="B502" s="62" t="s">
        <v>2116</v>
      </c>
      <c r="C502" s="52">
        <v>-246</v>
      </c>
      <c r="D502" s="52">
        <v>-246</v>
      </c>
      <c r="E502" s="78"/>
      <c r="G502" s="19"/>
      <c r="H502" s="19"/>
      <c r="I502" s="19"/>
      <c r="J502" s="19"/>
      <c r="K502" s="33"/>
      <c r="N502" s="3" t="s">
        <v>2128</v>
      </c>
    </row>
    <row r="503" spans="1:14" x14ac:dyDescent="0.2">
      <c r="A503" s="62"/>
      <c r="B503" s="62" t="s">
        <v>2117</v>
      </c>
      <c r="C503" s="52">
        <v>-2764</v>
      </c>
      <c r="D503" s="52">
        <v>-2764</v>
      </c>
      <c r="E503" s="78"/>
      <c r="G503" s="19"/>
      <c r="H503" s="19"/>
      <c r="I503" s="19"/>
      <c r="J503" s="19"/>
      <c r="K503" s="33"/>
      <c r="N503" s="3" t="s">
        <v>2129</v>
      </c>
    </row>
    <row r="504" spans="1:14" x14ac:dyDescent="0.2">
      <c r="A504" s="62"/>
      <c r="B504" s="62" t="s">
        <v>2118</v>
      </c>
      <c r="C504" s="52">
        <v>-300</v>
      </c>
      <c r="D504" s="52">
        <v>-300</v>
      </c>
      <c r="E504" s="78"/>
      <c r="G504" s="19"/>
      <c r="H504" s="19"/>
      <c r="I504" s="19"/>
      <c r="J504" s="19"/>
      <c r="K504" s="33"/>
      <c r="N504" s="3" t="s">
        <v>2130</v>
      </c>
    </row>
    <row r="505" spans="1:14" x14ac:dyDescent="0.2">
      <c r="A505" s="62"/>
      <c r="B505" s="62" t="s">
        <v>2119</v>
      </c>
      <c r="C505" s="52">
        <v>-13500</v>
      </c>
      <c r="D505" s="52"/>
      <c r="E505" s="78"/>
      <c r="G505" s="19"/>
      <c r="H505" s="19"/>
      <c r="I505" s="19"/>
      <c r="J505" s="19"/>
      <c r="K505" s="33"/>
      <c r="N505" s="3" t="s">
        <v>2131</v>
      </c>
    </row>
    <row r="506" spans="1:14" x14ac:dyDescent="0.2">
      <c r="A506" s="62"/>
      <c r="B506" s="68" t="s">
        <v>9013</v>
      </c>
      <c r="C506" s="52">
        <v>-94</v>
      </c>
      <c r="D506" s="52">
        <v>-94</v>
      </c>
      <c r="E506" s="78"/>
      <c r="G506" s="19"/>
      <c r="H506" s="19"/>
      <c r="I506" s="19"/>
      <c r="J506" s="19"/>
      <c r="K506" s="33"/>
      <c r="N506" s="3" t="s">
        <v>9015</v>
      </c>
    </row>
    <row r="507" spans="1:14" x14ac:dyDescent="0.2">
      <c r="A507" s="62"/>
      <c r="B507" s="68" t="s">
        <v>9014</v>
      </c>
      <c r="C507" s="52">
        <v>-168</v>
      </c>
      <c r="D507" s="52">
        <v>-168</v>
      </c>
      <c r="E507" s="78"/>
      <c r="G507" s="19"/>
      <c r="H507" s="19"/>
      <c r="I507" s="19"/>
      <c r="J507" s="19"/>
      <c r="K507" s="33"/>
      <c r="N507" s="3" t="s">
        <v>9016</v>
      </c>
    </row>
    <row r="508" spans="1:14" x14ac:dyDescent="0.2">
      <c r="A508" s="62"/>
      <c r="B508" s="68" t="s">
        <v>8548</v>
      </c>
      <c r="C508" s="52"/>
      <c r="D508" s="52"/>
      <c r="E508" s="78">
        <v>-3508</v>
      </c>
      <c r="G508" s="19"/>
      <c r="H508" s="19"/>
      <c r="I508" s="19"/>
      <c r="J508" s="19"/>
      <c r="K508" s="33"/>
      <c r="N508" s="26" t="s">
        <v>8576</v>
      </c>
    </row>
    <row r="509" spans="1:14" x14ac:dyDescent="0.2">
      <c r="A509" s="62"/>
      <c r="B509" s="68" t="s">
        <v>6043</v>
      </c>
      <c r="C509" s="52"/>
      <c r="D509" s="52"/>
      <c r="E509" s="78">
        <v>-750</v>
      </c>
      <c r="G509" s="19"/>
      <c r="H509" s="19"/>
      <c r="I509" s="19"/>
      <c r="J509" s="19"/>
      <c r="K509" s="33"/>
      <c r="N509" s="26" t="s">
        <v>8577</v>
      </c>
    </row>
    <row r="510" spans="1:14" x14ac:dyDescent="0.2">
      <c r="A510" s="62"/>
      <c r="B510" s="68" t="s">
        <v>8549</v>
      </c>
      <c r="C510" s="52"/>
      <c r="D510" s="52"/>
      <c r="E510" s="78">
        <v>-300</v>
      </c>
      <c r="G510" s="19"/>
      <c r="H510" s="19"/>
      <c r="I510" s="19"/>
      <c r="J510" s="19"/>
      <c r="K510" s="33"/>
      <c r="N510" s="26" t="s">
        <v>8578</v>
      </c>
    </row>
    <row r="511" spans="1:14" x14ac:dyDescent="0.2">
      <c r="A511" s="62"/>
      <c r="B511" s="68" t="s">
        <v>8550</v>
      </c>
      <c r="C511" s="52"/>
      <c r="D511" s="52"/>
      <c r="E511" s="78">
        <v>-350</v>
      </c>
      <c r="G511" s="19"/>
      <c r="H511" s="19"/>
      <c r="I511" s="19"/>
      <c r="J511" s="19"/>
      <c r="K511" s="33"/>
      <c r="N511" s="26" t="s">
        <v>8579</v>
      </c>
    </row>
    <row r="512" spans="1:14" x14ac:dyDescent="0.2">
      <c r="A512" s="62"/>
      <c r="B512" s="68" t="s">
        <v>8551</v>
      </c>
      <c r="C512" s="52"/>
      <c r="D512" s="52"/>
      <c r="E512" s="78">
        <v>-1562</v>
      </c>
      <c r="G512" s="19"/>
      <c r="H512" s="19"/>
      <c r="I512" s="19"/>
      <c r="J512" s="19"/>
      <c r="K512" s="33"/>
      <c r="N512" s="26" t="s">
        <v>8580</v>
      </c>
    </row>
    <row r="513" spans="1:14" x14ac:dyDescent="0.2">
      <c r="A513" s="62"/>
      <c r="B513" s="68" t="s">
        <v>8552</v>
      </c>
      <c r="C513" s="52"/>
      <c r="D513" s="52"/>
      <c r="E513" s="78">
        <v>-958</v>
      </c>
      <c r="G513" s="19"/>
      <c r="H513" s="19"/>
      <c r="I513" s="19"/>
      <c r="J513" s="19"/>
      <c r="K513" s="33"/>
      <c r="N513" s="26" t="s">
        <v>8581</v>
      </c>
    </row>
    <row r="514" spans="1:14" x14ac:dyDescent="0.2">
      <c r="A514" s="62"/>
      <c r="B514" s="68" t="s">
        <v>8553</v>
      </c>
      <c r="C514" s="52"/>
      <c r="D514" s="52"/>
      <c r="E514" s="78">
        <v>-486</v>
      </c>
      <c r="G514" s="19"/>
      <c r="H514" s="19"/>
      <c r="I514" s="19"/>
      <c r="J514" s="19"/>
      <c r="K514" s="33"/>
      <c r="N514" s="26" t="s">
        <v>8582</v>
      </c>
    </row>
    <row r="515" spans="1:14" x14ac:dyDescent="0.2">
      <c r="A515" s="62"/>
      <c r="B515" s="68" t="s">
        <v>8554</v>
      </c>
      <c r="C515" s="52"/>
      <c r="D515" s="52"/>
      <c r="E515" s="78">
        <v>-1454</v>
      </c>
      <c r="G515" s="19"/>
      <c r="H515" s="19"/>
      <c r="I515" s="19"/>
      <c r="J515" s="19"/>
      <c r="K515" s="33"/>
      <c r="N515" s="26" t="s">
        <v>8583</v>
      </c>
    </row>
    <row r="516" spans="1:14" x14ac:dyDescent="0.2">
      <c r="A516" s="62"/>
      <c r="B516" s="68" t="s">
        <v>8555</v>
      </c>
      <c r="C516" s="52"/>
      <c r="D516" s="52"/>
      <c r="E516" s="78">
        <v>-324</v>
      </c>
      <c r="G516" s="19"/>
      <c r="H516" s="19"/>
      <c r="I516" s="19"/>
      <c r="J516" s="19"/>
      <c r="K516" s="33"/>
      <c r="N516" s="26" t="s">
        <v>8584</v>
      </c>
    </row>
    <row r="517" spans="1:14" x14ac:dyDescent="0.2">
      <c r="A517" s="62"/>
      <c r="B517" s="68" t="s">
        <v>7516</v>
      </c>
      <c r="C517" s="52"/>
      <c r="D517" s="52"/>
      <c r="E517" s="78">
        <v>-2376</v>
      </c>
      <c r="G517" s="19"/>
      <c r="H517" s="19"/>
      <c r="I517" s="19"/>
      <c r="J517" s="19"/>
      <c r="K517" s="33"/>
      <c r="N517" s="26" t="s">
        <v>7520</v>
      </c>
    </row>
    <row r="518" spans="1:14" x14ac:dyDescent="0.2">
      <c r="A518" s="62"/>
      <c r="B518" s="68" t="s">
        <v>8556</v>
      </c>
      <c r="C518" s="52"/>
      <c r="D518" s="52"/>
      <c r="E518" s="78">
        <v>-3700</v>
      </c>
      <c r="G518" s="19"/>
      <c r="H518" s="19"/>
      <c r="I518" s="19"/>
      <c r="J518" s="19"/>
      <c r="K518" s="33"/>
      <c r="N518" s="26" t="s">
        <v>8585</v>
      </c>
    </row>
    <row r="519" spans="1:14" x14ac:dyDescent="0.2">
      <c r="A519" s="62"/>
      <c r="B519" s="68" t="s">
        <v>8266</v>
      </c>
      <c r="C519" s="52"/>
      <c r="D519" s="52"/>
      <c r="E519" s="78">
        <v>-530</v>
      </c>
      <c r="G519" s="19"/>
      <c r="H519" s="19"/>
      <c r="I519" s="19"/>
      <c r="J519" s="19"/>
      <c r="K519" s="33"/>
      <c r="N519" s="26" t="s">
        <v>8272</v>
      </c>
    </row>
    <row r="520" spans="1:14" x14ac:dyDescent="0.2">
      <c r="A520" s="62"/>
      <c r="B520" s="68" t="s">
        <v>8328</v>
      </c>
      <c r="C520" s="52"/>
      <c r="D520" s="52"/>
      <c r="E520" s="78">
        <v>-2336</v>
      </c>
      <c r="G520" s="19"/>
      <c r="H520" s="19"/>
      <c r="I520" s="19"/>
      <c r="J520" s="19"/>
      <c r="K520" s="33"/>
      <c r="N520" s="26" t="s">
        <v>8586</v>
      </c>
    </row>
    <row r="521" spans="1:14" x14ac:dyDescent="0.2">
      <c r="A521" s="62"/>
      <c r="B521" s="68" t="s">
        <v>8557</v>
      </c>
      <c r="C521" s="52"/>
      <c r="D521" s="52"/>
      <c r="E521" s="78">
        <v>-310</v>
      </c>
      <c r="G521" s="19"/>
      <c r="H521" s="19"/>
      <c r="I521" s="19"/>
      <c r="J521" s="19"/>
      <c r="K521" s="33"/>
      <c r="N521" s="26" t="s">
        <v>8587</v>
      </c>
    </row>
    <row r="522" spans="1:14" x14ac:dyDescent="0.2">
      <c r="A522" s="62"/>
      <c r="B522" s="68" t="s">
        <v>8558</v>
      </c>
      <c r="C522" s="52"/>
      <c r="D522" s="52"/>
      <c r="E522" s="78">
        <v>-160</v>
      </c>
      <c r="G522" s="19"/>
      <c r="H522" s="19"/>
      <c r="I522" s="19"/>
      <c r="J522" s="19"/>
      <c r="K522" s="33"/>
      <c r="N522" s="26" t="s">
        <v>8588</v>
      </c>
    </row>
    <row r="523" spans="1:14" x14ac:dyDescent="0.2">
      <c r="A523" s="62"/>
      <c r="B523" s="68" t="s">
        <v>8559</v>
      </c>
      <c r="C523" s="52"/>
      <c r="D523" s="52"/>
      <c r="E523" s="78">
        <v>-149</v>
      </c>
      <c r="G523" s="19"/>
      <c r="H523" s="19"/>
      <c r="I523" s="19"/>
      <c r="J523" s="19"/>
      <c r="K523" s="33"/>
      <c r="N523" s="26" t="s">
        <v>8589</v>
      </c>
    </row>
    <row r="524" spans="1:14" x14ac:dyDescent="0.2">
      <c r="A524" s="62"/>
      <c r="B524" s="68" t="s">
        <v>8560</v>
      </c>
      <c r="C524" s="52"/>
      <c r="D524" s="52"/>
      <c r="E524" s="78">
        <v>-468</v>
      </c>
      <c r="G524" s="19"/>
      <c r="H524" s="19"/>
      <c r="I524" s="19"/>
      <c r="J524" s="19"/>
      <c r="K524" s="33"/>
      <c r="N524" s="26" t="s">
        <v>8590</v>
      </c>
    </row>
    <row r="525" spans="1:14" x14ac:dyDescent="0.2">
      <c r="A525" s="62"/>
      <c r="B525" s="68" t="s">
        <v>8561</v>
      </c>
      <c r="C525" s="52"/>
      <c r="D525" s="52"/>
      <c r="E525" s="78">
        <v>-2000</v>
      </c>
      <c r="G525" s="19"/>
      <c r="H525" s="19"/>
      <c r="I525" s="19"/>
      <c r="J525" s="19"/>
      <c r="K525" s="33"/>
      <c r="N525" s="26" t="s">
        <v>8591</v>
      </c>
    </row>
    <row r="526" spans="1:14" x14ac:dyDescent="0.2">
      <c r="A526" s="62"/>
      <c r="B526" s="68" t="s">
        <v>8562</v>
      </c>
      <c r="C526" s="52"/>
      <c r="D526" s="52"/>
      <c r="E526" s="78">
        <v>-600</v>
      </c>
      <c r="G526" s="19"/>
      <c r="H526" s="19"/>
      <c r="I526" s="19"/>
      <c r="J526" s="19"/>
      <c r="K526" s="33"/>
      <c r="N526" s="26" t="s">
        <v>8592</v>
      </c>
    </row>
    <row r="527" spans="1:14" x14ac:dyDescent="0.2">
      <c r="A527" s="62"/>
      <c r="B527" s="68" t="s">
        <v>8563</v>
      </c>
      <c r="C527" s="52"/>
      <c r="D527" s="52"/>
      <c r="E527" s="78">
        <v>-134</v>
      </c>
      <c r="G527" s="19"/>
      <c r="H527" s="19"/>
      <c r="I527" s="19"/>
      <c r="J527" s="19"/>
      <c r="K527" s="33"/>
      <c r="N527" s="26" t="s">
        <v>8593</v>
      </c>
    </row>
    <row r="528" spans="1:14" x14ac:dyDescent="0.2">
      <c r="A528" s="62"/>
      <c r="B528" s="68" t="s">
        <v>8564</v>
      </c>
      <c r="C528" s="52"/>
      <c r="D528" s="52"/>
      <c r="E528" s="78">
        <v>-610</v>
      </c>
      <c r="G528" s="19"/>
      <c r="H528" s="19"/>
      <c r="I528" s="19"/>
      <c r="J528" s="19"/>
      <c r="K528" s="33"/>
      <c r="N528" s="26" t="s">
        <v>8594</v>
      </c>
    </row>
    <row r="529" spans="1:14" x14ac:dyDescent="0.2">
      <c r="A529" s="62"/>
      <c r="B529" s="68" t="s">
        <v>8565</v>
      </c>
      <c r="C529" s="52"/>
      <c r="D529" s="52"/>
      <c r="E529" s="78">
        <v>-174</v>
      </c>
      <c r="G529" s="19"/>
      <c r="H529" s="19"/>
      <c r="I529" s="19"/>
      <c r="J529" s="19"/>
      <c r="K529" s="33"/>
      <c r="N529" s="26" t="s">
        <v>8595</v>
      </c>
    </row>
    <row r="530" spans="1:14" x14ac:dyDescent="0.2">
      <c r="A530" s="62"/>
      <c r="B530" s="68" t="s">
        <v>8566</v>
      </c>
      <c r="C530" s="52"/>
      <c r="D530" s="52"/>
      <c r="E530" s="78">
        <v>-2000</v>
      </c>
      <c r="G530" s="19"/>
      <c r="H530" s="19"/>
      <c r="I530" s="19"/>
      <c r="J530" s="19"/>
      <c r="K530" s="33"/>
      <c r="N530" s="26" t="s">
        <v>8596</v>
      </c>
    </row>
    <row r="531" spans="1:14" x14ac:dyDescent="0.2">
      <c r="A531" s="62"/>
      <c r="B531" s="68" t="s">
        <v>8567</v>
      </c>
      <c r="C531" s="52"/>
      <c r="D531" s="52"/>
      <c r="E531" s="78">
        <v>-750</v>
      </c>
      <c r="G531" s="19"/>
      <c r="H531" s="19"/>
      <c r="I531" s="19"/>
      <c r="J531" s="19"/>
      <c r="K531" s="33"/>
      <c r="N531" s="26" t="s">
        <v>8597</v>
      </c>
    </row>
    <row r="532" spans="1:14" x14ac:dyDescent="0.2">
      <c r="A532" s="62"/>
      <c r="B532" s="68" t="s">
        <v>8568</v>
      </c>
      <c r="C532" s="52"/>
      <c r="D532" s="52"/>
      <c r="E532" s="78">
        <v>-1916</v>
      </c>
      <c r="G532" s="19"/>
      <c r="H532" s="19"/>
      <c r="I532" s="19"/>
      <c r="J532" s="19"/>
      <c r="K532" s="33"/>
      <c r="N532" s="26" t="s">
        <v>8598</v>
      </c>
    </row>
    <row r="533" spans="1:14" x14ac:dyDescent="0.2">
      <c r="A533" s="62"/>
      <c r="B533" s="68" t="s">
        <v>8569</v>
      </c>
      <c r="C533" s="52"/>
      <c r="D533" s="52"/>
      <c r="E533" s="78">
        <v>-1000</v>
      </c>
      <c r="G533" s="19"/>
      <c r="H533" s="19"/>
      <c r="I533" s="19"/>
      <c r="J533" s="19"/>
      <c r="K533" s="33"/>
      <c r="N533" s="26" t="s">
        <v>8592</v>
      </c>
    </row>
    <row r="534" spans="1:14" x14ac:dyDescent="0.2">
      <c r="A534" s="62"/>
      <c r="B534" s="68" t="s">
        <v>8570</v>
      </c>
      <c r="C534" s="52"/>
      <c r="D534" s="52"/>
      <c r="E534" s="78">
        <v>-300</v>
      </c>
      <c r="G534" s="19"/>
      <c r="H534" s="19"/>
      <c r="I534" s="19"/>
      <c r="J534" s="19"/>
      <c r="K534" s="33"/>
      <c r="N534" s="26" t="s">
        <v>8599</v>
      </c>
    </row>
    <row r="535" spans="1:14" x14ac:dyDescent="0.2">
      <c r="A535" s="62"/>
      <c r="B535" s="68" t="s">
        <v>8571</v>
      </c>
      <c r="C535" s="52"/>
      <c r="D535" s="52"/>
      <c r="E535" s="78">
        <v>-5554</v>
      </c>
      <c r="G535" s="19"/>
      <c r="H535" s="19"/>
      <c r="I535" s="19"/>
      <c r="J535" s="19"/>
      <c r="K535" s="33"/>
      <c r="N535" s="26" t="s">
        <v>8600</v>
      </c>
    </row>
    <row r="536" spans="1:14" x14ac:dyDescent="0.2">
      <c r="A536" s="62"/>
      <c r="B536" s="68" t="s">
        <v>8572</v>
      </c>
      <c r="C536" s="52"/>
      <c r="D536" s="52"/>
      <c r="E536" s="78">
        <v>-750</v>
      </c>
      <c r="G536" s="19"/>
      <c r="H536" s="19"/>
      <c r="I536" s="19"/>
      <c r="J536" s="19"/>
      <c r="K536" s="33"/>
      <c r="N536" s="26" t="s">
        <v>8601</v>
      </c>
    </row>
    <row r="537" spans="1:14" x14ac:dyDescent="0.2">
      <c r="A537" s="62"/>
      <c r="B537" s="62" t="s">
        <v>8573</v>
      </c>
      <c r="C537" s="52"/>
      <c r="D537" s="52"/>
      <c r="E537" s="78">
        <v>-3298</v>
      </c>
      <c r="G537" s="19"/>
      <c r="H537" s="19"/>
      <c r="I537" s="19"/>
      <c r="J537" s="19"/>
      <c r="K537" s="33"/>
      <c r="N537" s="26" t="s">
        <v>8602</v>
      </c>
    </row>
    <row r="538" spans="1:14" x14ac:dyDescent="0.2">
      <c r="A538" s="62"/>
      <c r="B538" s="62" t="s">
        <v>8574</v>
      </c>
      <c r="C538" s="52"/>
      <c r="D538" s="52"/>
      <c r="E538" s="78">
        <v>-1716</v>
      </c>
      <c r="G538" s="19"/>
      <c r="H538" s="19"/>
      <c r="I538" s="19"/>
      <c r="J538" s="19"/>
      <c r="K538" s="33"/>
      <c r="N538" s="26" t="s">
        <v>8602</v>
      </c>
    </row>
    <row r="539" spans="1:14" x14ac:dyDescent="0.2">
      <c r="A539" s="62"/>
      <c r="B539" s="62" t="s">
        <v>8575</v>
      </c>
      <c r="C539" s="52"/>
      <c r="D539" s="52"/>
      <c r="E539" s="78">
        <v>-2044</v>
      </c>
      <c r="G539" s="19"/>
      <c r="H539" s="19"/>
      <c r="I539" s="19"/>
      <c r="J539" s="19"/>
      <c r="K539" s="33"/>
      <c r="N539" s="26" t="s">
        <v>8603</v>
      </c>
    </row>
    <row r="540" spans="1:14" x14ac:dyDescent="0.2">
      <c r="A540" s="69" t="s">
        <v>146</v>
      </c>
      <c r="B540" s="49"/>
      <c r="C540" s="71">
        <f>SUM(C489:C539)</f>
        <v>-218967</v>
      </c>
      <c r="D540" s="71">
        <f t="shared" ref="D540:E540" si="0">SUM(D489:D539)</f>
        <v>-29272</v>
      </c>
      <c r="E540" s="71">
        <f t="shared" si="0"/>
        <v>-42567</v>
      </c>
      <c r="G540" s="19"/>
      <c r="H540" s="19"/>
      <c r="I540" s="19"/>
      <c r="J540" s="19"/>
      <c r="K540" s="19"/>
    </row>
    <row r="541" spans="1:14" x14ac:dyDescent="0.2">
      <c r="A541" s="62"/>
      <c r="B541" s="49"/>
      <c r="C541" s="50"/>
      <c r="D541" s="50"/>
      <c r="E541" s="50"/>
      <c r="G541" s="19"/>
      <c r="H541" s="19"/>
      <c r="I541" s="19"/>
      <c r="J541" s="19"/>
      <c r="K541" s="19"/>
    </row>
    <row r="542" spans="1:14" x14ac:dyDescent="0.2">
      <c r="A542" s="62" t="s">
        <v>7759</v>
      </c>
      <c r="B542" s="49"/>
      <c r="C542" s="50"/>
      <c r="D542" s="50"/>
      <c r="E542" s="50">
        <f>E540+D540</f>
        <v>-71839</v>
      </c>
      <c r="G542" s="19"/>
      <c r="H542" s="19"/>
      <c r="I542" s="19"/>
      <c r="J542" s="19"/>
      <c r="K542" s="19"/>
    </row>
    <row r="543" spans="1:14" x14ac:dyDescent="0.2">
      <c r="G543" s="19"/>
      <c r="H543" s="19"/>
      <c r="I543" s="19"/>
      <c r="J543" s="19"/>
      <c r="K543" s="19"/>
    </row>
    <row r="544" spans="1:14" x14ac:dyDescent="0.2">
      <c r="G544" s="19"/>
      <c r="H544" s="19"/>
      <c r="I544" s="19"/>
      <c r="J544" s="19"/>
      <c r="K544" s="19"/>
    </row>
    <row r="545" spans="5:11" x14ac:dyDescent="0.2">
      <c r="E545" s="19"/>
      <c r="F545" s="19"/>
      <c r="G545" s="19"/>
      <c r="H545" s="19"/>
      <c r="I545" s="19"/>
      <c r="J545" s="19"/>
      <c r="K545" s="19"/>
    </row>
    <row r="546" spans="5:11" x14ac:dyDescent="0.2">
      <c r="G546" s="19"/>
      <c r="H546" s="19"/>
      <c r="I546" s="19"/>
      <c r="J546" s="19"/>
      <c r="K546" s="19"/>
    </row>
    <row r="547" spans="5:11" x14ac:dyDescent="0.2">
      <c r="G547" s="19"/>
      <c r="H547" s="19"/>
      <c r="I547" s="19"/>
      <c r="J547" s="19"/>
      <c r="K547" s="19"/>
    </row>
    <row r="548" spans="5:11" x14ac:dyDescent="0.2">
      <c r="G548" s="19"/>
      <c r="H548" s="19"/>
      <c r="I548" s="19"/>
      <c r="J548" s="19"/>
      <c r="K548" s="19"/>
    </row>
    <row r="549" spans="5:11" x14ac:dyDescent="0.2">
      <c r="G549" s="19"/>
      <c r="H549" s="19"/>
      <c r="I549" s="19"/>
      <c r="J549" s="19"/>
      <c r="K549" s="19"/>
    </row>
    <row r="550" spans="5:11" x14ac:dyDescent="0.2">
      <c r="G550" s="19"/>
      <c r="H550" s="19"/>
      <c r="I550" s="19"/>
      <c r="J550" s="19"/>
      <c r="K550" s="19"/>
    </row>
    <row r="551" spans="5:11" x14ac:dyDescent="0.2">
      <c r="G551" s="19"/>
      <c r="H551" s="19"/>
      <c r="I551" s="19"/>
      <c r="J551" s="19"/>
      <c r="K551" s="19"/>
    </row>
    <row r="552" spans="5:11" x14ac:dyDescent="0.2">
      <c r="G552" s="19"/>
      <c r="H552" s="19"/>
      <c r="I552" s="19"/>
      <c r="J552" s="19"/>
      <c r="K552" s="19"/>
    </row>
    <row r="553" spans="5:11" x14ac:dyDescent="0.2">
      <c r="G553" s="19"/>
      <c r="H553" s="19"/>
      <c r="I553" s="19"/>
      <c r="J553" s="19"/>
      <c r="K553" s="19"/>
    </row>
    <row r="554" spans="5:11" x14ac:dyDescent="0.2">
      <c r="G554" s="19"/>
      <c r="H554" s="19"/>
      <c r="I554" s="19"/>
      <c r="J554" s="19"/>
      <c r="K554" s="19"/>
    </row>
    <row r="555" spans="5:11" x14ac:dyDescent="0.2">
      <c r="G555" s="19"/>
      <c r="H555" s="19"/>
      <c r="I555" s="19"/>
      <c r="J555" s="19"/>
      <c r="K555" s="19"/>
    </row>
    <row r="556" spans="5:11" x14ac:dyDescent="0.2">
      <c r="G556" s="19"/>
      <c r="H556" s="19"/>
      <c r="I556" s="19"/>
      <c r="J556" s="19"/>
      <c r="K556" s="19"/>
    </row>
    <row r="557" spans="5:11" x14ac:dyDescent="0.2">
      <c r="G557" s="19"/>
      <c r="H557" s="19"/>
      <c r="I557" s="19"/>
      <c r="J557" s="19"/>
      <c r="K557" s="19"/>
    </row>
    <row r="558" spans="5:11" x14ac:dyDescent="0.2">
      <c r="G558" s="19"/>
      <c r="H558" s="19"/>
      <c r="I558" s="19"/>
      <c r="J558" s="19"/>
      <c r="K558" s="19"/>
    </row>
    <row r="559" spans="5:11" x14ac:dyDescent="0.2">
      <c r="G559" s="19"/>
      <c r="H559" s="19"/>
      <c r="I559" s="19"/>
      <c r="J559" s="19"/>
      <c r="K559" s="19"/>
    </row>
    <row r="560" spans="5:11" x14ac:dyDescent="0.2">
      <c r="G560" s="19"/>
      <c r="H560" s="19"/>
      <c r="I560" s="19"/>
      <c r="J560" s="19"/>
      <c r="K560" s="19"/>
    </row>
    <row r="561" spans="7:11" x14ac:dyDescent="0.2">
      <c r="G561" s="19"/>
      <c r="H561" s="19"/>
      <c r="I561" s="19"/>
      <c r="J561" s="19"/>
      <c r="K561" s="19"/>
    </row>
    <row r="562" spans="7:11" x14ac:dyDescent="0.2">
      <c r="G562" s="19"/>
      <c r="H562" s="19"/>
      <c r="I562" s="19"/>
      <c r="J562" s="19"/>
      <c r="K562" s="19"/>
    </row>
    <row r="563" spans="7:11" x14ac:dyDescent="0.2">
      <c r="G563" s="19"/>
      <c r="H563" s="19"/>
      <c r="I563" s="19"/>
      <c r="J563" s="19"/>
      <c r="K563" s="19"/>
    </row>
    <row r="564" spans="7:11" x14ac:dyDescent="0.2">
      <c r="G564" s="19"/>
      <c r="H564" s="19"/>
      <c r="I564" s="19"/>
      <c r="J564" s="19"/>
      <c r="K564" s="19"/>
    </row>
    <row r="565" spans="7:11" x14ac:dyDescent="0.2">
      <c r="G565" s="19"/>
      <c r="H565" s="19"/>
      <c r="I565" s="19"/>
      <c r="J565" s="19"/>
      <c r="K565" s="19"/>
    </row>
    <row r="566" spans="7:11" x14ac:dyDescent="0.2">
      <c r="G566" s="19"/>
      <c r="H566" s="19"/>
      <c r="I566" s="19"/>
      <c r="J566" s="19"/>
      <c r="K566" s="19"/>
    </row>
    <row r="567" spans="7:11" x14ac:dyDescent="0.2">
      <c r="G567" s="19"/>
      <c r="H567" s="19"/>
      <c r="I567" s="19"/>
      <c r="J567" s="19"/>
      <c r="K567" s="19"/>
    </row>
    <row r="568" spans="7:11" x14ac:dyDescent="0.2">
      <c r="G568" s="19"/>
      <c r="H568" s="19"/>
      <c r="I568" s="19"/>
      <c r="J568" s="19"/>
      <c r="K568" s="19"/>
    </row>
    <row r="569" spans="7:11" x14ac:dyDescent="0.2">
      <c r="G569" s="19"/>
      <c r="H569" s="19"/>
      <c r="I569" s="19"/>
      <c r="J569" s="19"/>
      <c r="K569" s="19"/>
    </row>
    <row r="570" spans="7:11" x14ac:dyDescent="0.2">
      <c r="G570" s="19"/>
      <c r="H570" s="19"/>
      <c r="I570" s="19"/>
      <c r="J570" s="19"/>
      <c r="K570" s="19"/>
    </row>
    <row r="571" spans="7:11" x14ac:dyDescent="0.2">
      <c r="G571" s="19"/>
      <c r="H571" s="19"/>
      <c r="I571" s="19"/>
      <c r="J571" s="19"/>
      <c r="K571" s="19"/>
    </row>
    <row r="572" spans="7:11" x14ac:dyDescent="0.2">
      <c r="G572" s="19"/>
      <c r="H572" s="19"/>
      <c r="I572" s="19"/>
      <c r="J572" s="19"/>
      <c r="K572" s="19"/>
    </row>
    <row r="573" spans="7:11" x14ac:dyDescent="0.2">
      <c r="G573" s="19"/>
      <c r="H573" s="19"/>
      <c r="I573" s="19"/>
      <c r="J573" s="19"/>
      <c r="K573" s="19"/>
    </row>
    <row r="574" spans="7:11" x14ac:dyDescent="0.2">
      <c r="G574" s="19"/>
      <c r="H574" s="19"/>
      <c r="I574" s="19"/>
      <c r="J574" s="19"/>
      <c r="K574" s="19"/>
    </row>
    <row r="575" spans="7:11" x14ac:dyDescent="0.2">
      <c r="G575" s="19"/>
      <c r="H575" s="19"/>
      <c r="I575" s="19"/>
      <c r="J575" s="19"/>
      <c r="K575" s="19"/>
    </row>
    <row r="576" spans="7:11" x14ac:dyDescent="0.2">
      <c r="G576" s="19"/>
      <c r="H576" s="19"/>
      <c r="I576" s="19"/>
      <c r="J576" s="19"/>
      <c r="K576" s="19"/>
    </row>
    <row r="577" spans="7:11" x14ac:dyDescent="0.2">
      <c r="G577" s="19"/>
      <c r="H577" s="19"/>
      <c r="I577" s="19"/>
      <c r="J577" s="19"/>
      <c r="K577" s="19"/>
    </row>
    <row r="578" spans="7:11" x14ac:dyDescent="0.2">
      <c r="G578" s="19"/>
      <c r="H578" s="19"/>
      <c r="I578" s="19"/>
      <c r="J578" s="19"/>
      <c r="K578" s="19"/>
    </row>
    <row r="579" spans="7:11" x14ac:dyDescent="0.2">
      <c r="G579" s="19"/>
      <c r="H579" s="19"/>
      <c r="I579" s="19"/>
      <c r="J579" s="19"/>
      <c r="K579" s="19"/>
    </row>
    <row r="580" spans="7:11" x14ac:dyDescent="0.2">
      <c r="G580" s="19"/>
      <c r="H580" s="19"/>
      <c r="I580" s="19"/>
      <c r="J580" s="19"/>
      <c r="K580" s="19"/>
    </row>
    <row r="581" spans="7:11" x14ac:dyDescent="0.2">
      <c r="G581" s="19"/>
      <c r="H581" s="19"/>
      <c r="I581" s="19"/>
      <c r="J581" s="19"/>
      <c r="K581" s="19"/>
    </row>
    <row r="582" spans="7:11" x14ac:dyDescent="0.2">
      <c r="G582" s="19"/>
      <c r="H582" s="19"/>
      <c r="I582" s="19"/>
      <c r="J582" s="19"/>
      <c r="K582" s="19"/>
    </row>
    <row r="583" spans="7:11" x14ac:dyDescent="0.2">
      <c r="G583" s="19"/>
      <c r="H583" s="19"/>
      <c r="I583" s="19"/>
      <c r="J583" s="19"/>
      <c r="K583" s="19"/>
    </row>
    <row r="584" spans="7:11" x14ac:dyDescent="0.2">
      <c r="G584" s="19"/>
      <c r="H584" s="19"/>
      <c r="I584" s="19"/>
      <c r="J584" s="19"/>
      <c r="K584" s="19"/>
    </row>
    <row r="585" spans="7:11" x14ac:dyDescent="0.2">
      <c r="G585" s="19"/>
      <c r="H585" s="19"/>
      <c r="I585" s="19"/>
      <c r="J585" s="19"/>
      <c r="K585" s="19"/>
    </row>
    <row r="586" spans="7:11" x14ac:dyDescent="0.2">
      <c r="G586" s="19"/>
      <c r="H586" s="19"/>
      <c r="I586" s="19"/>
      <c r="J586" s="19"/>
      <c r="K586" s="19"/>
    </row>
    <row r="587" spans="7:11" x14ac:dyDescent="0.2">
      <c r="G587" s="19"/>
      <c r="H587" s="19"/>
      <c r="I587" s="19"/>
      <c r="J587" s="19"/>
      <c r="K587" s="19"/>
    </row>
    <row r="588" spans="7:11" x14ac:dyDescent="0.2">
      <c r="G588" s="19"/>
      <c r="H588" s="19"/>
      <c r="I588" s="19"/>
      <c r="J588" s="19"/>
      <c r="K588" s="19"/>
    </row>
    <row r="589" spans="7:11" x14ac:dyDescent="0.2">
      <c r="G589" s="19"/>
      <c r="H589" s="19"/>
      <c r="I589" s="19"/>
      <c r="J589" s="19"/>
      <c r="K589" s="19"/>
    </row>
    <row r="590" spans="7:11" x14ac:dyDescent="0.2">
      <c r="G590" s="19"/>
      <c r="H590" s="19"/>
      <c r="I590" s="19"/>
      <c r="J590" s="19"/>
      <c r="K590" s="19"/>
    </row>
    <row r="591" spans="7:11" x14ac:dyDescent="0.2">
      <c r="G591" s="19"/>
      <c r="H591" s="19"/>
      <c r="I591" s="19"/>
      <c r="J591" s="19"/>
      <c r="K591" s="19"/>
    </row>
    <row r="592" spans="7:11" x14ac:dyDescent="0.2">
      <c r="G592" s="19"/>
      <c r="H592" s="19"/>
      <c r="I592" s="19"/>
      <c r="J592" s="19"/>
      <c r="K592" s="19"/>
    </row>
    <row r="593" spans="7:11" x14ac:dyDescent="0.2">
      <c r="G593" s="19"/>
      <c r="H593" s="19"/>
      <c r="I593" s="19"/>
      <c r="J593" s="19"/>
      <c r="K593" s="19"/>
    </row>
    <row r="594" spans="7:11" x14ac:dyDescent="0.2">
      <c r="G594" s="19"/>
      <c r="H594" s="19"/>
      <c r="I594" s="19"/>
      <c r="J594" s="19"/>
      <c r="K594" s="19"/>
    </row>
    <row r="595" spans="7:11" x14ac:dyDescent="0.2">
      <c r="G595" s="19"/>
      <c r="H595" s="19"/>
      <c r="I595" s="19"/>
      <c r="J595" s="19"/>
      <c r="K595" s="19"/>
    </row>
    <row r="596" spans="7:11" x14ac:dyDescent="0.2">
      <c r="G596" s="19"/>
      <c r="H596" s="19"/>
      <c r="I596" s="19"/>
      <c r="J596" s="19"/>
      <c r="K596" s="19"/>
    </row>
    <row r="597" spans="7:11" x14ac:dyDescent="0.2">
      <c r="G597" s="19"/>
      <c r="H597" s="19"/>
      <c r="I597" s="19"/>
      <c r="J597" s="19"/>
      <c r="K597" s="19"/>
    </row>
    <row r="598" spans="7:11" x14ac:dyDescent="0.2">
      <c r="G598" s="19"/>
      <c r="H598" s="19"/>
      <c r="I598" s="19"/>
      <c r="J598" s="19"/>
      <c r="K598" s="19"/>
    </row>
    <row r="599" spans="7:11" x14ac:dyDescent="0.2">
      <c r="G599" s="19"/>
      <c r="H599" s="19"/>
      <c r="I599" s="19"/>
      <c r="J599" s="19"/>
      <c r="K599" s="19"/>
    </row>
    <row r="600" spans="7:11" x14ac:dyDescent="0.2">
      <c r="G600" s="19"/>
      <c r="H600" s="19"/>
      <c r="I600" s="19"/>
      <c r="J600" s="19"/>
      <c r="K600" s="19"/>
    </row>
    <row r="601" spans="7:11" x14ac:dyDescent="0.2">
      <c r="G601" s="19"/>
      <c r="H601" s="19"/>
      <c r="I601" s="19"/>
      <c r="J601" s="19"/>
      <c r="K601" s="19"/>
    </row>
  </sheetData>
  <phoneticPr fontId="9" type="noConversion"/>
  <hyperlinks>
    <hyperlink ref="A1" location="'statewide summary'!Print_Titles" display="Link to Summary Worksheet" xr:uid="{9DEDE8ED-BF1D-441E-B75D-9D64B3D3BBA0}"/>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2/18/2025</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F7C9E-0486-41D3-A587-88E246BD8A74}">
  <sheetPr codeName="Sheet26"/>
  <dimension ref="A1:N56"/>
  <sheetViews>
    <sheetView showGridLines="0" workbookViewId="0">
      <pane xSplit="2" ySplit="10" topLeftCell="C11" activePane="bottomRight" state="frozen"/>
      <selection pane="topRight" activeCell="C1" sqref="C1"/>
      <selection pane="bottomLeft" activeCell="A14" sqref="A14"/>
      <selection pane="bottomRight" activeCell="B15" sqref="B15"/>
    </sheetView>
  </sheetViews>
  <sheetFormatPr defaultRowHeight="12.75" x14ac:dyDescent="0.2"/>
  <cols>
    <col min="1" max="1" width="5.28515625" style="39" customWidth="1"/>
    <col min="2" max="2" width="21.85546875" style="39" customWidth="1"/>
    <col min="3" max="9" width="13.7109375" style="39" customWidth="1"/>
    <col min="10" max="10" width="2" style="39" customWidth="1"/>
    <col min="11" max="11" width="9.140625" style="39"/>
    <col min="12" max="12" width="2" style="39" customWidth="1"/>
    <col min="13" max="16384" width="9.140625" style="39"/>
  </cols>
  <sheetData>
    <row r="1" spans="1:11" ht="16.149999999999999" customHeight="1" x14ac:dyDescent="0.2">
      <c r="A1" s="92" t="s">
        <v>8923</v>
      </c>
    </row>
    <row r="2" spans="1:11" ht="14.45" customHeight="1" x14ac:dyDescent="0.2">
      <c r="B2" s="94" t="s">
        <v>732</v>
      </c>
    </row>
    <row r="3" spans="1:11" ht="2.1" customHeight="1" x14ac:dyDescent="0.2"/>
    <row r="4" spans="1:11" ht="14.45" customHeight="1" x14ac:dyDescent="0.2">
      <c r="B4" s="46" t="s">
        <v>1</v>
      </c>
    </row>
    <row r="5" spans="1:11" ht="1.1499999999999999" customHeight="1" x14ac:dyDescent="0.2"/>
    <row r="6" spans="1:11" ht="14.45" customHeight="1" x14ac:dyDescent="0.2">
      <c r="B6" s="46" t="s">
        <v>2</v>
      </c>
    </row>
    <row r="7" spans="1:11" ht="0.75" customHeight="1" x14ac:dyDescent="0.2"/>
    <row r="8" spans="1:11" ht="14.45" customHeight="1" x14ac:dyDescent="0.2">
      <c r="B8" s="47" t="s">
        <v>3</v>
      </c>
    </row>
    <row r="9" spans="1:11" x14ac:dyDescent="0.2">
      <c r="B9" s="42" t="s">
        <v>4</v>
      </c>
      <c r="C9" s="37" t="s">
        <v>4</v>
      </c>
      <c r="D9" s="37" t="s">
        <v>4</v>
      </c>
      <c r="E9" s="37" t="s">
        <v>4</v>
      </c>
      <c r="F9" s="37" t="s">
        <v>4</v>
      </c>
      <c r="G9" s="37" t="s">
        <v>4</v>
      </c>
      <c r="H9" s="37" t="s">
        <v>5</v>
      </c>
      <c r="I9" s="53" t="s">
        <v>174</v>
      </c>
    </row>
    <row r="10" spans="1:11" x14ac:dyDescent="0.2">
      <c r="B10" s="43" t="s">
        <v>4</v>
      </c>
      <c r="C10" s="38" t="s">
        <v>7</v>
      </c>
      <c r="D10" s="38" t="s">
        <v>8</v>
      </c>
      <c r="E10" s="38" t="s">
        <v>9</v>
      </c>
      <c r="F10" s="38" t="s">
        <v>10</v>
      </c>
      <c r="G10" s="38" t="s">
        <v>11</v>
      </c>
      <c r="H10" s="38" t="s">
        <v>12</v>
      </c>
      <c r="I10" s="38" t="s">
        <v>13</v>
      </c>
      <c r="K10" s="54" t="s">
        <v>331</v>
      </c>
    </row>
    <row r="11" spans="1:11" x14ac:dyDescent="0.2">
      <c r="B11" s="42" t="s">
        <v>153</v>
      </c>
      <c r="C11" s="86">
        <v>0</v>
      </c>
      <c r="D11" s="86">
        <v>0</v>
      </c>
      <c r="E11" s="86">
        <v>0</v>
      </c>
      <c r="F11" s="86">
        <v>0</v>
      </c>
      <c r="G11" s="86">
        <v>0</v>
      </c>
      <c r="H11" s="86">
        <v>2188</v>
      </c>
      <c r="I11" s="86">
        <v>2125</v>
      </c>
    </row>
    <row r="12" spans="1:11" x14ac:dyDescent="0.2">
      <c r="B12" s="44" t="s">
        <v>258</v>
      </c>
      <c r="C12" s="40">
        <v>1407.1020000000001</v>
      </c>
      <c r="D12" s="40">
        <v>1628.6110000000001</v>
      </c>
      <c r="E12" s="40">
        <v>1604.0709999999999</v>
      </c>
      <c r="F12" s="40">
        <v>1746.19</v>
      </c>
      <c r="G12" s="40">
        <v>1934.0792300000001</v>
      </c>
      <c r="H12" s="40">
        <v>0</v>
      </c>
      <c r="I12" s="40">
        <v>0</v>
      </c>
    </row>
    <row r="13" spans="1:11" x14ac:dyDescent="0.2">
      <c r="B13" s="45" t="s">
        <v>146</v>
      </c>
      <c r="C13" s="41">
        <v>1407.1020000000001</v>
      </c>
      <c r="D13" s="41">
        <v>1628.6110000000001</v>
      </c>
      <c r="E13" s="41">
        <v>1604.0709999999999</v>
      </c>
      <c r="F13" s="41">
        <v>1746.19</v>
      </c>
      <c r="G13" s="41">
        <v>1934.0792300000001</v>
      </c>
      <c r="H13" s="41">
        <v>2188</v>
      </c>
      <c r="I13" s="41">
        <v>2125</v>
      </c>
    </row>
    <row r="15" spans="1:11" x14ac:dyDescent="0.2">
      <c r="B15" s="72" t="s">
        <v>9036</v>
      </c>
      <c r="C15" s="87"/>
      <c r="D15" s="87"/>
      <c r="E15" s="87"/>
      <c r="F15" s="87"/>
      <c r="G15" s="87"/>
      <c r="H15" s="87"/>
      <c r="I15" s="88">
        <f>I13+K15</f>
        <v>2125</v>
      </c>
      <c r="K15" s="55">
        <f>SUM(K16:K53)</f>
        <v>0</v>
      </c>
    </row>
    <row r="16" spans="1:11" x14ac:dyDescent="0.2">
      <c r="B16" s="87" t="s">
        <v>257</v>
      </c>
      <c r="C16" s="87"/>
      <c r="D16" s="87"/>
      <c r="E16" s="87"/>
      <c r="F16" s="87"/>
      <c r="G16" s="87"/>
      <c r="H16" s="87"/>
      <c r="I16" s="89">
        <f>I15/I13-1</f>
        <v>0</v>
      </c>
      <c r="K16" s="56"/>
    </row>
    <row r="17" spans="1:14" x14ac:dyDescent="0.2">
      <c r="K17" s="56"/>
    </row>
    <row r="18" spans="1:14" x14ac:dyDescent="0.2">
      <c r="G18" s="57"/>
      <c r="H18" s="57"/>
      <c r="I18" s="57"/>
      <c r="J18" s="57"/>
      <c r="K18" s="58"/>
    </row>
    <row r="19" spans="1:14" x14ac:dyDescent="0.2">
      <c r="A19" s="59" t="s">
        <v>256</v>
      </c>
      <c r="G19" s="57"/>
      <c r="H19" s="57"/>
      <c r="I19" s="57"/>
      <c r="J19" s="57"/>
      <c r="K19" s="58"/>
    </row>
    <row r="20" spans="1:14" x14ac:dyDescent="0.2">
      <c r="G20" s="57"/>
      <c r="H20" s="57"/>
      <c r="I20" s="57"/>
      <c r="J20" s="57"/>
      <c r="K20" s="58"/>
    </row>
    <row r="21" spans="1:14" x14ac:dyDescent="0.2">
      <c r="A21" s="60">
        <v>2021</v>
      </c>
      <c r="G21" s="57"/>
      <c r="H21" s="57"/>
      <c r="I21" s="57"/>
      <c r="J21" s="57"/>
      <c r="K21" s="58"/>
    </row>
    <row r="22" spans="1:14" x14ac:dyDescent="0.2">
      <c r="B22" s="39" t="s">
        <v>221</v>
      </c>
      <c r="G22" s="39">
        <v>3</v>
      </c>
      <c r="H22" s="39">
        <v>12</v>
      </c>
      <c r="K22" s="56"/>
      <c r="N22" s="39" t="s">
        <v>1034</v>
      </c>
    </row>
    <row r="23" spans="1:14" x14ac:dyDescent="0.2">
      <c r="B23" s="39" t="s">
        <v>166</v>
      </c>
      <c r="G23" s="39">
        <v>6</v>
      </c>
      <c r="H23" s="39">
        <v>-3</v>
      </c>
      <c r="K23" s="56"/>
    </row>
    <row r="24" spans="1:14" x14ac:dyDescent="0.2">
      <c r="K24" s="56"/>
    </row>
    <row r="25" spans="1:14" x14ac:dyDescent="0.2">
      <c r="A25" s="39">
        <v>2022</v>
      </c>
      <c r="K25" s="56"/>
    </row>
    <row r="26" spans="1:14" x14ac:dyDescent="0.2">
      <c r="B26" s="39" t="s">
        <v>221</v>
      </c>
      <c r="G26" s="39">
        <v>27</v>
      </c>
      <c r="H26" s="39">
        <v>54</v>
      </c>
      <c r="K26" s="56"/>
      <c r="N26" s="39" t="s">
        <v>1161</v>
      </c>
    </row>
    <row r="27" spans="1:14" x14ac:dyDescent="0.2">
      <c r="B27" s="39" t="s">
        <v>166</v>
      </c>
      <c r="G27" s="39">
        <v>7</v>
      </c>
      <c r="H27" s="39">
        <v>10</v>
      </c>
      <c r="K27" s="56"/>
    </row>
    <row r="28" spans="1:14" x14ac:dyDescent="0.2">
      <c r="K28" s="56"/>
    </row>
    <row r="29" spans="1:14" x14ac:dyDescent="0.2">
      <c r="A29" s="39">
        <v>2023</v>
      </c>
      <c r="K29" s="56"/>
    </row>
    <row r="30" spans="1:14" x14ac:dyDescent="0.2">
      <c r="B30" s="39" t="s">
        <v>2132</v>
      </c>
      <c r="G30" s="39">
        <v>20</v>
      </c>
      <c r="K30" s="56"/>
      <c r="M30" s="39" t="s">
        <v>184</v>
      </c>
      <c r="N30" s="26" t="s">
        <v>2133</v>
      </c>
    </row>
    <row r="31" spans="1:14" x14ac:dyDescent="0.2">
      <c r="B31" s="39" t="s">
        <v>221</v>
      </c>
      <c r="H31" s="39">
        <v>86</v>
      </c>
      <c r="I31" s="39">
        <v>87</v>
      </c>
      <c r="K31" s="56"/>
      <c r="N31" s="39" t="s">
        <v>199</v>
      </c>
    </row>
    <row r="32" spans="1:14" x14ac:dyDescent="0.2">
      <c r="B32" s="39" t="s">
        <v>166</v>
      </c>
      <c r="H32" s="39">
        <v>14</v>
      </c>
      <c r="I32" s="39">
        <v>11</v>
      </c>
      <c r="K32" s="56"/>
    </row>
    <row r="33" spans="1:14" x14ac:dyDescent="0.2">
      <c r="K33" s="56"/>
    </row>
    <row r="34" spans="1:14" x14ac:dyDescent="0.2">
      <c r="A34" s="39">
        <v>2024</v>
      </c>
      <c r="K34" s="56"/>
    </row>
    <row r="35" spans="1:14" x14ac:dyDescent="0.2">
      <c r="B35" s="39" t="s">
        <v>2134</v>
      </c>
      <c r="H35" s="39">
        <v>48</v>
      </c>
      <c r="I35" s="39">
        <v>0</v>
      </c>
      <c r="K35" s="56"/>
      <c r="M35" s="39" t="s">
        <v>184</v>
      </c>
      <c r="N35" s="26" t="s">
        <v>2135</v>
      </c>
    </row>
    <row r="36" spans="1:14" x14ac:dyDescent="0.2">
      <c r="B36" s="39" t="s">
        <v>221</v>
      </c>
      <c r="H36" s="39">
        <v>38</v>
      </c>
      <c r="I36" s="39">
        <v>40</v>
      </c>
      <c r="K36" s="56"/>
      <c r="N36" s="39" t="s">
        <v>2136</v>
      </c>
    </row>
    <row r="37" spans="1:14" x14ac:dyDescent="0.2">
      <c r="B37" s="39" t="s">
        <v>166</v>
      </c>
      <c r="H37" s="39">
        <v>6</v>
      </c>
      <c r="I37" s="39">
        <v>-2</v>
      </c>
      <c r="K37" s="56"/>
    </row>
    <row r="38" spans="1:14" x14ac:dyDescent="0.2">
      <c r="K38" s="56"/>
    </row>
    <row r="39" spans="1:14" x14ac:dyDescent="0.2">
      <c r="K39" s="56"/>
    </row>
    <row r="40" spans="1:14" x14ac:dyDescent="0.2">
      <c r="A40" s="59" t="s">
        <v>6459</v>
      </c>
      <c r="K40" s="56"/>
    </row>
    <row r="41" spans="1:14" x14ac:dyDescent="0.2">
      <c r="B41" s="39" t="s">
        <v>579</v>
      </c>
      <c r="I41" s="39">
        <v>20</v>
      </c>
      <c r="K41" s="56"/>
      <c r="N41" s="39" t="s">
        <v>8935</v>
      </c>
    </row>
    <row r="42" spans="1:14" x14ac:dyDescent="0.2">
      <c r="B42" s="39" t="s">
        <v>578</v>
      </c>
      <c r="I42" s="39">
        <v>-20</v>
      </c>
      <c r="K42" s="56"/>
      <c r="N42" s="39" t="s">
        <v>8936</v>
      </c>
    </row>
    <row r="43" spans="1:14" x14ac:dyDescent="0.2">
      <c r="B43" s="39" t="s">
        <v>580</v>
      </c>
      <c r="I43" s="39">
        <v>33</v>
      </c>
      <c r="K43" s="56"/>
    </row>
    <row r="44" spans="1:14" x14ac:dyDescent="0.2">
      <c r="B44" s="39" t="s">
        <v>2137</v>
      </c>
      <c r="I44" s="39">
        <v>22</v>
      </c>
      <c r="K44" s="56"/>
      <c r="N44" s="39" t="s">
        <v>2138</v>
      </c>
    </row>
    <row r="45" spans="1:14" x14ac:dyDescent="0.2">
      <c r="K45" s="56"/>
    </row>
    <row r="46" spans="1:14" x14ac:dyDescent="0.2">
      <c r="K46" s="56"/>
    </row>
    <row r="47" spans="1:14" ht="25.5" x14ac:dyDescent="0.2">
      <c r="A47" s="61" t="s">
        <v>6460</v>
      </c>
      <c r="B47" s="62"/>
      <c r="C47" s="66" t="s">
        <v>3292</v>
      </c>
      <c r="D47" s="66" t="s">
        <v>3293</v>
      </c>
      <c r="E47" s="70" t="s">
        <v>7761</v>
      </c>
      <c r="K47" s="56"/>
    </row>
    <row r="48" spans="1:14" x14ac:dyDescent="0.2">
      <c r="A48" s="62"/>
      <c r="B48" s="62" t="s">
        <v>6461</v>
      </c>
      <c r="C48" s="67">
        <f>-I43</f>
        <v>-33</v>
      </c>
      <c r="D48" s="67"/>
      <c r="E48" s="78"/>
      <c r="K48" s="58"/>
    </row>
    <row r="49" spans="1:14" x14ac:dyDescent="0.2">
      <c r="A49" s="62"/>
      <c r="B49" s="62" t="s">
        <v>2137</v>
      </c>
      <c r="C49" s="67">
        <f>-I44</f>
        <v>-22</v>
      </c>
      <c r="D49" s="67"/>
      <c r="E49" s="78"/>
      <c r="K49" s="58"/>
    </row>
    <row r="50" spans="1:14" x14ac:dyDescent="0.2">
      <c r="A50" s="62"/>
      <c r="B50" s="68" t="s">
        <v>9013</v>
      </c>
      <c r="C50" s="67">
        <v>-2</v>
      </c>
      <c r="D50" s="67">
        <v>-2</v>
      </c>
      <c r="E50" s="78"/>
      <c r="K50" s="58"/>
      <c r="M50" s="3"/>
      <c r="N50" s="3" t="s">
        <v>9015</v>
      </c>
    </row>
    <row r="51" spans="1:14" x14ac:dyDescent="0.2">
      <c r="A51" s="62"/>
      <c r="B51" s="68" t="s">
        <v>9014</v>
      </c>
      <c r="C51" s="67">
        <v>-4</v>
      </c>
      <c r="D51" s="67">
        <v>-4</v>
      </c>
      <c r="E51" s="78"/>
      <c r="K51" s="58"/>
      <c r="M51" s="3"/>
      <c r="N51" s="3" t="s">
        <v>9016</v>
      </c>
    </row>
    <row r="52" spans="1:14" x14ac:dyDescent="0.2">
      <c r="A52" s="62"/>
      <c r="B52" s="62" t="s">
        <v>2139</v>
      </c>
      <c r="C52" s="67"/>
      <c r="D52" s="67">
        <v>-236</v>
      </c>
      <c r="E52" s="78"/>
      <c r="K52" s="58"/>
      <c r="N52" s="39" t="s">
        <v>2140</v>
      </c>
    </row>
    <row r="53" spans="1:14" x14ac:dyDescent="0.2">
      <c r="A53" s="62"/>
      <c r="B53" s="62" t="s">
        <v>8264</v>
      </c>
      <c r="C53" s="67"/>
      <c r="D53" s="67"/>
      <c r="E53" s="78">
        <v>-29</v>
      </c>
      <c r="K53" s="58"/>
      <c r="N53" s="39" t="s">
        <v>8546</v>
      </c>
    </row>
    <row r="54" spans="1:14" x14ac:dyDescent="0.2">
      <c r="A54" s="69" t="s">
        <v>146</v>
      </c>
      <c r="B54" s="49"/>
      <c r="C54" s="71">
        <f>SUM(C48:C53)</f>
        <v>-61</v>
      </c>
      <c r="D54" s="71">
        <f>SUM(D48:D53)</f>
        <v>-242</v>
      </c>
      <c r="E54" s="71">
        <f>SUM(E48:E53)</f>
        <v>-29</v>
      </c>
    </row>
    <row r="55" spans="1:14" x14ac:dyDescent="0.2">
      <c r="A55" s="62"/>
      <c r="B55" s="49"/>
      <c r="C55" s="50"/>
      <c r="D55" s="50"/>
      <c r="E55" s="50"/>
    </row>
    <row r="56" spans="1:14" x14ac:dyDescent="0.2">
      <c r="A56" s="62" t="s">
        <v>7759</v>
      </c>
      <c r="B56" s="49"/>
      <c r="C56" s="50"/>
      <c r="D56" s="50"/>
      <c r="E56" s="50">
        <f>E54+D54</f>
        <v>-271</v>
      </c>
    </row>
  </sheetData>
  <hyperlinks>
    <hyperlink ref="A1" location="'statewide summary'!Print_Titles" display="Link to Summary Worksheet" xr:uid="{AD8385EA-D3A6-4F54-83C6-0D582BACE50A}"/>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2/18/2025</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BFE7F-6092-4B67-B7A9-DA1A040802C7}">
  <sheetPr codeName="Sheet27"/>
  <dimension ref="A1:N109"/>
  <sheetViews>
    <sheetView showGridLines="0" workbookViewId="0">
      <pane xSplit="2" ySplit="10" topLeftCell="C11" activePane="bottomRight" state="frozen"/>
      <selection pane="topRight" activeCell="C1" sqref="C1"/>
      <selection pane="bottomLeft" activeCell="A14" sqref="A14"/>
      <selection pane="bottomRight" activeCell="B25" sqref="B25"/>
    </sheetView>
  </sheetViews>
  <sheetFormatPr defaultRowHeight="12.75" x14ac:dyDescent="0.2"/>
  <cols>
    <col min="1" max="1" width="7.140625" style="3" customWidth="1"/>
    <col min="2" max="2" width="31.42578125" style="3" customWidth="1"/>
    <col min="3" max="9" width="13.7109375" style="3" customWidth="1"/>
    <col min="10" max="10" width="2" style="3" customWidth="1"/>
    <col min="11" max="11" width="9.140625" style="3"/>
    <col min="12" max="12" width="1.7109375" style="3" customWidth="1"/>
    <col min="13" max="16384" width="9.140625" style="3"/>
  </cols>
  <sheetData>
    <row r="1" spans="1:11" ht="16.149999999999999" customHeight="1" x14ac:dyDescent="0.2">
      <c r="A1" s="92" t="s">
        <v>8923</v>
      </c>
    </row>
    <row r="2" spans="1:11" ht="14.45" customHeight="1" x14ac:dyDescent="0.2">
      <c r="B2" s="90" t="s">
        <v>788</v>
      </c>
    </row>
    <row r="3" spans="1:11" ht="2.1" customHeight="1" x14ac:dyDescent="0.2"/>
    <row r="4" spans="1:11" ht="14.45" customHeight="1" x14ac:dyDescent="0.2">
      <c r="B4" s="15" t="s">
        <v>1</v>
      </c>
    </row>
    <row r="5" spans="1:11" ht="1.1499999999999999" customHeight="1" x14ac:dyDescent="0.2"/>
    <row r="6" spans="1:11" ht="14.45" customHeight="1" x14ac:dyDescent="0.2">
      <c r="B6" s="15" t="s">
        <v>2</v>
      </c>
    </row>
    <row r="7" spans="1:11" ht="0.75" customHeight="1" x14ac:dyDescent="0.2"/>
    <row r="8" spans="1:11" ht="14.45" customHeight="1" x14ac:dyDescent="0.2">
      <c r="B8" s="16" t="s">
        <v>3</v>
      </c>
    </row>
    <row r="9" spans="1:11" x14ac:dyDescent="0.2">
      <c r="B9" s="8" t="s">
        <v>4</v>
      </c>
      <c r="C9" s="1" t="s">
        <v>4</v>
      </c>
      <c r="D9" s="1" t="s">
        <v>4</v>
      </c>
      <c r="E9" s="1" t="s">
        <v>4</v>
      </c>
      <c r="F9" s="1" t="s">
        <v>4</v>
      </c>
      <c r="G9" s="1" t="s">
        <v>4</v>
      </c>
      <c r="H9" s="1" t="s">
        <v>5</v>
      </c>
      <c r="I9" s="21" t="s">
        <v>174</v>
      </c>
    </row>
    <row r="10" spans="1:11" x14ac:dyDescent="0.2">
      <c r="B10" s="9" t="s">
        <v>4</v>
      </c>
      <c r="C10" s="2" t="s">
        <v>7</v>
      </c>
      <c r="D10" s="2" t="s">
        <v>8</v>
      </c>
      <c r="E10" s="2" t="s">
        <v>9</v>
      </c>
      <c r="F10" s="2" t="s">
        <v>10</v>
      </c>
      <c r="G10" s="2" t="s">
        <v>11</v>
      </c>
      <c r="H10" s="2" t="s">
        <v>12</v>
      </c>
      <c r="I10" s="2" t="s">
        <v>13</v>
      </c>
      <c r="K10" s="31" t="s">
        <v>331</v>
      </c>
    </row>
    <row r="11" spans="1:11" x14ac:dyDescent="0.2">
      <c r="B11" s="8" t="s">
        <v>153</v>
      </c>
      <c r="C11" s="76">
        <v>0</v>
      </c>
      <c r="D11" s="76">
        <v>0</v>
      </c>
      <c r="E11" s="76">
        <v>0</v>
      </c>
      <c r="F11" s="76">
        <v>0</v>
      </c>
      <c r="G11" s="76">
        <v>0</v>
      </c>
      <c r="H11" s="76">
        <v>45207</v>
      </c>
      <c r="I11" s="76">
        <v>40946</v>
      </c>
    </row>
    <row r="12" spans="1:11" x14ac:dyDescent="0.2">
      <c r="B12" s="8" t="s">
        <v>258</v>
      </c>
      <c r="C12" s="76">
        <v>2478.0439999999999</v>
      </c>
      <c r="D12" s="76">
        <v>3166.4580000000001</v>
      </c>
      <c r="E12" s="76">
        <v>3396.8249999999998</v>
      </c>
      <c r="F12" s="76">
        <v>2917.0169999999998</v>
      </c>
      <c r="G12" s="76">
        <v>3019.4012499999999</v>
      </c>
      <c r="H12" s="76">
        <v>0</v>
      </c>
      <c r="I12" s="76">
        <v>0</v>
      </c>
    </row>
    <row r="13" spans="1:11" x14ac:dyDescent="0.2">
      <c r="B13" s="8" t="s">
        <v>787</v>
      </c>
      <c r="C13" s="76">
        <v>6331.3019999999997</v>
      </c>
      <c r="D13" s="76">
        <v>5221.66</v>
      </c>
      <c r="E13" s="76">
        <v>1641.6980000000001</v>
      </c>
      <c r="F13" s="76">
        <v>1962.921</v>
      </c>
      <c r="G13" s="76">
        <v>5084.6042500000003</v>
      </c>
      <c r="H13" s="76">
        <v>0</v>
      </c>
      <c r="I13" s="76">
        <v>0</v>
      </c>
    </row>
    <row r="14" spans="1:11" x14ac:dyDescent="0.2">
      <c r="B14" s="8" t="s">
        <v>786</v>
      </c>
      <c r="C14" s="76">
        <v>1175.704</v>
      </c>
      <c r="D14" s="76">
        <v>2964.8629999999998</v>
      </c>
      <c r="E14" s="76">
        <v>2</v>
      </c>
      <c r="F14" s="76">
        <v>3.5999999999999997E-2</v>
      </c>
      <c r="G14" s="76">
        <v>853.44800999999995</v>
      </c>
      <c r="H14" s="76">
        <v>0</v>
      </c>
      <c r="I14" s="76">
        <v>0</v>
      </c>
    </row>
    <row r="15" spans="1:11" x14ac:dyDescent="0.2">
      <c r="B15" s="8" t="s">
        <v>785</v>
      </c>
      <c r="C15" s="76">
        <v>8388.0540000000001</v>
      </c>
      <c r="D15" s="76">
        <v>7851.7280000000001</v>
      </c>
      <c r="E15" s="76">
        <v>4353.5020000000004</v>
      </c>
      <c r="F15" s="76">
        <v>5801.8360000000002</v>
      </c>
      <c r="G15" s="76">
        <v>6968.3117000000002</v>
      </c>
      <c r="H15" s="76">
        <v>0</v>
      </c>
      <c r="I15" s="76">
        <v>0</v>
      </c>
    </row>
    <row r="16" spans="1:11" x14ac:dyDescent="0.2">
      <c r="B16" s="8" t="s">
        <v>784</v>
      </c>
      <c r="C16" s="76">
        <v>5813.9489999999996</v>
      </c>
      <c r="D16" s="76">
        <v>7144.1549999999997</v>
      </c>
      <c r="E16" s="76">
        <v>1999.8589999999999</v>
      </c>
      <c r="F16" s="76">
        <v>17272.655999999999</v>
      </c>
      <c r="G16" s="76">
        <v>3414.4253399999998</v>
      </c>
      <c r="H16" s="76">
        <v>0</v>
      </c>
      <c r="I16" s="76">
        <v>0</v>
      </c>
    </row>
    <row r="17" spans="1:14" x14ac:dyDescent="0.2">
      <c r="B17" s="8" t="s">
        <v>783</v>
      </c>
      <c r="C17" s="76">
        <v>8566.8160000000007</v>
      </c>
      <c r="D17" s="76">
        <v>11738.939</v>
      </c>
      <c r="E17" s="76">
        <v>10521.405000000001</v>
      </c>
      <c r="F17" s="76">
        <v>7773.5360000000001</v>
      </c>
      <c r="G17" s="76">
        <v>12860.01612</v>
      </c>
      <c r="H17" s="76">
        <v>0</v>
      </c>
      <c r="I17" s="76">
        <v>0</v>
      </c>
    </row>
    <row r="18" spans="1:14" x14ac:dyDescent="0.2">
      <c r="B18" s="8" t="s">
        <v>782</v>
      </c>
      <c r="C18" s="76">
        <v>276.21800000000002</v>
      </c>
      <c r="D18" s="76">
        <v>0</v>
      </c>
      <c r="E18" s="76">
        <v>0</v>
      </c>
      <c r="F18" s="76">
        <v>0</v>
      </c>
      <c r="G18" s="76">
        <v>0</v>
      </c>
      <c r="H18" s="76">
        <v>0</v>
      </c>
      <c r="I18" s="76">
        <v>0</v>
      </c>
    </row>
    <row r="19" spans="1:14" x14ac:dyDescent="0.2">
      <c r="B19" s="8" t="s">
        <v>781</v>
      </c>
      <c r="C19" s="76">
        <v>0</v>
      </c>
      <c r="D19" s="76">
        <v>0</v>
      </c>
      <c r="E19" s="76">
        <v>746.00199999999995</v>
      </c>
      <c r="F19" s="76">
        <v>-92.841999999999999</v>
      </c>
      <c r="G19" s="76">
        <v>-193.97511</v>
      </c>
      <c r="H19" s="76">
        <v>0</v>
      </c>
      <c r="I19" s="76">
        <v>0</v>
      </c>
    </row>
    <row r="20" spans="1:14" x14ac:dyDescent="0.2">
      <c r="B20" s="8" t="s">
        <v>780</v>
      </c>
      <c r="C20" s="76">
        <v>0</v>
      </c>
      <c r="D20" s="76">
        <v>386.27499999999998</v>
      </c>
      <c r="E20" s="76">
        <v>0.23599999999999999</v>
      </c>
      <c r="F20" s="76">
        <v>0</v>
      </c>
      <c r="G20" s="76">
        <v>35.776000000000003</v>
      </c>
      <c r="H20" s="76">
        <v>0</v>
      </c>
      <c r="I20" s="76">
        <v>0</v>
      </c>
    </row>
    <row r="21" spans="1:14" x14ac:dyDescent="0.2">
      <c r="B21" s="8" t="s">
        <v>779</v>
      </c>
      <c r="C21" s="76">
        <v>0</v>
      </c>
      <c r="D21" s="76">
        <v>0</v>
      </c>
      <c r="E21" s="76">
        <v>0</v>
      </c>
      <c r="F21" s="76">
        <v>157.04400000000001</v>
      </c>
      <c r="G21" s="76">
        <v>1177.9333899999999</v>
      </c>
      <c r="H21" s="76">
        <v>0</v>
      </c>
      <c r="I21" s="76">
        <v>0</v>
      </c>
    </row>
    <row r="22" spans="1:14" x14ac:dyDescent="0.2">
      <c r="B22" s="8" t="s">
        <v>778</v>
      </c>
      <c r="C22" s="76">
        <v>576.14400000000001</v>
      </c>
      <c r="D22" s="76">
        <v>675.63300000000004</v>
      </c>
      <c r="E22" s="76">
        <v>687.32899999999995</v>
      </c>
      <c r="F22" s="76">
        <v>685.60599999999999</v>
      </c>
      <c r="G22" s="76">
        <v>1412.49053</v>
      </c>
      <c r="H22" s="76">
        <v>0</v>
      </c>
      <c r="I22" s="76">
        <v>0</v>
      </c>
    </row>
    <row r="23" spans="1:14" x14ac:dyDescent="0.2">
      <c r="B23" s="13" t="s">
        <v>146</v>
      </c>
      <c r="C23" s="7">
        <v>33606.231</v>
      </c>
      <c r="D23" s="7">
        <v>39149.711000000003</v>
      </c>
      <c r="E23" s="7">
        <v>23348.856</v>
      </c>
      <c r="F23" s="7">
        <v>36477.81</v>
      </c>
      <c r="G23" s="7">
        <v>34632.431479999999</v>
      </c>
      <c r="H23" s="7">
        <v>45207</v>
      </c>
      <c r="I23" s="7">
        <v>40946</v>
      </c>
    </row>
    <row r="25" spans="1:14" x14ac:dyDescent="0.2">
      <c r="B25" s="72" t="s">
        <v>9036</v>
      </c>
      <c r="C25" s="72"/>
      <c r="D25" s="72"/>
      <c r="E25" s="72"/>
      <c r="F25" s="72"/>
      <c r="G25" s="72"/>
      <c r="H25" s="72"/>
      <c r="I25" s="74">
        <f>I23+K25</f>
        <v>40946</v>
      </c>
      <c r="K25" s="32">
        <f>SUM(K26:K106)</f>
        <v>0</v>
      </c>
    </row>
    <row r="26" spans="1:14" x14ac:dyDescent="0.2">
      <c r="B26" s="72" t="s">
        <v>257</v>
      </c>
      <c r="C26" s="72"/>
      <c r="D26" s="72"/>
      <c r="E26" s="72"/>
      <c r="F26" s="72"/>
      <c r="G26" s="72"/>
      <c r="H26" s="72"/>
      <c r="I26" s="75">
        <f>I25/I23-1</f>
        <v>0</v>
      </c>
      <c r="K26" s="30"/>
    </row>
    <row r="27" spans="1:14" x14ac:dyDescent="0.2">
      <c r="K27" s="30"/>
    </row>
    <row r="28" spans="1:14" x14ac:dyDescent="0.2">
      <c r="G28" s="19"/>
      <c r="H28" s="19"/>
      <c r="I28" s="19"/>
      <c r="J28" s="19"/>
      <c r="K28" s="33"/>
    </row>
    <row r="29" spans="1:14" x14ac:dyDescent="0.2">
      <c r="A29" s="23" t="s">
        <v>256</v>
      </c>
      <c r="G29" s="19"/>
      <c r="H29" s="19"/>
      <c r="I29" s="19"/>
      <c r="J29" s="19"/>
      <c r="K29" s="33"/>
    </row>
    <row r="30" spans="1:14" x14ac:dyDescent="0.2">
      <c r="G30" s="19"/>
      <c r="H30" s="19"/>
      <c r="I30" s="19"/>
      <c r="J30" s="19"/>
      <c r="K30" s="33"/>
    </row>
    <row r="31" spans="1:14" x14ac:dyDescent="0.2">
      <c r="A31" s="18">
        <v>2021</v>
      </c>
      <c r="G31" s="19"/>
      <c r="H31" s="19"/>
      <c r="I31" s="19"/>
      <c r="J31" s="19"/>
      <c r="K31" s="33"/>
    </row>
    <row r="32" spans="1:14" x14ac:dyDescent="0.2">
      <c r="B32" s="3" t="s">
        <v>2141</v>
      </c>
      <c r="G32" s="19">
        <v>173</v>
      </c>
      <c r="H32" s="19">
        <v>0</v>
      </c>
      <c r="I32" s="19"/>
      <c r="J32" s="19"/>
      <c r="K32" s="33"/>
      <c r="M32" s="3" t="s">
        <v>184</v>
      </c>
      <c r="N32" s="26" t="s">
        <v>2150</v>
      </c>
    </row>
    <row r="33" spans="1:14" x14ac:dyDescent="0.2">
      <c r="B33" s="3" t="s">
        <v>2142</v>
      </c>
      <c r="G33" s="19">
        <v>287</v>
      </c>
      <c r="H33" s="19">
        <v>276</v>
      </c>
      <c r="I33" s="19"/>
      <c r="J33" s="19"/>
      <c r="K33" s="33"/>
      <c r="M33" s="3" t="s">
        <v>180</v>
      </c>
      <c r="N33" s="26" t="s">
        <v>2151</v>
      </c>
    </row>
    <row r="34" spans="1:14" x14ac:dyDescent="0.2">
      <c r="B34" s="3" t="s">
        <v>2143</v>
      </c>
      <c r="G34" s="19">
        <v>600</v>
      </c>
      <c r="H34" s="19">
        <v>0</v>
      </c>
      <c r="I34" s="19"/>
      <c r="J34" s="19"/>
      <c r="K34" s="33"/>
      <c r="M34" s="3" t="s">
        <v>184</v>
      </c>
      <c r="N34" s="26" t="s">
        <v>2152</v>
      </c>
    </row>
    <row r="35" spans="1:14" x14ac:dyDescent="0.2">
      <c r="B35" s="3" t="s">
        <v>2144</v>
      </c>
      <c r="G35" s="19">
        <v>158</v>
      </c>
      <c r="H35" s="19">
        <v>0</v>
      </c>
      <c r="I35" s="19"/>
      <c r="J35" s="19"/>
      <c r="K35" s="33"/>
      <c r="M35" s="3" t="s">
        <v>184</v>
      </c>
      <c r="N35" s="26" t="s">
        <v>2153</v>
      </c>
    </row>
    <row r="36" spans="1:14" x14ac:dyDescent="0.2">
      <c r="B36" s="3" t="s">
        <v>2145</v>
      </c>
      <c r="G36" s="19">
        <v>150</v>
      </c>
      <c r="H36" s="19">
        <v>0</v>
      </c>
      <c r="I36" s="19"/>
      <c r="J36" s="19"/>
      <c r="K36" s="33"/>
      <c r="M36" s="3" t="s">
        <v>184</v>
      </c>
      <c r="N36" s="26" t="s">
        <v>2154</v>
      </c>
    </row>
    <row r="37" spans="1:14" x14ac:dyDescent="0.2">
      <c r="B37" s="3" t="s">
        <v>2146</v>
      </c>
      <c r="G37" s="19">
        <v>339</v>
      </c>
      <c r="H37" s="19">
        <v>334</v>
      </c>
      <c r="I37" s="19"/>
      <c r="J37" s="19"/>
      <c r="K37" s="33"/>
      <c r="M37" s="3" t="s">
        <v>180</v>
      </c>
      <c r="N37" s="26" t="s">
        <v>2155</v>
      </c>
    </row>
    <row r="38" spans="1:14" x14ac:dyDescent="0.2">
      <c r="B38" s="3" t="s">
        <v>2147</v>
      </c>
      <c r="G38" s="19">
        <v>1745</v>
      </c>
      <c r="H38" s="19">
        <v>1920</v>
      </c>
      <c r="I38" s="19"/>
      <c r="J38" s="19"/>
      <c r="K38" s="33"/>
      <c r="M38" s="3" t="s">
        <v>180</v>
      </c>
      <c r="N38" s="26" t="s">
        <v>2156</v>
      </c>
    </row>
    <row r="39" spans="1:14" x14ac:dyDescent="0.2">
      <c r="B39" s="3" t="s">
        <v>2148</v>
      </c>
      <c r="G39" s="19">
        <v>256</v>
      </c>
      <c r="H39" s="19">
        <v>0</v>
      </c>
      <c r="I39" s="19"/>
      <c r="J39" s="19"/>
      <c r="K39" s="33"/>
      <c r="M39" s="3" t="s">
        <v>184</v>
      </c>
      <c r="N39" s="26" t="s">
        <v>2157</v>
      </c>
    </row>
    <row r="40" spans="1:14" x14ac:dyDescent="0.2">
      <c r="B40" s="3" t="s">
        <v>2149</v>
      </c>
      <c r="G40" s="19">
        <v>158</v>
      </c>
      <c r="H40" s="19">
        <v>158</v>
      </c>
      <c r="I40" s="19"/>
      <c r="J40" s="19"/>
      <c r="K40" s="33"/>
      <c r="M40" s="3" t="s">
        <v>180</v>
      </c>
      <c r="N40" s="26" t="s">
        <v>2158</v>
      </c>
    </row>
    <row r="41" spans="1:14" x14ac:dyDescent="0.2">
      <c r="B41" s="3" t="s">
        <v>221</v>
      </c>
      <c r="G41" s="19">
        <v>51</v>
      </c>
      <c r="H41" s="19">
        <v>244</v>
      </c>
      <c r="I41" s="19"/>
      <c r="J41" s="19"/>
      <c r="K41" s="33"/>
      <c r="N41" s="39" t="s">
        <v>1034</v>
      </c>
    </row>
    <row r="42" spans="1:14" x14ac:dyDescent="0.2">
      <c r="B42" s="3" t="s">
        <v>166</v>
      </c>
      <c r="G42" s="19">
        <v>161</v>
      </c>
      <c r="H42" s="19">
        <v>-12</v>
      </c>
      <c r="I42" s="19"/>
      <c r="J42" s="19"/>
      <c r="K42" s="33"/>
    </row>
    <row r="43" spans="1:14" x14ac:dyDescent="0.2">
      <c r="G43" s="19"/>
      <c r="H43" s="19"/>
      <c r="I43" s="19"/>
      <c r="J43" s="19"/>
      <c r="K43" s="33"/>
    </row>
    <row r="44" spans="1:14" x14ac:dyDescent="0.2">
      <c r="A44" s="3">
        <v>2022</v>
      </c>
      <c r="G44" s="19"/>
      <c r="H44" s="19"/>
      <c r="I44" s="19"/>
      <c r="J44" s="19"/>
      <c r="K44" s="33"/>
    </row>
    <row r="45" spans="1:14" x14ac:dyDescent="0.2">
      <c r="B45" s="3" t="s">
        <v>2159</v>
      </c>
      <c r="G45" s="19">
        <v>540</v>
      </c>
      <c r="H45" s="19">
        <v>1080</v>
      </c>
      <c r="I45" s="19"/>
      <c r="J45" s="19"/>
      <c r="K45" s="33"/>
      <c r="M45" s="3" t="s">
        <v>180</v>
      </c>
      <c r="N45" s="26" t="s">
        <v>2174</v>
      </c>
    </row>
    <row r="46" spans="1:14" x14ac:dyDescent="0.2">
      <c r="B46" s="3" t="s">
        <v>2160</v>
      </c>
      <c r="G46" s="19">
        <v>1326</v>
      </c>
      <c r="H46" s="19">
        <v>2652</v>
      </c>
      <c r="I46" s="19"/>
      <c r="J46" s="19"/>
      <c r="K46" s="33"/>
      <c r="M46" s="3" t="s">
        <v>180</v>
      </c>
      <c r="N46" s="26" t="s">
        <v>2175</v>
      </c>
    </row>
    <row r="47" spans="1:14" x14ac:dyDescent="0.2">
      <c r="B47" s="3" t="s">
        <v>2161</v>
      </c>
      <c r="G47" s="19">
        <v>813</v>
      </c>
      <c r="H47" s="19">
        <v>0</v>
      </c>
      <c r="I47" s="19"/>
      <c r="J47" s="19"/>
      <c r="K47" s="33"/>
      <c r="M47" s="3" t="s">
        <v>184</v>
      </c>
      <c r="N47" s="26" t="s">
        <v>2176</v>
      </c>
    </row>
    <row r="48" spans="1:14" x14ac:dyDescent="0.2">
      <c r="B48" s="3" t="s">
        <v>2162</v>
      </c>
      <c r="G48" s="19">
        <v>200</v>
      </c>
      <c r="H48" s="19">
        <v>0</v>
      </c>
      <c r="I48" s="19"/>
      <c r="J48" s="19"/>
      <c r="K48" s="33"/>
      <c r="M48" s="3" t="s">
        <v>184</v>
      </c>
      <c r="N48" s="26" t="s">
        <v>2177</v>
      </c>
    </row>
    <row r="49" spans="1:14" x14ac:dyDescent="0.2">
      <c r="B49" s="3" t="s">
        <v>2163</v>
      </c>
      <c r="G49" s="19">
        <v>193</v>
      </c>
      <c r="H49" s="19">
        <v>356</v>
      </c>
      <c r="I49" s="19"/>
      <c r="J49" s="19"/>
      <c r="K49" s="33"/>
      <c r="M49" s="3" t="s">
        <v>182</v>
      </c>
      <c r="N49" s="26" t="s">
        <v>2178</v>
      </c>
    </row>
    <row r="50" spans="1:14" x14ac:dyDescent="0.2">
      <c r="B50" s="3" t="s">
        <v>2164</v>
      </c>
      <c r="G50" s="19">
        <v>250</v>
      </c>
      <c r="H50" s="19">
        <v>0</v>
      </c>
      <c r="I50" s="19"/>
      <c r="J50" s="19"/>
      <c r="K50" s="33"/>
      <c r="M50" s="3" t="s">
        <v>184</v>
      </c>
      <c r="N50" s="26" t="s">
        <v>2179</v>
      </c>
    </row>
    <row r="51" spans="1:14" x14ac:dyDescent="0.2">
      <c r="B51" s="3" t="s">
        <v>2165</v>
      </c>
      <c r="G51" s="19">
        <v>166</v>
      </c>
      <c r="H51" s="19">
        <v>332</v>
      </c>
      <c r="I51" s="19"/>
      <c r="J51" s="19"/>
      <c r="K51" s="33"/>
      <c r="M51" s="3" t="s">
        <v>180</v>
      </c>
      <c r="N51" s="26" t="s">
        <v>2180</v>
      </c>
    </row>
    <row r="52" spans="1:14" x14ac:dyDescent="0.2">
      <c r="B52" s="3" t="s">
        <v>2166</v>
      </c>
      <c r="G52" s="19">
        <v>251</v>
      </c>
      <c r="H52" s="19">
        <v>382</v>
      </c>
      <c r="I52" s="19"/>
      <c r="J52" s="19"/>
      <c r="K52" s="33"/>
      <c r="M52" s="3" t="s">
        <v>180</v>
      </c>
      <c r="N52" s="26" t="s">
        <v>2181</v>
      </c>
    </row>
    <row r="53" spans="1:14" x14ac:dyDescent="0.2">
      <c r="B53" s="3" t="s">
        <v>2167</v>
      </c>
      <c r="G53" s="19">
        <v>121</v>
      </c>
      <c r="H53" s="19">
        <v>224</v>
      </c>
      <c r="I53" s="19"/>
      <c r="J53" s="19"/>
      <c r="K53" s="33"/>
      <c r="M53" s="3" t="s">
        <v>182</v>
      </c>
      <c r="N53" s="26" t="s">
        <v>2182</v>
      </c>
    </row>
    <row r="54" spans="1:14" x14ac:dyDescent="0.2">
      <c r="B54" s="3" t="s">
        <v>2168</v>
      </c>
      <c r="G54" s="19">
        <v>250</v>
      </c>
      <c r="H54" s="19">
        <v>500</v>
      </c>
      <c r="I54" s="19"/>
      <c r="J54" s="19"/>
      <c r="K54" s="33"/>
      <c r="M54" s="3" t="s">
        <v>180</v>
      </c>
      <c r="N54" s="26" t="s">
        <v>2183</v>
      </c>
    </row>
    <row r="55" spans="1:14" x14ac:dyDescent="0.2">
      <c r="B55" s="3" t="s">
        <v>2169</v>
      </c>
      <c r="G55" s="19">
        <v>226</v>
      </c>
      <c r="H55" s="19">
        <v>0</v>
      </c>
      <c r="I55" s="19"/>
      <c r="J55" s="19"/>
      <c r="K55" s="33"/>
      <c r="M55" s="3" t="s">
        <v>184</v>
      </c>
      <c r="N55" s="26" t="s">
        <v>2184</v>
      </c>
    </row>
    <row r="56" spans="1:14" x14ac:dyDescent="0.2">
      <c r="B56" s="3" t="s">
        <v>2170</v>
      </c>
      <c r="G56" s="19">
        <v>20</v>
      </c>
      <c r="H56" s="19">
        <v>0</v>
      </c>
      <c r="I56" s="19"/>
      <c r="J56" s="19"/>
      <c r="K56" s="33"/>
      <c r="M56" s="3" t="s">
        <v>184</v>
      </c>
      <c r="N56" s="26" t="s">
        <v>2185</v>
      </c>
    </row>
    <row r="57" spans="1:14" x14ac:dyDescent="0.2">
      <c r="B57" s="3" t="s">
        <v>2171</v>
      </c>
      <c r="G57" s="19">
        <v>409</v>
      </c>
      <c r="H57" s="19">
        <v>818</v>
      </c>
      <c r="I57" s="19"/>
      <c r="J57" s="19"/>
      <c r="K57" s="33"/>
      <c r="M57" s="3" t="s">
        <v>180</v>
      </c>
      <c r="N57" s="26" t="s">
        <v>291</v>
      </c>
    </row>
    <row r="58" spans="1:14" x14ac:dyDescent="0.2">
      <c r="B58" s="3" t="s">
        <v>2172</v>
      </c>
      <c r="G58" s="19">
        <v>40</v>
      </c>
      <c r="H58" s="19">
        <v>0</v>
      </c>
      <c r="I58" s="19"/>
      <c r="J58" s="19"/>
      <c r="K58" s="33"/>
      <c r="M58" s="3" t="s">
        <v>184</v>
      </c>
      <c r="N58" s="26" t="s">
        <v>2186</v>
      </c>
    </row>
    <row r="59" spans="1:14" x14ac:dyDescent="0.2">
      <c r="B59" s="3" t="s">
        <v>2173</v>
      </c>
      <c r="G59" s="19">
        <v>1100</v>
      </c>
      <c r="H59" s="19">
        <v>1526</v>
      </c>
      <c r="I59" s="19"/>
      <c r="J59" s="19"/>
      <c r="K59" s="33"/>
      <c r="M59" s="3" t="s">
        <v>180</v>
      </c>
      <c r="N59" s="26" t="s">
        <v>2187</v>
      </c>
    </row>
    <row r="60" spans="1:14" x14ac:dyDescent="0.2">
      <c r="B60" s="3" t="s">
        <v>221</v>
      </c>
      <c r="G60" s="19">
        <v>587</v>
      </c>
      <c r="H60" s="19">
        <v>1995</v>
      </c>
      <c r="I60" s="19"/>
      <c r="J60" s="19"/>
      <c r="K60" s="33"/>
      <c r="N60" s="39" t="s">
        <v>2224</v>
      </c>
    </row>
    <row r="61" spans="1:14" x14ac:dyDescent="0.2">
      <c r="B61" s="3" t="s">
        <v>173</v>
      </c>
      <c r="G61" s="19">
        <v>-543</v>
      </c>
      <c r="H61" s="19">
        <v>-276</v>
      </c>
      <c r="I61" s="19"/>
      <c r="J61" s="19"/>
      <c r="K61" s="33"/>
      <c r="N61" s="3" t="s">
        <v>2225</v>
      </c>
    </row>
    <row r="62" spans="1:14" x14ac:dyDescent="0.2">
      <c r="B62" s="3" t="s">
        <v>166</v>
      </c>
      <c r="G62" s="19">
        <v>183</v>
      </c>
      <c r="H62" s="19">
        <v>223</v>
      </c>
      <c r="I62" s="19"/>
      <c r="J62" s="19"/>
      <c r="K62" s="33"/>
    </row>
    <row r="63" spans="1:14" x14ac:dyDescent="0.2">
      <c r="G63" s="19"/>
      <c r="H63" s="19"/>
      <c r="I63" s="19"/>
      <c r="J63" s="19"/>
      <c r="K63" s="33"/>
    </row>
    <row r="64" spans="1:14" x14ac:dyDescent="0.2">
      <c r="A64" s="3">
        <v>2023</v>
      </c>
      <c r="G64" s="19"/>
      <c r="H64" s="19"/>
      <c r="I64" s="19"/>
      <c r="J64" s="19"/>
      <c r="K64" s="33"/>
    </row>
    <row r="65" spans="1:14" x14ac:dyDescent="0.2">
      <c r="B65" s="3" t="s">
        <v>2188</v>
      </c>
      <c r="G65" s="19"/>
      <c r="H65" s="19">
        <v>1198</v>
      </c>
      <c r="I65" s="19">
        <v>1300</v>
      </c>
      <c r="J65" s="19"/>
      <c r="K65" s="33"/>
      <c r="M65" s="3" t="s">
        <v>180</v>
      </c>
      <c r="N65" s="26" t="s">
        <v>2196</v>
      </c>
    </row>
    <row r="66" spans="1:14" x14ac:dyDescent="0.2">
      <c r="B66" s="3" t="s">
        <v>2189</v>
      </c>
      <c r="G66" s="19"/>
      <c r="H66" s="19">
        <v>429</v>
      </c>
      <c r="I66" s="19">
        <v>0</v>
      </c>
      <c r="J66" s="19"/>
      <c r="K66" s="33"/>
      <c r="M66" s="3" t="s">
        <v>184</v>
      </c>
      <c r="N66" s="26" t="s">
        <v>2197</v>
      </c>
    </row>
    <row r="67" spans="1:14" x14ac:dyDescent="0.2">
      <c r="B67" s="3" t="s">
        <v>2190</v>
      </c>
      <c r="G67" s="19"/>
      <c r="H67" s="19">
        <v>1091</v>
      </c>
      <c r="I67" s="19">
        <v>1076</v>
      </c>
      <c r="J67" s="19"/>
      <c r="K67" s="33"/>
      <c r="M67" s="3" t="s">
        <v>180</v>
      </c>
      <c r="N67" s="26" t="s">
        <v>2198</v>
      </c>
    </row>
    <row r="68" spans="1:14" x14ac:dyDescent="0.2">
      <c r="B68" s="3" t="s">
        <v>2191</v>
      </c>
      <c r="G68" s="19"/>
      <c r="H68" s="19">
        <v>4487</v>
      </c>
      <c r="I68" s="19">
        <v>5792</v>
      </c>
      <c r="J68" s="19"/>
      <c r="K68" s="33"/>
      <c r="M68" s="3" t="s">
        <v>180</v>
      </c>
      <c r="N68" s="26" t="s">
        <v>2199</v>
      </c>
    </row>
    <row r="69" spans="1:14" x14ac:dyDescent="0.2">
      <c r="B69" s="3" t="s">
        <v>2192</v>
      </c>
      <c r="G69" s="19"/>
      <c r="H69" s="19">
        <v>367</v>
      </c>
      <c r="I69" s="19">
        <v>362</v>
      </c>
      <c r="J69" s="19"/>
      <c r="K69" s="33"/>
      <c r="M69" s="3" t="s">
        <v>180</v>
      </c>
      <c r="N69" s="26" t="s">
        <v>2200</v>
      </c>
    </row>
    <row r="70" spans="1:14" x14ac:dyDescent="0.2">
      <c r="B70" s="3" t="s">
        <v>2193</v>
      </c>
      <c r="G70" s="19"/>
      <c r="H70" s="19">
        <v>500</v>
      </c>
      <c r="I70" s="19">
        <v>0</v>
      </c>
      <c r="J70" s="19"/>
      <c r="K70" s="33"/>
      <c r="M70" s="3" t="s">
        <v>184</v>
      </c>
      <c r="N70" s="26" t="s">
        <v>2201</v>
      </c>
    </row>
    <row r="71" spans="1:14" x14ac:dyDescent="0.2">
      <c r="B71" s="3" t="s">
        <v>2194</v>
      </c>
      <c r="G71" s="19"/>
      <c r="H71" s="19">
        <v>1025</v>
      </c>
      <c r="I71" s="19">
        <v>0</v>
      </c>
      <c r="J71" s="19"/>
      <c r="K71" s="33"/>
      <c r="M71" s="3" t="s">
        <v>184</v>
      </c>
      <c r="N71" s="26" t="s">
        <v>2202</v>
      </c>
    </row>
    <row r="72" spans="1:14" x14ac:dyDescent="0.2">
      <c r="B72" s="3" t="s">
        <v>2195</v>
      </c>
      <c r="G72" s="19"/>
      <c r="H72" s="19">
        <v>298</v>
      </c>
      <c r="I72" s="19">
        <v>0</v>
      </c>
      <c r="J72" s="19"/>
      <c r="K72" s="33"/>
      <c r="M72" s="3" t="s">
        <v>184</v>
      </c>
      <c r="N72" s="26" t="s">
        <v>2203</v>
      </c>
    </row>
    <row r="73" spans="1:14" x14ac:dyDescent="0.2">
      <c r="B73" s="3" t="s">
        <v>221</v>
      </c>
      <c r="G73" s="19"/>
      <c r="H73" s="19">
        <v>1693</v>
      </c>
      <c r="I73" s="19">
        <v>1676</v>
      </c>
      <c r="J73" s="19"/>
      <c r="K73" s="33"/>
      <c r="N73" s="39" t="s">
        <v>199</v>
      </c>
    </row>
    <row r="74" spans="1:14" x14ac:dyDescent="0.2">
      <c r="B74" s="3" t="s">
        <v>173</v>
      </c>
      <c r="G74" s="19"/>
      <c r="H74" s="19">
        <v>-10348</v>
      </c>
      <c r="I74" s="19">
        <v>-10348</v>
      </c>
      <c r="J74" s="19"/>
      <c r="K74" s="33"/>
      <c r="N74" s="3" t="s">
        <v>2226</v>
      </c>
    </row>
    <row r="75" spans="1:14" x14ac:dyDescent="0.2">
      <c r="B75" s="3" t="s">
        <v>166</v>
      </c>
      <c r="G75" s="19"/>
      <c r="H75" s="19">
        <v>674</v>
      </c>
      <c r="I75" s="19">
        <v>432</v>
      </c>
      <c r="J75" s="19"/>
      <c r="K75" s="33"/>
    </row>
    <row r="76" spans="1:14" x14ac:dyDescent="0.2">
      <c r="G76" s="19"/>
      <c r="H76" s="19"/>
      <c r="I76" s="19"/>
      <c r="J76" s="19"/>
      <c r="K76" s="33"/>
    </row>
    <row r="77" spans="1:14" x14ac:dyDescent="0.2">
      <c r="A77" s="3">
        <v>2024</v>
      </c>
      <c r="G77" s="19"/>
      <c r="H77" s="19"/>
      <c r="I77" s="19"/>
      <c r="J77" s="19"/>
      <c r="K77" s="33"/>
    </row>
    <row r="78" spans="1:14" x14ac:dyDescent="0.2">
      <c r="B78" s="3" t="s">
        <v>2204</v>
      </c>
      <c r="G78" s="19"/>
      <c r="H78" s="19">
        <v>50</v>
      </c>
      <c r="I78" s="19">
        <v>0</v>
      </c>
      <c r="J78" s="19"/>
      <c r="K78" s="33"/>
      <c r="M78" s="3" t="s">
        <v>184</v>
      </c>
      <c r="N78" s="26" t="s">
        <v>2214</v>
      </c>
    </row>
    <row r="79" spans="1:14" x14ac:dyDescent="0.2">
      <c r="B79" s="3" t="s">
        <v>2205</v>
      </c>
      <c r="G79" s="19"/>
      <c r="H79" s="19">
        <v>1250</v>
      </c>
      <c r="I79" s="19">
        <v>0</v>
      </c>
      <c r="J79" s="19"/>
      <c r="K79" s="33"/>
      <c r="M79" s="3" t="s">
        <v>184</v>
      </c>
      <c r="N79" s="26" t="s">
        <v>2215</v>
      </c>
    </row>
    <row r="80" spans="1:14" x14ac:dyDescent="0.2">
      <c r="B80" s="3" t="s">
        <v>2206</v>
      </c>
      <c r="G80" s="19"/>
      <c r="H80" s="19">
        <v>350</v>
      </c>
      <c r="I80" s="19">
        <v>0</v>
      </c>
      <c r="J80" s="19"/>
      <c r="K80" s="33"/>
      <c r="M80" s="3" t="s">
        <v>184</v>
      </c>
      <c r="N80" s="26" t="s">
        <v>2216</v>
      </c>
    </row>
    <row r="81" spans="1:14" x14ac:dyDescent="0.2">
      <c r="B81" s="3" t="s">
        <v>2207</v>
      </c>
      <c r="G81" s="19"/>
      <c r="H81" s="19">
        <v>250</v>
      </c>
      <c r="I81" s="19">
        <v>0</v>
      </c>
      <c r="J81" s="19"/>
      <c r="K81" s="33"/>
      <c r="M81" s="3" t="s">
        <v>184</v>
      </c>
      <c r="N81" s="26" t="s">
        <v>2217</v>
      </c>
    </row>
    <row r="82" spans="1:14" x14ac:dyDescent="0.2">
      <c r="B82" s="3" t="s">
        <v>2208</v>
      </c>
      <c r="G82" s="19"/>
      <c r="H82" s="19">
        <v>298</v>
      </c>
      <c r="I82" s="19">
        <v>0</v>
      </c>
      <c r="J82" s="19"/>
      <c r="K82" s="33"/>
      <c r="M82" s="3" t="s">
        <v>184</v>
      </c>
      <c r="N82" s="26" t="s">
        <v>2218</v>
      </c>
    </row>
    <row r="83" spans="1:14" x14ac:dyDescent="0.2">
      <c r="B83" s="3" t="s">
        <v>2209</v>
      </c>
      <c r="G83" s="19"/>
      <c r="H83" s="19">
        <v>274</v>
      </c>
      <c r="I83" s="19">
        <v>0</v>
      </c>
      <c r="J83" s="19"/>
      <c r="K83" s="33"/>
      <c r="M83" s="3" t="s">
        <v>184</v>
      </c>
      <c r="N83" s="26" t="s">
        <v>2219</v>
      </c>
    </row>
    <row r="84" spans="1:14" x14ac:dyDescent="0.2">
      <c r="B84" s="3" t="s">
        <v>2210</v>
      </c>
      <c r="G84" s="19"/>
      <c r="H84" s="19">
        <v>140</v>
      </c>
      <c r="I84" s="19">
        <v>0</v>
      </c>
      <c r="J84" s="19"/>
      <c r="K84" s="33"/>
      <c r="M84" s="3" t="s">
        <v>184</v>
      </c>
      <c r="N84" s="26" t="s">
        <v>2220</v>
      </c>
    </row>
    <row r="85" spans="1:14" x14ac:dyDescent="0.2">
      <c r="B85" s="3" t="s">
        <v>2211</v>
      </c>
      <c r="G85" s="19"/>
      <c r="H85" s="19">
        <v>500</v>
      </c>
      <c r="I85" s="19">
        <v>0</v>
      </c>
      <c r="J85" s="19"/>
      <c r="K85" s="33"/>
      <c r="M85" s="3" t="s">
        <v>184</v>
      </c>
      <c r="N85" s="26" t="s">
        <v>2221</v>
      </c>
    </row>
    <row r="86" spans="1:14" x14ac:dyDescent="0.2">
      <c r="B86" s="3" t="s">
        <v>2212</v>
      </c>
      <c r="G86" s="19"/>
      <c r="H86" s="19">
        <v>200</v>
      </c>
      <c r="I86" s="19">
        <v>0</v>
      </c>
      <c r="J86" s="19"/>
      <c r="K86" s="33"/>
      <c r="M86" s="3" t="s">
        <v>184</v>
      </c>
      <c r="N86" s="26" t="s">
        <v>2222</v>
      </c>
    </row>
    <row r="87" spans="1:14" x14ac:dyDescent="0.2">
      <c r="B87" s="3" t="s">
        <v>2213</v>
      </c>
      <c r="G87" s="19"/>
      <c r="H87" s="19">
        <v>400</v>
      </c>
      <c r="I87" s="19">
        <v>0</v>
      </c>
      <c r="J87" s="19"/>
      <c r="K87" s="33"/>
      <c r="M87" s="3" t="s">
        <v>184</v>
      </c>
      <c r="N87" s="26" t="s">
        <v>2223</v>
      </c>
    </row>
    <row r="88" spans="1:14" x14ac:dyDescent="0.2">
      <c r="B88" s="3" t="s">
        <v>221</v>
      </c>
      <c r="G88" s="19"/>
      <c r="H88" s="19">
        <v>375</v>
      </c>
      <c r="I88" s="19">
        <v>1100</v>
      </c>
      <c r="J88" s="19"/>
      <c r="K88" s="33"/>
      <c r="N88" s="39" t="s">
        <v>2227</v>
      </c>
    </row>
    <row r="89" spans="1:14" x14ac:dyDescent="0.2">
      <c r="B89" s="3" t="s">
        <v>173</v>
      </c>
      <c r="H89" s="3">
        <v>-100</v>
      </c>
      <c r="I89" s="3">
        <v>-100</v>
      </c>
      <c r="K89" s="30"/>
      <c r="N89" s="3" t="s">
        <v>2228</v>
      </c>
    </row>
    <row r="90" spans="1:14" x14ac:dyDescent="0.2">
      <c r="B90" s="3" t="s">
        <v>166</v>
      </c>
      <c r="H90" s="3">
        <v>202</v>
      </c>
      <c r="I90" s="3">
        <v>39</v>
      </c>
      <c r="K90" s="30"/>
    </row>
    <row r="91" spans="1:14" x14ac:dyDescent="0.2">
      <c r="K91" s="30"/>
    </row>
    <row r="92" spans="1:14" x14ac:dyDescent="0.2">
      <c r="K92" s="30"/>
    </row>
    <row r="93" spans="1:14" x14ac:dyDescent="0.2">
      <c r="A93" s="59" t="s">
        <v>6459</v>
      </c>
      <c r="B93" s="39"/>
      <c r="K93" s="30"/>
    </row>
    <row r="94" spans="1:14" x14ac:dyDescent="0.2">
      <c r="A94" s="39"/>
      <c r="B94" s="39" t="s">
        <v>579</v>
      </c>
      <c r="I94" s="3">
        <v>567</v>
      </c>
      <c r="K94" s="30"/>
      <c r="N94" s="3" t="s">
        <v>8935</v>
      </c>
    </row>
    <row r="95" spans="1:14" x14ac:dyDescent="0.2">
      <c r="A95" s="39"/>
      <c r="B95" s="39" t="s">
        <v>578</v>
      </c>
      <c r="I95" s="3">
        <v>-426</v>
      </c>
      <c r="K95" s="30"/>
      <c r="N95" s="3" t="s">
        <v>8936</v>
      </c>
    </row>
    <row r="96" spans="1:14" ht="12" customHeight="1" x14ac:dyDescent="0.2">
      <c r="A96" s="39"/>
      <c r="B96" s="39" t="s">
        <v>580</v>
      </c>
      <c r="I96" s="3">
        <v>-16</v>
      </c>
      <c r="K96" s="30"/>
    </row>
    <row r="97" spans="1:14" ht="12" customHeight="1" x14ac:dyDescent="0.2">
      <c r="A97" s="39"/>
      <c r="B97" s="39" t="s">
        <v>8604</v>
      </c>
      <c r="I97" s="3">
        <v>-356</v>
      </c>
      <c r="K97" s="30"/>
      <c r="N97" s="3" t="s">
        <v>8605</v>
      </c>
    </row>
    <row r="98" spans="1:14" x14ac:dyDescent="0.2">
      <c r="K98" s="30"/>
    </row>
    <row r="99" spans="1:14" x14ac:dyDescent="0.2">
      <c r="K99" s="30"/>
    </row>
    <row r="100" spans="1:14" ht="25.5" x14ac:dyDescent="0.2">
      <c r="A100" s="61" t="s">
        <v>6460</v>
      </c>
      <c r="B100" s="62"/>
      <c r="C100" s="66" t="s">
        <v>3292</v>
      </c>
      <c r="D100" s="66" t="s">
        <v>3293</v>
      </c>
      <c r="E100" s="70" t="s">
        <v>7761</v>
      </c>
      <c r="K100" s="30"/>
    </row>
    <row r="101" spans="1:14" x14ac:dyDescent="0.2">
      <c r="A101" s="62"/>
      <c r="B101" s="62" t="s">
        <v>6461</v>
      </c>
      <c r="C101" s="67">
        <f>-I96</f>
        <v>16</v>
      </c>
      <c r="D101" s="67"/>
      <c r="E101" s="78"/>
      <c r="K101" s="33"/>
    </row>
    <row r="102" spans="1:14" x14ac:dyDescent="0.2">
      <c r="A102" s="62"/>
      <c r="B102" s="68" t="s">
        <v>9013</v>
      </c>
      <c r="C102" s="67">
        <v>-41</v>
      </c>
      <c r="D102" s="67">
        <v>-41</v>
      </c>
      <c r="E102" s="78"/>
      <c r="K102" s="33"/>
      <c r="N102" s="3" t="s">
        <v>9015</v>
      </c>
    </row>
    <row r="103" spans="1:14" x14ac:dyDescent="0.2">
      <c r="A103" s="62"/>
      <c r="B103" s="68" t="s">
        <v>9014</v>
      </c>
      <c r="C103" s="67">
        <v>-82</v>
      </c>
      <c r="D103" s="67">
        <v>-82</v>
      </c>
      <c r="E103" s="78"/>
      <c r="K103" s="33"/>
      <c r="N103" s="3" t="s">
        <v>9016</v>
      </c>
    </row>
    <row r="104" spans="1:14" x14ac:dyDescent="0.2">
      <c r="A104" s="62"/>
      <c r="B104" s="62" t="s">
        <v>8523</v>
      </c>
      <c r="C104" s="67"/>
      <c r="D104" s="67"/>
      <c r="E104" s="78">
        <v>-1258</v>
      </c>
      <c r="K104" s="33"/>
      <c r="N104" s="3" t="s">
        <v>8607</v>
      </c>
    </row>
    <row r="105" spans="1:14" x14ac:dyDescent="0.2">
      <c r="A105" s="62"/>
      <c r="B105" s="62" t="s">
        <v>8606</v>
      </c>
      <c r="C105" s="67"/>
      <c r="D105" s="67"/>
      <c r="E105" s="78">
        <v>-1304</v>
      </c>
      <c r="K105" s="33"/>
      <c r="N105" s="3" t="s">
        <v>8608</v>
      </c>
    </row>
    <row r="106" spans="1:14" x14ac:dyDescent="0.2">
      <c r="A106" s="62"/>
      <c r="B106" s="62"/>
      <c r="C106" s="67"/>
      <c r="D106" s="67"/>
      <c r="E106" s="78"/>
      <c r="K106" s="30"/>
    </row>
    <row r="107" spans="1:14" x14ac:dyDescent="0.2">
      <c r="A107" s="69" t="s">
        <v>146</v>
      </c>
      <c r="B107" s="49"/>
      <c r="C107" s="71">
        <f>SUM(C101:C106)</f>
        <v>-107</v>
      </c>
      <c r="D107" s="71">
        <f>SUM(D101:D106)</f>
        <v>-123</v>
      </c>
      <c r="E107" s="71">
        <f>SUM(E101:E106)</f>
        <v>-2562</v>
      </c>
    </row>
    <row r="108" spans="1:14" x14ac:dyDescent="0.2">
      <c r="A108" s="62"/>
      <c r="B108" s="49"/>
      <c r="C108" s="50"/>
      <c r="D108" s="50"/>
      <c r="E108" s="50"/>
    </row>
    <row r="109" spans="1:14" x14ac:dyDescent="0.2">
      <c r="A109" s="62" t="s">
        <v>7759</v>
      </c>
      <c r="B109" s="49"/>
      <c r="C109" s="50"/>
      <c r="D109" s="50"/>
      <c r="E109" s="50">
        <f>E107+D107</f>
        <v>-2685</v>
      </c>
    </row>
  </sheetData>
  <hyperlinks>
    <hyperlink ref="A1" location="'statewide summary'!Print_Titles" display="Link to Summary Worksheet" xr:uid="{CB9A83D9-ADEB-4ACD-B70E-B75504BB73F6}"/>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2/18/2025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ummaryRight="0"/>
  </sheetPr>
  <dimension ref="A1:S148"/>
  <sheetViews>
    <sheetView showGridLines="0" workbookViewId="0">
      <pane xSplit="2" ySplit="11" topLeftCell="C12" activePane="bottomRight" state="frozen"/>
      <selection pane="topRight" activeCell="C1" sqref="C1"/>
      <selection pane="bottomLeft" activeCell="A14" sqref="A14"/>
      <selection pane="bottomRight" activeCell="J153" sqref="J153"/>
    </sheetView>
  </sheetViews>
  <sheetFormatPr defaultRowHeight="12.75" outlineLevelRow="2" x14ac:dyDescent="0.2"/>
  <cols>
    <col min="1" max="1" width="0.85546875" style="3" customWidth="1"/>
    <col min="2" max="2" width="28.42578125" style="3" customWidth="1"/>
    <col min="3" max="9" width="13.7109375" style="3" customWidth="1"/>
    <col min="10" max="10" width="4.42578125" style="100" customWidth="1"/>
    <col min="11" max="11" width="11.28515625" style="3" customWidth="1"/>
    <col min="12" max="12" width="6.140625" style="3" customWidth="1"/>
    <col min="13" max="13" width="9.5703125" style="3" customWidth="1"/>
    <col min="14" max="14" width="4.28515625" style="3" customWidth="1"/>
    <col min="15" max="16" width="17.28515625" style="3" customWidth="1"/>
    <col min="17" max="17" width="6.140625" style="3" customWidth="1"/>
    <col min="18" max="18" width="13.7109375" style="3" customWidth="1"/>
    <col min="19" max="19" width="12" style="3" customWidth="1"/>
    <col min="20" max="16384" width="9.140625" style="3"/>
  </cols>
  <sheetData>
    <row r="1" spans="1:19" ht="16.149999999999999" customHeight="1" x14ac:dyDescent="0.2">
      <c r="S1" s="19"/>
    </row>
    <row r="2" spans="1:19" ht="14.45" customHeight="1" x14ac:dyDescent="0.2">
      <c r="B2" s="15" t="s">
        <v>0</v>
      </c>
    </row>
    <row r="3" spans="1:19" ht="2.1" customHeight="1" x14ac:dyDescent="0.2"/>
    <row r="4" spans="1:19" ht="14.45" customHeight="1" x14ac:dyDescent="0.2">
      <c r="B4" s="15" t="s">
        <v>1</v>
      </c>
      <c r="M4" s="19"/>
      <c r="S4" s="19"/>
    </row>
    <row r="5" spans="1:19" ht="1.1499999999999999" customHeight="1" x14ac:dyDescent="0.2"/>
    <row r="6" spans="1:19" ht="14.45" customHeight="1" x14ac:dyDescent="0.2">
      <c r="B6" s="15" t="s">
        <v>2</v>
      </c>
      <c r="S6" s="19"/>
    </row>
    <row r="7" spans="1:19" ht="0.75" customHeight="1" x14ac:dyDescent="0.2"/>
    <row r="8" spans="1:19" ht="14.45" customHeight="1" x14ac:dyDescent="0.2">
      <c r="B8" s="16" t="s">
        <v>3</v>
      </c>
    </row>
    <row r="9" spans="1:19" ht="15.75" customHeight="1" x14ac:dyDescent="0.2"/>
    <row r="10" spans="1:19" ht="44.25" customHeight="1" x14ac:dyDescent="0.2">
      <c r="B10" s="16" t="s">
        <v>4</v>
      </c>
      <c r="C10" s="1" t="s">
        <v>4</v>
      </c>
      <c r="D10" s="1" t="s">
        <v>4</v>
      </c>
      <c r="E10" s="1" t="s">
        <v>4</v>
      </c>
      <c r="F10" s="1" t="s">
        <v>4</v>
      </c>
      <c r="G10" s="1" t="s">
        <v>4</v>
      </c>
      <c r="H10" s="80" t="s">
        <v>5</v>
      </c>
      <c r="I10" s="80" t="s">
        <v>147</v>
      </c>
      <c r="J10" s="101"/>
      <c r="K10" s="80" t="s">
        <v>3293</v>
      </c>
      <c r="M10" s="21" t="s">
        <v>3292</v>
      </c>
      <c r="O10" s="82" t="s">
        <v>7760</v>
      </c>
      <c r="P10" s="82" t="s">
        <v>8527</v>
      </c>
      <c r="R10" s="84" t="s">
        <v>9038</v>
      </c>
      <c r="S10" s="85" t="s">
        <v>8527</v>
      </c>
    </row>
    <row r="11" spans="1:19" x14ac:dyDescent="0.2">
      <c r="C11" s="2" t="s">
        <v>7</v>
      </c>
      <c r="D11" s="2" t="s">
        <v>8</v>
      </c>
      <c r="E11" s="2" t="s">
        <v>9</v>
      </c>
      <c r="F11" s="2" t="s">
        <v>10</v>
      </c>
      <c r="G11" s="2" t="s">
        <v>11</v>
      </c>
      <c r="H11" s="2" t="s">
        <v>12</v>
      </c>
      <c r="I11" s="2" t="s">
        <v>13</v>
      </c>
      <c r="J11" s="101"/>
      <c r="K11" s="2" t="s">
        <v>13</v>
      </c>
      <c r="M11" s="2" t="s">
        <v>13</v>
      </c>
      <c r="O11" s="77" t="s">
        <v>13</v>
      </c>
      <c r="P11" s="77" t="s">
        <v>13</v>
      </c>
      <c r="R11" s="31" t="s">
        <v>13</v>
      </c>
      <c r="S11" s="83" t="s">
        <v>13</v>
      </c>
    </row>
    <row r="12" spans="1:19" collapsed="1" x14ac:dyDescent="0.2">
      <c r="B12" s="10" t="s">
        <v>14</v>
      </c>
      <c r="C12" s="4">
        <v>135242.443</v>
      </c>
      <c r="D12" s="4">
        <v>149340.89799999999</v>
      </c>
      <c r="E12" s="4">
        <v>152475.43799999999</v>
      </c>
      <c r="F12" s="4">
        <v>169979.38</v>
      </c>
      <c r="G12" s="4">
        <v>209359.57378999999</v>
      </c>
      <c r="H12" s="4">
        <v>286198</v>
      </c>
      <c r="I12" s="4">
        <v>302344</v>
      </c>
      <c r="J12" s="102"/>
      <c r="K12" s="81">
        <v>308128</v>
      </c>
      <c r="M12" s="19">
        <f>SUM(M13:M21)</f>
        <v>308128</v>
      </c>
      <c r="O12" s="19">
        <v>0</v>
      </c>
      <c r="P12" s="19">
        <f>SUM(P13:P22)</f>
        <v>302344</v>
      </c>
      <c r="R12" s="19">
        <f>SUM(R13:R22)</f>
        <v>0</v>
      </c>
      <c r="S12" s="19">
        <f>SUM(S13:S22)</f>
        <v>302344</v>
      </c>
    </row>
    <row r="13" spans="1:19" hidden="1" outlineLevel="2" collapsed="1" x14ac:dyDescent="0.2">
      <c r="A13" s="18"/>
      <c r="B13" s="11" t="s">
        <v>15</v>
      </c>
      <c r="C13" s="5">
        <v>57904.243000000002</v>
      </c>
      <c r="D13" s="5">
        <v>64976.381000000001</v>
      </c>
      <c r="E13" s="5">
        <v>64974.656999999999</v>
      </c>
      <c r="F13" s="5">
        <v>72768.982000000004</v>
      </c>
      <c r="G13" s="5">
        <v>90080.420689999999</v>
      </c>
      <c r="H13" s="5">
        <v>122892</v>
      </c>
      <c r="I13" s="5">
        <v>130170</v>
      </c>
      <c r="J13" s="102"/>
      <c r="K13" s="81">
        <v>132820</v>
      </c>
      <c r="M13" s="19">
        <v>132820</v>
      </c>
      <c r="O13" s="19">
        <v>0</v>
      </c>
      <c r="P13" s="25">
        <f>I13+O13</f>
        <v>130170</v>
      </c>
      <c r="R13" s="19">
        <f>'011'!K15</f>
        <v>0</v>
      </c>
      <c r="S13" s="19">
        <f>R13+I13</f>
        <v>130170</v>
      </c>
    </row>
    <row r="14" spans="1:19" hidden="1" outlineLevel="2" collapsed="1" x14ac:dyDescent="0.2">
      <c r="A14" s="18"/>
      <c r="B14" s="12" t="s">
        <v>16</v>
      </c>
      <c r="C14" s="6">
        <v>43352.286</v>
      </c>
      <c r="D14" s="6">
        <v>48614.224999999999</v>
      </c>
      <c r="E14" s="6">
        <v>49850.254000000001</v>
      </c>
      <c r="F14" s="6">
        <v>55300.014999999999</v>
      </c>
      <c r="G14" s="6">
        <v>67612.246679999997</v>
      </c>
      <c r="H14" s="6">
        <v>92572</v>
      </c>
      <c r="I14" s="6">
        <v>98814</v>
      </c>
      <c r="J14" s="102"/>
      <c r="K14" s="81">
        <v>98814</v>
      </c>
      <c r="M14" s="19">
        <v>98814</v>
      </c>
      <c r="O14" s="19">
        <v>0</v>
      </c>
      <c r="P14" s="25">
        <f t="shared" ref="P14:P46" si="0">I14+O14</f>
        <v>98814</v>
      </c>
      <c r="R14" s="19">
        <f>'012'!K15</f>
        <v>0</v>
      </c>
      <c r="S14" s="19">
        <f>R14+I14</f>
        <v>98814</v>
      </c>
    </row>
    <row r="15" spans="1:19" hidden="1" outlineLevel="2" collapsed="1" x14ac:dyDescent="0.2">
      <c r="A15" s="18"/>
      <c r="B15" s="11" t="s">
        <v>17</v>
      </c>
      <c r="C15" s="5">
        <v>146.17400000000001</v>
      </c>
      <c r="D15" s="5">
        <v>26</v>
      </c>
      <c r="E15" s="5">
        <v>163.96700000000001</v>
      </c>
      <c r="F15" s="5">
        <v>0</v>
      </c>
      <c r="G15" s="5">
        <v>440.60196999999999</v>
      </c>
      <c r="H15" s="5">
        <v>0</v>
      </c>
      <c r="I15" s="5">
        <v>0</v>
      </c>
      <c r="J15" s="102"/>
      <c r="K15" s="81">
        <v>0</v>
      </c>
      <c r="M15" s="19">
        <v>0</v>
      </c>
      <c r="P15" s="25">
        <f t="shared" si="0"/>
        <v>0</v>
      </c>
      <c r="S15" s="19">
        <f t="shared" ref="S15:S101" si="1">R15+I15</f>
        <v>0</v>
      </c>
    </row>
    <row r="16" spans="1:19" hidden="1" outlineLevel="2" collapsed="1" x14ac:dyDescent="0.2">
      <c r="A16" s="18"/>
      <c r="B16" s="12" t="s">
        <v>18</v>
      </c>
      <c r="C16" s="6">
        <v>2876.163</v>
      </c>
      <c r="D16" s="6">
        <v>0</v>
      </c>
      <c r="E16" s="6">
        <v>0</v>
      </c>
      <c r="F16" s="6">
        <v>0</v>
      </c>
      <c r="G16" s="6">
        <v>0</v>
      </c>
      <c r="H16" s="6">
        <v>0</v>
      </c>
      <c r="I16" s="6">
        <v>0</v>
      </c>
      <c r="J16" s="102"/>
      <c r="K16" s="81">
        <v>0</v>
      </c>
      <c r="M16" s="19">
        <v>0</v>
      </c>
      <c r="P16" s="25">
        <f t="shared" si="0"/>
        <v>0</v>
      </c>
      <c r="S16" s="19">
        <f t="shared" si="1"/>
        <v>0</v>
      </c>
    </row>
    <row r="17" spans="1:19" hidden="1" outlineLevel="2" collapsed="1" x14ac:dyDescent="0.2">
      <c r="A17" s="18"/>
      <c r="B17" s="11" t="s">
        <v>19</v>
      </c>
      <c r="C17" s="5">
        <v>183.67699999999999</v>
      </c>
      <c r="D17" s="5">
        <v>291.64100000000002</v>
      </c>
      <c r="E17" s="5">
        <v>309.202</v>
      </c>
      <c r="F17" s="5">
        <v>427.142</v>
      </c>
      <c r="G17" s="5">
        <v>496.79602999999997</v>
      </c>
      <c r="H17" s="5">
        <v>832</v>
      </c>
      <c r="I17" s="5">
        <v>867</v>
      </c>
      <c r="J17" s="102"/>
      <c r="K17" s="81">
        <v>867</v>
      </c>
      <c r="M17" s="19">
        <v>867</v>
      </c>
      <c r="O17" s="19">
        <v>0</v>
      </c>
      <c r="P17" s="25">
        <f t="shared" si="0"/>
        <v>867</v>
      </c>
      <c r="R17" s="3">
        <f>'035'!K15</f>
        <v>0</v>
      </c>
      <c r="S17" s="19">
        <f t="shared" si="1"/>
        <v>867</v>
      </c>
    </row>
    <row r="18" spans="1:19" hidden="1" outlineLevel="2" collapsed="1" x14ac:dyDescent="0.2">
      <c r="A18" s="18"/>
      <c r="B18" s="12" t="s">
        <v>20</v>
      </c>
      <c r="C18" s="6">
        <v>0</v>
      </c>
      <c r="D18" s="6">
        <v>0</v>
      </c>
      <c r="E18" s="6">
        <v>0</v>
      </c>
      <c r="F18" s="6">
        <v>0</v>
      </c>
      <c r="G18" s="6">
        <v>265.44828999999999</v>
      </c>
      <c r="H18" s="6">
        <v>1926</v>
      </c>
      <c r="I18" s="6">
        <v>1927</v>
      </c>
      <c r="J18" s="102"/>
      <c r="K18" s="81">
        <v>1927</v>
      </c>
      <c r="M18" s="19">
        <v>1927</v>
      </c>
      <c r="O18" s="19">
        <v>0</v>
      </c>
      <c r="P18" s="25">
        <f t="shared" si="0"/>
        <v>1927</v>
      </c>
      <c r="R18" s="19">
        <f>'036'!K15</f>
        <v>0</v>
      </c>
      <c r="S18" s="19">
        <f t="shared" si="1"/>
        <v>1927</v>
      </c>
    </row>
    <row r="19" spans="1:19" hidden="1" outlineLevel="2" collapsed="1" x14ac:dyDescent="0.2">
      <c r="A19" s="18"/>
      <c r="B19" s="11" t="s">
        <v>21</v>
      </c>
      <c r="C19" s="5">
        <v>7025.96</v>
      </c>
      <c r="D19" s="5">
        <v>8215.1419999999998</v>
      </c>
      <c r="E19" s="5">
        <v>7597.8919999999998</v>
      </c>
      <c r="F19" s="5">
        <v>7831.9769999999999</v>
      </c>
      <c r="G19" s="5">
        <v>9189.0224600000001</v>
      </c>
      <c r="H19" s="5">
        <v>12589</v>
      </c>
      <c r="I19" s="5">
        <v>13486</v>
      </c>
      <c r="J19" s="102"/>
      <c r="K19" s="81">
        <v>13822</v>
      </c>
      <c r="M19" s="19">
        <v>13822</v>
      </c>
      <c r="O19" s="19">
        <v>0</v>
      </c>
      <c r="P19" s="25">
        <f t="shared" si="0"/>
        <v>13486</v>
      </c>
      <c r="R19" s="19">
        <f>'037'!K15</f>
        <v>0</v>
      </c>
      <c r="S19" s="19">
        <f t="shared" si="1"/>
        <v>13486</v>
      </c>
    </row>
    <row r="20" spans="1:19" hidden="1" outlineLevel="2" collapsed="1" x14ac:dyDescent="0.2">
      <c r="A20" s="18"/>
      <c r="B20" s="12" t="s">
        <v>22</v>
      </c>
      <c r="C20" s="6">
        <v>15864.663</v>
      </c>
      <c r="D20" s="6">
        <v>18537.708999999999</v>
      </c>
      <c r="E20" s="6">
        <v>20689.120999999999</v>
      </c>
      <c r="F20" s="6">
        <v>24321.796999999999</v>
      </c>
      <c r="G20" s="6">
        <v>29416.973989999999</v>
      </c>
      <c r="H20" s="6">
        <v>42331</v>
      </c>
      <c r="I20" s="6">
        <v>43855</v>
      </c>
      <c r="J20" s="102"/>
      <c r="K20" s="81">
        <v>46653</v>
      </c>
      <c r="M20" s="19">
        <v>46653</v>
      </c>
      <c r="O20" s="19">
        <v>0</v>
      </c>
      <c r="P20" s="25">
        <f t="shared" si="0"/>
        <v>43855</v>
      </c>
      <c r="R20" s="19">
        <f>'038'!K15</f>
        <v>0</v>
      </c>
      <c r="S20" s="19">
        <f t="shared" si="1"/>
        <v>43855</v>
      </c>
    </row>
    <row r="21" spans="1:19" hidden="1" outlineLevel="2" collapsed="1" x14ac:dyDescent="0.2">
      <c r="A21" s="18"/>
      <c r="B21" s="11" t="s">
        <v>23</v>
      </c>
      <c r="C21" s="5">
        <v>7889.277</v>
      </c>
      <c r="D21" s="5">
        <v>8679.7999999999993</v>
      </c>
      <c r="E21" s="5">
        <v>8890.3449999999993</v>
      </c>
      <c r="F21" s="5">
        <v>8779.7729999999992</v>
      </c>
      <c r="G21" s="5">
        <v>10360.201849999999</v>
      </c>
      <c r="H21" s="5">
        <v>13056</v>
      </c>
      <c r="I21" s="5">
        <v>13225</v>
      </c>
      <c r="J21" s="102"/>
      <c r="K21" s="81">
        <v>13225</v>
      </c>
      <c r="M21" s="19">
        <v>13225</v>
      </c>
      <c r="O21" s="19">
        <v>0</v>
      </c>
      <c r="P21" s="25">
        <f t="shared" si="0"/>
        <v>13225</v>
      </c>
      <c r="R21" s="3">
        <f>'040'!K15</f>
        <v>0</v>
      </c>
      <c r="S21" s="19">
        <f t="shared" si="1"/>
        <v>13225</v>
      </c>
    </row>
    <row r="22" spans="1:19" hidden="1" outlineLevel="2" collapsed="1" x14ac:dyDescent="0.2">
      <c r="B22" s="12" t="s">
        <v>24</v>
      </c>
      <c r="C22" s="6">
        <v>0</v>
      </c>
      <c r="D22" s="6">
        <v>0</v>
      </c>
      <c r="E22" s="6">
        <v>0</v>
      </c>
      <c r="F22" s="6">
        <v>549.69399999999996</v>
      </c>
      <c r="G22" s="6">
        <v>1497.8618300000001</v>
      </c>
      <c r="H22" s="6">
        <v>0</v>
      </c>
      <c r="I22" s="6">
        <v>0</v>
      </c>
      <c r="J22" s="102"/>
      <c r="K22" s="81">
        <v>0</v>
      </c>
      <c r="M22" s="19"/>
      <c r="P22" s="25">
        <f t="shared" si="0"/>
        <v>0</v>
      </c>
      <c r="S22" s="19">
        <f t="shared" si="1"/>
        <v>0</v>
      </c>
    </row>
    <row r="23" spans="1:19" collapsed="1" x14ac:dyDescent="0.2">
      <c r="B23" s="10" t="s">
        <v>25</v>
      </c>
      <c r="C23" s="4">
        <v>238890.552</v>
      </c>
      <c r="D23" s="4">
        <v>266304.55</v>
      </c>
      <c r="E23" s="4">
        <v>287166.36</v>
      </c>
      <c r="F23" s="4">
        <v>329506.049</v>
      </c>
      <c r="G23" s="4">
        <v>463184.24945</v>
      </c>
      <c r="H23" s="4">
        <v>605269</v>
      </c>
      <c r="I23" s="4">
        <v>627697</v>
      </c>
      <c r="J23" s="102"/>
      <c r="K23" s="81">
        <v>832271</v>
      </c>
      <c r="M23" s="19">
        <f>SUM(M24:M30)</f>
        <v>832271</v>
      </c>
      <c r="O23" s="19">
        <v>-14766</v>
      </c>
      <c r="P23" s="19">
        <f>SUM(P24:P30)</f>
        <v>612931</v>
      </c>
      <c r="R23" s="19">
        <f>SUM(R24:R30)</f>
        <v>0</v>
      </c>
      <c r="S23" s="19">
        <f>SUM(S24:S30)</f>
        <v>627697</v>
      </c>
    </row>
    <row r="24" spans="1:19" ht="12.75" hidden="1" customHeight="1" outlineLevel="2" collapsed="1" x14ac:dyDescent="0.2">
      <c r="B24" s="11" t="s">
        <v>26</v>
      </c>
      <c r="C24" s="5">
        <v>13761.812</v>
      </c>
      <c r="D24" s="5">
        <v>15079.07</v>
      </c>
      <c r="E24" s="5">
        <v>15317.787</v>
      </c>
      <c r="F24" s="5">
        <v>17917.042000000001</v>
      </c>
      <c r="G24" s="5">
        <v>20145.548640000001</v>
      </c>
      <c r="H24" s="5">
        <v>31256</v>
      </c>
      <c r="I24" s="5">
        <v>33010</v>
      </c>
      <c r="J24" s="102"/>
      <c r="K24" s="81">
        <v>35226</v>
      </c>
      <c r="M24" s="19">
        <v>35226</v>
      </c>
      <c r="O24" s="19">
        <v>-69</v>
      </c>
      <c r="P24" s="25">
        <f t="shared" si="0"/>
        <v>32941</v>
      </c>
      <c r="R24" s="19">
        <f>'045'!K15</f>
        <v>0</v>
      </c>
      <c r="S24" s="19">
        <f t="shared" si="1"/>
        <v>33010</v>
      </c>
    </row>
    <row r="25" spans="1:19" ht="12.75" hidden="1" customHeight="1" outlineLevel="2" collapsed="1" x14ac:dyDescent="0.2">
      <c r="B25" s="12" t="s">
        <v>27</v>
      </c>
      <c r="C25" s="6">
        <v>2965.9490000000001</v>
      </c>
      <c r="D25" s="6">
        <v>3173.4940000000001</v>
      </c>
      <c r="E25" s="6">
        <v>3272.3420000000001</v>
      </c>
      <c r="F25" s="6">
        <v>3446.9839999999999</v>
      </c>
      <c r="G25" s="6">
        <v>3717.1936500000002</v>
      </c>
      <c r="H25" s="6">
        <v>0</v>
      </c>
      <c r="I25" s="6">
        <v>0</v>
      </c>
      <c r="J25" s="102"/>
      <c r="K25" s="81">
        <v>0</v>
      </c>
      <c r="M25" s="19"/>
      <c r="P25" s="25">
        <f t="shared" si="0"/>
        <v>0</v>
      </c>
      <c r="S25" s="19">
        <f t="shared" si="1"/>
        <v>0</v>
      </c>
    </row>
    <row r="26" spans="1:19" ht="12.75" hidden="1" customHeight="1" outlineLevel="2" collapsed="1" x14ac:dyDescent="0.2">
      <c r="B26" s="11" t="s">
        <v>28</v>
      </c>
      <c r="C26" s="5">
        <v>31509.221000000001</v>
      </c>
      <c r="D26" s="5">
        <v>34049.569000000003</v>
      </c>
      <c r="E26" s="5">
        <v>34777.817000000003</v>
      </c>
      <c r="F26" s="5">
        <v>41044.974000000002</v>
      </c>
      <c r="G26" s="5">
        <v>43606.919479999997</v>
      </c>
      <c r="H26" s="5">
        <v>55944</v>
      </c>
      <c r="I26" s="5">
        <v>55611</v>
      </c>
      <c r="J26" s="102"/>
      <c r="K26" s="81">
        <v>58568</v>
      </c>
      <c r="M26" s="19">
        <v>58568</v>
      </c>
      <c r="O26" s="19">
        <v>-120</v>
      </c>
      <c r="P26" s="25">
        <f t="shared" si="0"/>
        <v>55491</v>
      </c>
      <c r="R26" s="19">
        <f>'048'!K15</f>
        <v>0</v>
      </c>
      <c r="S26" s="19">
        <f t="shared" si="1"/>
        <v>55611</v>
      </c>
    </row>
    <row r="27" spans="1:19" ht="12.75" hidden="1" customHeight="1" outlineLevel="2" collapsed="1" x14ac:dyDescent="0.2">
      <c r="B27" s="12" t="s">
        <v>29</v>
      </c>
      <c r="C27" s="6">
        <v>1991.7360000000001</v>
      </c>
      <c r="D27" s="6">
        <v>2163.0549999999998</v>
      </c>
      <c r="E27" s="6">
        <v>2442.8580000000002</v>
      </c>
      <c r="F27" s="6">
        <v>2592.1329999999998</v>
      </c>
      <c r="G27" s="6">
        <v>2920.8541399999999</v>
      </c>
      <c r="H27" s="6">
        <v>4443</v>
      </c>
      <c r="I27" s="6">
        <v>5734</v>
      </c>
      <c r="J27" s="102"/>
      <c r="K27" s="81">
        <v>5873</v>
      </c>
      <c r="M27" s="19">
        <v>5873</v>
      </c>
      <c r="O27" s="19">
        <v>-11</v>
      </c>
      <c r="P27" s="25">
        <f t="shared" si="0"/>
        <v>5723</v>
      </c>
      <c r="R27" s="19">
        <f>'050'!K15</f>
        <v>0</v>
      </c>
      <c r="S27" s="19">
        <f t="shared" si="1"/>
        <v>5734</v>
      </c>
    </row>
    <row r="28" spans="1:19" ht="12.75" hidden="1" customHeight="1" outlineLevel="2" collapsed="1" x14ac:dyDescent="0.2">
      <c r="B28" s="11" t="s">
        <v>30</v>
      </c>
      <c r="C28" s="5">
        <v>99375.888000000006</v>
      </c>
      <c r="D28" s="5">
        <v>110065.30899999999</v>
      </c>
      <c r="E28" s="5">
        <v>112107.026</v>
      </c>
      <c r="F28" s="5">
        <v>129081.91499999999</v>
      </c>
      <c r="G28" s="5">
        <v>195749.71317999999</v>
      </c>
      <c r="H28" s="5">
        <v>250566</v>
      </c>
      <c r="I28" s="5">
        <v>243613</v>
      </c>
      <c r="J28" s="102"/>
      <c r="K28" s="81">
        <v>295117</v>
      </c>
      <c r="M28" s="19">
        <v>295117</v>
      </c>
      <c r="O28" s="19">
        <v>-13461</v>
      </c>
      <c r="P28" s="25">
        <f t="shared" si="0"/>
        <v>230152</v>
      </c>
      <c r="R28" s="19">
        <f>'055'!K21</f>
        <v>0</v>
      </c>
      <c r="S28" s="19">
        <f t="shared" si="1"/>
        <v>243613</v>
      </c>
    </row>
    <row r="29" spans="1:19" ht="12.75" hidden="1" customHeight="1" outlineLevel="2" collapsed="1" x14ac:dyDescent="0.2">
      <c r="B29" s="12" t="s">
        <v>31</v>
      </c>
      <c r="C29" s="6">
        <v>66297.195999999996</v>
      </c>
      <c r="D29" s="6">
        <v>75844.053</v>
      </c>
      <c r="E29" s="6">
        <v>86328.237999999998</v>
      </c>
      <c r="F29" s="6">
        <v>93118.001000000004</v>
      </c>
      <c r="G29" s="6">
        <v>107430.05374</v>
      </c>
      <c r="H29" s="6">
        <v>146683</v>
      </c>
      <c r="I29" s="6">
        <v>140883</v>
      </c>
      <c r="J29" s="102"/>
      <c r="K29" s="81">
        <v>271643</v>
      </c>
      <c r="M29" s="19">
        <v>271643</v>
      </c>
      <c r="O29" s="19">
        <v>-1088</v>
      </c>
      <c r="P29" s="25">
        <f t="shared" si="0"/>
        <v>139795</v>
      </c>
      <c r="R29" s="19">
        <f>'056'!K20</f>
        <v>0</v>
      </c>
      <c r="S29" s="19">
        <f t="shared" si="1"/>
        <v>140883</v>
      </c>
    </row>
    <row r="30" spans="1:19" ht="12.75" hidden="1" customHeight="1" outlineLevel="2" collapsed="1" x14ac:dyDescent="0.2">
      <c r="B30" s="11" t="s">
        <v>32</v>
      </c>
      <c r="C30" s="5">
        <v>22988.75</v>
      </c>
      <c r="D30" s="5">
        <v>25930</v>
      </c>
      <c r="E30" s="5">
        <v>32920.292000000001</v>
      </c>
      <c r="F30" s="5">
        <v>42305</v>
      </c>
      <c r="G30" s="5">
        <v>89613.966620000007</v>
      </c>
      <c r="H30" s="5">
        <v>116377</v>
      </c>
      <c r="I30" s="5">
        <v>148846</v>
      </c>
      <c r="J30" s="102"/>
      <c r="K30" s="81">
        <v>165844</v>
      </c>
      <c r="M30" s="19">
        <v>165844</v>
      </c>
      <c r="O30" s="19">
        <v>-17</v>
      </c>
      <c r="P30" s="25">
        <f t="shared" si="0"/>
        <v>148829</v>
      </c>
      <c r="R30" s="19">
        <f>'057'!K15</f>
        <v>0</v>
      </c>
      <c r="S30" s="19">
        <f t="shared" si="1"/>
        <v>148846</v>
      </c>
    </row>
    <row r="31" spans="1:19" collapsed="1" x14ac:dyDescent="0.2">
      <c r="B31" s="10" t="s">
        <v>33</v>
      </c>
      <c r="C31" s="4">
        <v>529572.25800000003</v>
      </c>
      <c r="D31" s="4">
        <v>563112.11499999999</v>
      </c>
      <c r="E31" s="4">
        <v>602273.375</v>
      </c>
      <c r="F31" s="4">
        <v>780238.85800000001</v>
      </c>
      <c r="G31" s="4">
        <v>1553697.55791</v>
      </c>
      <c r="H31" s="4">
        <v>2384203</v>
      </c>
      <c r="I31" s="4">
        <v>1922891</v>
      </c>
      <c r="J31" s="102"/>
      <c r="K31" s="97">
        <v>2015149</v>
      </c>
      <c r="M31" s="19">
        <f>SUM(M32:M63)</f>
        <v>1723074</v>
      </c>
      <c r="O31" s="19">
        <v>-118479</v>
      </c>
      <c r="P31" s="19">
        <f>SUM(P32:P63)</f>
        <v>1804412</v>
      </c>
      <c r="R31" s="19">
        <f>SUM(R32:R63)</f>
        <v>0</v>
      </c>
      <c r="S31" s="19">
        <f>SUM(S32:S63)</f>
        <v>1922891</v>
      </c>
    </row>
    <row r="32" spans="1:19" ht="12.75" hidden="1" customHeight="1" outlineLevel="2" collapsed="1" x14ac:dyDescent="0.2">
      <c r="B32" s="12" t="s">
        <v>34</v>
      </c>
      <c r="C32" s="6">
        <v>10547.123</v>
      </c>
      <c r="D32" s="6">
        <v>10786.423000000001</v>
      </c>
      <c r="E32" s="6">
        <v>14199.537</v>
      </c>
      <c r="F32" s="6">
        <v>17660.002</v>
      </c>
      <c r="G32" s="6">
        <v>25784.652870000002</v>
      </c>
      <c r="H32" s="6">
        <v>55158</v>
      </c>
      <c r="I32" s="6">
        <v>49265</v>
      </c>
      <c r="J32" s="102"/>
      <c r="K32" s="81">
        <v>54765</v>
      </c>
      <c r="M32" s="19">
        <v>42485</v>
      </c>
      <c r="O32" s="19">
        <v>-6072</v>
      </c>
      <c r="P32" s="25">
        <f t="shared" si="0"/>
        <v>43193</v>
      </c>
      <c r="R32" s="19">
        <f>'075'!K19</f>
        <v>0</v>
      </c>
      <c r="S32" s="19">
        <f t="shared" si="1"/>
        <v>49265</v>
      </c>
    </row>
    <row r="33" spans="2:19" ht="12.75" hidden="1" customHeight="1" outlineLevel="2" collapsed="1" x14ac:dyDescent="0.2">
      <c r="B33" s="11" t="s">
        <v>35</v>
      </c>
      <c r="C33" s="5">
        <v>1250.6600000000001</v>
      </c>
      <c r="D33" s="5">
        <v>1291.778</v>
      </c>
      <c r="E33" s="5">
        <v>1666.2270000000001</v>
      </c>
      <c r="F33" s="5">
        <v>2537.2249999999999</v>
      </c>
      <c r="G33" s="5">
        <v>3131.1136499999998</v>
      </c>
      <c r="H33" s="5">
        <v>3274</v>
      </c>
      <c r="I33" s="5">
        <v>2717</v>
      </c>
      <c r="J33" s="102"/>
      <c r="K33" s="81">
        <v>2827</v>
      </c>
      <c r="M33" s="19">
        <v>2750</v>
      </c>
      <c r="O33" s="19">
        <v>-6</v>
      </c>
      <c r="P33" s="25">
        <f t="shared" si="0"/>
        <v>2711</v>
      </c>
      <c r="R33" s="3">
        <f>'080'!K15</f>
        <v>0</v>
      </c>
      <c r="S33" s="19">
        <f t="shared" si="1"/>
        <v>2717</v>
      </c>
    </row>
    <row r="34" spans="2:19" ht="12.75" hidden="1" customHeight="1" outlineLevel="2" collapsed="1" x14ac:dyDescent="0.2">
      <c r="B34" s="12" t="s">
        <v>36</v>
      </c>
      <c r="C34" s="6">
        <v>4073.0639999999999</v>
      </c>
      <c r="D34" s="6">
        <v>4810.51</v>
      </c>
      <c r="E34" s="6">
        <v>7439.393</v>
      </c>
      <c r="F34" s="6">
        <v>10299.844999999999</v>
      </c>
      <c r="G34" s="6">
        <v>10564.85901</v>
      </c>
      <c r="H34" s="6">
        <v>12294</v>
      </c>
      <c r="I34" s="6">
        <v>11753</v>
      </c>
      <c r="J34" s="102"/>
      <c r="K34" s="81">
        <v>11974</v>
      </c>
      <c r="M34" s="19">
        <v>12267</v>
      </c>
      <c r="O34" s="19">
        <v>-586</v>
      </c>
      <c r="P34" s="25">
        <f t="shared" si="0"/>
        <v>11167</v>
      </c>
      <c r="R34" s="3">
        <f>'082'!K15</f>
        <v>0</v>
      </c>
      <c r="S34" s="19">
        <f t="shared" si="1"/>
        <v>11753</v>
      </c>
    </row>
    <row r="35" spans="2:19" ht="12.75" hidden="1" customHeight="1" outlineLevel="2" collapsed="1" x14ac:dyDescent="0.2">
      <c r="B35" s="11" t="s">
        <v>37</v>
      </c>
      <c r="C35" s="5">
        <v>0</v>
      </c>
      <c r="D35" s="5">
        <v>0</v>
      </c>
      <c r="E35" s="5">
        <v>40.557000000000002</v>
      </c>
      <c r="F35" s="5">
        <v>180</v>
      </c>
      <c r="G35" s="5">
        <v>0</v>
      </c>
      <c r="H35" s="5">
        <v>0</v>
      </c>
      <c r="I35" s="5">
        <v>0</v>
      </c>
      <c r="J35" s="102"/>
      <c r="K35" s="81">
        <v>0</v>
      </c>
      <c r="M35" s="19">
        <v>0</v>
      </c>
      <c r="P35" s="25"/>
      <c r="S35" s="19"/>
    </row>
    <row r="36" spans="2:19" ht="12.75" hidden="1" customHeight="1" outlineLevel="2" collapsed="1" x14ac:dyDescent="0.2">
      <c r="B36" s="12" t="s">
        <v>38</v>
      </c>
      <c r="C36" s="6">
        <v>20679.728999999999</v>
      </c>
      <c r="D36" s="6">
        <v>35672.296000000002</v>
      </c>
      <c r="E36" s="6">
        <v>30441.667000000001</v>
      </c>
      <c r="F36" s="6">
        <v>49805.771000000001</v>
      </c>
      <c r="G36" s="6">
        <v>65292.500110000001</v>
      </c>
      <c r="H36" s="6">
        <v>118707</v>
      </c>
      <c r="I36" s="6">
        <v>84879</v>
      </c>
      <c r="J36" s="102"/>
      <c r="K36" s="81">
        <v>76087</v>
      </c>
      <c r="M36" s="19">
        <v>85911</v>
      </c>
      <c r="O36" s="19">
        <v>-12708</v>
      </c>
      <c r="P36" s="25">
        <f t="shared" si="0"/>
        <v>72171</v>
      </c>
      <c r="R36" s="19">
        <f>'085'!K22</f>
        <v>0</v>
      </c>
      <c r="S36" s="19">
        <f t="shared" si="1"/>
        <v>84879</v>
      </c>
    </row>
    <row r="37" spans="2:19" ht="12.75" hidden="1" customHeight="1" outlineLevel="2" collapsed="1" x14ac:dyDescent="0.2">
      <c r="B37" s="11" t="s">
        <v>39</v>
      </c>
      <c r="C37" s="5">
        <v>450.41300000000001</v>
      </c>
      <c r="D37" s="5">
        <v>535.74300000000005</v>
      </c>
      <c r="E37" s="5">
        <v>527.44600000000003</v>
      </c>
      <c r="F37" s="5">
        <v>677.38900000000001</v>
      </c>
      <c r="G37" s="5">
        <v>1052.5668499999999</v>
      </c>
      <c r="H37" s="5">
        <v>1789</v>
      </c>
      <c r="I37" s="5">
        <v>1775</v>
      </c>
      <c r="J37" s="102"/>
      <c r="K37" s="81">
        <v>1824</v>
      </c>
      <c r="M37" s="19">
        <v>1758</v>
      </c>
      <c r="O37" s="19">
        <v>-113</v>
      </c>
      <c r="P37" s="25">
        <f t="shared" si="0"/>
        <v>1662</v>
      </c>
      <c r="R37" s="19">
        <f>'086'!K15</f>
        <v>0</v>
      </c>
      <c r="S37" s="19">
        <f t="shared" si="1"/>
        <v>1775</v>
      </c>
    </row>
    <row r="38" spans="2:19" ht="12.75" hidden="1" customHeight="1" outlineLevel="2" collapsed="1" x14ac:dyDescent="0.2">
      <c r="B38" s="12" t="s">
        <v>40</v>
      </c>
      <c r="C38" s="6">
        <v>404.27600000000001</v>
      </c>
      <c r="D38" s="6">
        <v>466.166</v>
      </c>
      <c r="E38" s="6">
        <v>502.36599999999999</v>
      </c>
      <c r="F38" s="6">
        <v>724.54600000000005</v>
      </c>
      <c r="G38" s="6">
        <v>1017.06837</v>
      </c>
      <c r="H38" s="6">
        <v>1863</v>
      </c>
      <c r="I38" s="6">
        <v>1337</v>
      </c>
      <c r="J38" s="102"/>
      <c r="K38" s="81">
        <v>1437</v>
      </c>
      <c r="M38" s="19">
        <v>1342</v>
      </c>
      <c r="O38" s="19">
        <v>-105</v>
      </c>
      <c r="P38" s="25">
        <f t="shared" si="0"/>
        <v>1232</v>
      </c>
      <c r="R38" s="19">
        <f>'087'!K15</f>
        <v>0</v>
      </c>
      <c r="S38" s="19">
        <f t="shared" si="1"/>
        <v>1337</v>
      </c>
    </row>
    <row r="39" spans="2:19" ht="12.75" hidden="1" customHeight="1" outlineLevel="2" collapsed="1" x14ac:dyDescent="0.2">
      <c r="B39" s="11" t="s">
        <v>41</v>
      </c>
      <c r="C39" s="5">
        <v>72772</v>
      </c>
      <c r="D39" s="5">
        <v>73754</v>
      </c>
      <c r="E39" s="5">
        <v>73754</v>
      </c>
      <c r="F39" s="5">
        <v>80503.888000000006</v>
      </c>
      <c r="G39" s="5">
        <v>323837.89199999999</v>
      </c>
      <c r="H39" s="5">
        <v>0</v>
      </c>
      <c r="I39" s="5">
        <v>0</v>
      </c>
      <c r="J39" s="102"/>
      <c r="K39" s="81">
        <v>0</v>
      </c>
      <c r="M39" s="19">
        <v>0</v>
      </c>
      <c r="P39" s="25"/>
      <c r="S39" s="19"/>
    </row>
    <row r="40" spans="2:19" ht="12.75" hidden="1" customHeight="1" outlineLevel="2" collapsed="1" x14ac:dyDescent="0.2">
      <c r="B40" s="12" t="s">
        <v>42</v>
      </c>
      <c r="C40" s="6">
        <v>1401.2180000000001</v>
      </c>
      <c r="D40" s="6">
        <v>47</v>
      </c>
      <c r="E40" s="6">
        <v>60</v>
      </c>
      <c r="F40" s="6">
        <v>60</v>
      </c>
      <c r="G40" s="6">
        <v>1685.24254</v>
      </c>
      <c r="H40" s="6">
        <v>2651</v>
      </c>
      <c r="I40" s="6">
        <v>2156</v>
      </c>
      <c r="J40" s="102"/>
      <c r="K40" s="81">
        <v>2225</v>
      </c>
      <c r="M40" s="19">
        <v>2229</v>
      </c>
      <c r="O40" s="19">
        <v>-140</v>
      </c>
      <c r="P40" s="25">
        <f t="shared" si="0"/>
        <v>2016</v>
      </c>
      <c r="R40" s="19">
        <f>'095'!K16</f>
        <v>0</v>
      </c>
      <c r="S40" s="19">
        <f t="shared" si="1"/>
        <v>2156</v>
      </c>
    </row>
    <row r="41" spans="2:19" ht="12.75" hidden="1" customHeight="1" outlineLevel="2" collapsed="1" x14ac:dyDescent="0.2">
      <c r="B41" s="11" t="s">
        <v>43</v>
      </c>
      <c r="C41" s="5">
        <v>305.08100000000002</v>
      </c>
      <c r="D41" s="5">
        <v>331.51499999999999</v>
      </c>
      <c r="E41" s="5">
        <v>413.40899999999999</v>
      </c>
      <c r="F41" s="5">
        <v>441.31</v>
      </c>
      <c r="G41" s="5">
        <v>513.19383000000005</v>
      </c>
      <c r="H41" s="5">
        <v>636</v>
      </c>
      <c r="I41" s="5">
        <v>602</v>
      </c>
      <c r="J41" s="102"/>
      <c r="K41" s="81">
        <v>620</v>
      </c>
      <c r="M41" s="19">
        <v>620</v>
      </c>
      <c r="O41" s="19">
        <v>-13</v>
      </c>
      <c r="P41" s="25">
        <f t="shared" si="0"/>
        <v>589</v>
      </c>
      <c r="R41" s="19">
        <f>'099'!K15</f>
        <v>0</v>
      </c>
      <c r="S41" s="19">
        <f t="shared" si="1"/>
        <v>602</v>
      </c>
    </row>
    <row r="42" spans="2:19" ht="12.75" hidden="1" customHeight="1" outlineLevel="2" collapsed="1" x14ac:dyDescent="0.2">
      <c r="B42" s="12" t="s">
        <v>44</v>
      </c>
      <c r="C42" s="6">
        <v>21722.116999999998</v>
      </c>
      <c r="D42" s="6">
        <v>20149.117999999999</v>
      </c>
      <c r="E42" s="6">
        <v>15152.927</v>
      </c>
      <c r="F42" s="6">
        <v>30408.277999999998</v>
      </c>
      <c r="G42" s="6">
        <v>43644.403019999998</v>
      </c>
      <c r="H42" s="6">
        <v>91036</v>
      </c>
      <c r="I42" s="6">
        <v>72962</v>
      </c>
      <c r="J42" s="102"/>
      <c r="K42" s="81">
        <v>98130</v>
      </c>
      <c r="M42" s="19">
        <v>77429</v>
      </c>
      <c r="O42" s="19">
        <v>-6194</v>
      </c>
      <c r="P42" s="25">
        <f t="shared" si="0"/>
        <v>66768</v>
      </c>
      <c r="R42" s="19">
        <f>'100'!K18</f>
        <v>0</v>
      </c>
      <c r="S42" s="19">
        <f t="shared" si="1"/>
        <v>72962</v>
      </c>
    </row>
    <row r="43" spans="2:19" ht="12.75" hidden="1" customHeight="1" outlineLevel="2" collapsed="1" x14ac:dyDescent="0.2">
      <c r="B43" s="11" t="s">
        <v>45</v>
      </c>
      <c r="C43" s="5">
        <v>2356.7840000000001</v>
      </c>
      <c r="D43" s="5">
        <v>2731.4209999999998</v>
      </c>
      <c r="E43" s="5">
        <v>3080.2020000000002</v>
      </c>
      <c r="F43" s="5">
        <v>4052.4560000000001</v>
      </c>
      <c r="G43" s="5">
        <v>4311.9420399999999</v>
      </c>
      <c r="H43" s="5">
        <v>5211</v>
      </c>
      <c r="I43" s="5">
        <v>5227</v>
      </c>
      <c r="J43" s="102"/>
      <c r="K43" s="81">
        <v>5412</v>
      </c>
      <c r="M43" s="19">
        <v>5438</v>
      </c>
      <c r="O43" s="19">
        <v>-165</v>
      </c>
      <c r="P43" s="25">
        <f t="shared" si="0"/>
        <v>5062</v>
      </c>
      <c r="R43" s="19">
        <f>'101'!K15</f>
        <v>0</v>
      </c>
      <c r="S43" s="19">
        <f t="shared" si="1"/>
        <v>5227</v>
      </c>
    </row>
    <row r="44" spans="2:19" ht="12.75" hidden="1" customHeight="1" outlineLevel="2" collapsed="1" x14ac:dyDescent="0.2">
      <c r="B44" s="12" t="s">
        <v>46</v>
      </c>
      <c r="C44" s="6">
        <v>125557.202</v>
      </c>
      <c r="D44" s="6">
        <v>121608.045</v>
      </c>
      <c r="E44" s="6">
        <v>138463.93599999999</v>
      </c>
      <c r="F44" s="6">
        <v>213861.15700000001</v>
      </c>
      <c r="G44" s="6">
        <v>525560.39676999999</v>
      </c>
      <c r="H44" s="6">
        <v>1141293</v>
      </c>
      <c r="I44" s="6">
        <v>761448</v>
      </c>
      <c r="J44" s="102"/>
      <c r="K44" s="97">
        <v>784266</v>
      </c>
      <c r="M44" s="19">
        <v>545358</v>
      </c>
      <c r="O44" s="19">
        <v>-71839</v>
      </c>
      <c r="P44" s="25">
        <f t="shared" si="0"/>
        <v>689609</v>
      </c>
      <c r="R44" s="19">
        <f>'103'!K21</f>
        <v>0</v>
      </c>
      <c r="S44" s="19">
        <f t="shared" si="1"/>
        <v>761448</v>
      </c>
    </row>
    <row r="45" spans="2:19" ht="12.75" hidden="1" customHeight="1" outlineLevel="2" collapsed="1" x14ac:dyDescent="0.2">
      <c r="B45" s="11" t="s">
        <v>47</v>
      </c>
      <c r="C45" s="5">
        <v>1407.1020000000001</v>
      </c>
      <c r="D45" s="5">
        <v>1628.6110000000001</v>
      </c>
      <c r="E45" s="5">
        <v>1604.0709999999999</v>
      </c>
      <c r="F45" s="5">
        <v>1746.19</v>
      </c>
      <c r="G45" s="5">
        <v>1934.0792300000001</v>
      </c>
      <c r="H45" s="5">
        <v>2188</v>
      </c>
      <c r="I45" s="5">
        <v>2125</v>
      </c>
      <c r="J45" s="102"/>
      <c r="K45" s="81">
        <v>1957</v>
      </c>
      <c r="M45" s="19">
        <v>2127</v>
      </c>
      <c r="O45" s="19">
        <v>-271</v>
      </c>
      <c r="P45" s="25">
        <f t="shared" si="0"/>
        <v>1854</v>
      </c>
      <c r="R45" s="19">
        <f>'104'!K15</f>
        <v>0</v>
      </c>
      <c r="S45" s="19">
        <f t="shared" si="1"/>
        <v>2125</v>
      </c>
    </row>
    <row r="46" spans="2:19" ht="12.75" hidden="1" customHeight="1" outlineLevel="2" collapsed="1" x14ac:dyDescent="0.2">
      <c r="B46" s="12" t="s">
        <v>48</v>
      </c>
      <c r="C46" s="6">
        <v>33606.231</v>
      </c>
      <c r="D46" s="6">
        <v>39149.711000000003</v>
      </c>
      <c r="E46" s="6">
        <v>23348.856</v>
      </c>
      <c r="F46" s="6">
        <v>36477.81</v>
      </c>
      <c r="G46" s="6">
        <v>34632.431479999999</v>
      </c>
      <c r="H46" s="6">
        <v>45207</v>
      </c>
      <c r="I46" s="6">
        <v>40946</v>
      </c>
      <c r="J46" s="102"/>
      <c r="K46" s="81">
        <v>43118</v>
      </c>
      <c r="M46" s="19">
        <v>42548</v>
      </c>
      <c r="O46" s="19">
        <v>-2685</v>
      </c>
      <c r="P46" s="25">
        <f t="shared" si="0"/>
        <v>38261</v>
      </c>
      <c r="R46" s="19">
        <f>'105'!K25</f>
        <v>0</v>
      </c>
      <c r="S46" s="19">
        <f t="shared" si="1"/>
        <v>40946</v>
      </c>
    </row>
    <row r="47" spans="2:19" ht="12.75" hidden="1" customHeight="1" outlineLevel="2" collapsed="1" x14ac:dyDescent="0.2">
      <c r="B47" s="11" t="s">
        <v>49</v>
      </c>
      <c r="C47" s="5">
        <v>0</v>
      </c>
      <c r="D47" s="5">
        <v>0</v>
      </c>
      <c r="E47" s="5">
        <v>525</v>
      </c>
      <c r="F47" s="5">
        <v>0</v>
      </c>
      <c r="G47" s="5">
        <v>0</v>
      </c>
      <c r="H47" s="5">
        <v>0</v>
      </c>
      <c r="I47" s="5">
        <v>0</v>
      </c>
      <c r="J47" s="102"/>
      <c r="K47" s="81">
        <v>0</v>
      </c>
      <c r="M47" s="19">
        <v>0</v>
      </c>
      <c r="P47" s="25"/>
      <c r="S47" s="19"/>
    </row>
    <row r="48" spans="2:19" ht="12.75" hidden="1" customHeight="1" outlineLevel="2" collapsed="1" x14ac:dyDescent="0.2">
      <c r="B48" s="12" t="s">
        <v>50</v>
      </c>
      <c r="C48" s="6">
        <v>0</v>
      </c>
      <c r="D48" s="6">
        <v>0</v>
      </c>
      <c r="E48" s="6">
        <v>50</v>
      </c>
      <c r="F48" s="6">
        <v>6100</v>
      </c>
      <c r="G48" s="6">
        <v>3600</v>
      </c>
      <c r="H48" s="6">
        <v>0</v>
      </c>
      <c r="I48" s="6">
        <v>0</v>
      </c>
      <c r="J48" s="102"/>
      <c r="K48" s="81">
        <v>0</v>
      </c>
      <c r="M48" s="19">
        <v>0</v>
      </c>
      <c r="P48" s="25"/>
      <c r="S48" s="19"/>
    </row>
    <row r="49" spans="2:19" ht="12.75" hidden="1" customHeight="1" outlineLevel="2" collapsed="1" x14ac:dyDescent="0.2">
      <c r="B49" s="11" t="s">
        <v>51</v>
      </c>
      <c r="C49" s="5">
        <v>462.92500000000001</v>
      </c>
      <c r="D49" s="5">
        <v>517.85299999999995</v>
      </c>
      <c r="E49" s="5">
        <v>509.88</v>
      </c>
      <c r="F49" s="5">
        <v>850.68</v>
      </c>
      <c r="G49" s="5">
        <v>1025.59528</v>
      </c>
      <c r="H49" s="5">
        <v>2882</v>
      </c>
      <c r="I49" s="5">
        <v>2593</v>
      </c>
      <c r="J49" s="102"/>
      <c r="K49" s="81">
        <v>2621</v>
      </c>
      <c r="M49" s="19">
        <v>2540</v>
      </c>
      <c r="O49" s="19">
        <v>-252</v>
      </c>
      <c r="P49" s="25">
        <f t="shared" ref="P49:P101" si="2">I49+O49</f>
        <v>2341</v>
      </c>
      <c r="R49" s="19">
        <f>'118'!K15</f>
        <v>0</v>
      </c>
      <c r="S49" s="19">
        <f t="shared" si="1"/>
        <v>2593</v>
      </c>
    </row>
    <row r="50" spans="2:19" ht="12.75" hidden="1" customHeight="1" outlineLevel="2" collapsed="1" x14ac:dyDescent="0.2">
      <c r="B50" s="12" t="s">
        <v>52</v>
      </c>
      <c r="C50" s="6">
        <v>458.47199999999998</v>
      </c>
      <c r="D50" s="6">
        <v>497.05799999999999</v>
      </c>
      <c r="E50" s="6">
        <v>497.505</v>
      </c>
      <c r="F50" s="6">
        <v>613.59199999999998</v>
      </c>
      <c r="G50" s="6">
        <v>1422.3763300000001</v>
      </c>
      <c r="H50" s="6">
        <v>1339</v>
      </c>
      <c r="I50" s="6">
        <v>1122</v>
      </c>
      <c r="J50" s="102"/>
      <c r="K50" s="81">
        <v>1157</v>
      </c>
      <c r="M50" s="19">
        <v>1127</v>
      </c>
      <c r="O50" s="19">
        <v>-35</v>
      </c>
      <c r="P50" s="25">
        <f t="shared" si="2"/>
        <v>1087</v>
      </c>
      <c r="R50" s="19">
        <f>'119'!K15</f>
        <v>0</v>
      </c>
      <c r="S50" s="19">
        <f t="shared" si="1"/>
        <v>1122</v>
      </c>
    </row>
    <row r="51" spans="2:19" ht="12.75" hidden="1" customHeight="1" outlineLevel="2" collapsed="1" x14ac:dyDescent="0.2">
      <c r="B51" s="11" t="s">
        <v>53</v>
      </c>
      <c r="C51" s="5">
        <v>0</v>
      </c>
      <c r="D51" s="5">
        <v>0</v>
      </c>
      <c r="E51" s="5">
        <v>0</v>
      </c>
      <c r="F51" s="5">
        <v>0</v>
      </c>
      <c r="G51" s="5">
        <v>595.43741</v>
      </c>
      <c r="H51" s="5">
        <v>387</v>
      </c>
      <c r="I51" s="5">
        <v>0</v>
      </c>
      <c r="J51" s="102"/>
      <c r="K51" s="81">
        <v>0</v>
      </c>
      <c r="M51" s="19">
        <v>0</v>
      </c>
      <c r="P51" s="25"/>
      <c r="S51" s="19"/>
    </row>
    <row r="52" spans="2:19" ht="12.75" hidden="1" customHeight="1" outlineLevel="2" collapsed="1" x14ac:dyDescent="0.2">
      <c r="B52" s="12" t="s">
        <v>54</v>
      </c>
      <c r="C52" s="6">
        <v>209873.10200000001</v>
      </c>
      <c r="D52" s="6">
        <v>225031.478</v>
      </c>
      <c r="E52" s="6">
        <v>253471.96100000001</v>
      </c>
      <c r="F52" s="6">
        <v>277650.777</v>
      </c>
      <c r="G52" s="6">
        <v>444185.38913000003</v>
      </c>
      <c r="H52" s="6">
        <v>757740</v>
      </c>
      <c r="I52" s="6">
        <v>792716</v>
      </c>
      <c r="J52" s="102"/>
      <c r="K52" s="97">
        <v>824477</v>
      </c>
      <c r="M52" s="19">
        <v>804071</v>
      </c>
      <c r="O52" s="19">
        <v>-7017</v>
      </c>
      <c r="P52" s="25">
        <f t="shared" si="2"/>
        <v>785699</v>
      </c>
      <c r="R52" s="19">
        <f>'140'!K17</f>
        <v>0</v>
      </c>
      <c r="S52" s="19">
        <f t="shared" si="1"/>
        <v>792716</v>
      </c>
    </row>
    <row r="53" spans="2:19" ht="12.75" hidden="1" customHeight="1" outlineLevel="2" collapsed="1" x14ac:dyDescent="0.2">
      <c r="B53" s="11" t="s">
        <v>55</v>
      </c>
      <c r="C53" s="5">
        <v>2385.9450000000002</v>
      </c>
      <c r="D53" s="5">
        <v>2679.5520000000001</v>
      </c>
      <c r="E53" s="5">
        <v>3808.2339999999999</v>
      </c>
      <c r="F53" s="5">
        <v>4950.2079999999996</v>
      </c>
      <c r="G53" s="5">
        <v>4974.5130300000001</v>
      </c>
      <c r="H53" s="5">
        <v>5717</v>
      </c>
      <c r="I53" s="5">
        <v>5661</v>
      </c>
      <c r="J53" s="102"/>
      <c r="K53" s="81">
        <v>5851</v>
      </c>
      <c r="M53" s="19">
        <v>5946</v>
      </c>
      <c r="O53" s="19">
        <v>-83</v>
      </c>
      <c r="P53" s="25">
        <f t="shared" si="2"/>
        <v>5578</v>
      </c>
      <c r="R53" s="19">
        <f>'142'!K15</f>
        <v>0</v>
      </c>
      <c r="S53" s="19">
        <f t="shared" si="1"/>
        <v>5661</v>
      </c>
    </row>
    <row r="54" spans="2:19" ht="12.75" hidden="1" customHeight="1" outlineLevel="2" collapsed="1" x14ac:dyDescent="0.2">
      <c r="B54" s="12" t="s">
        <v>56</v>
      </c>
      <c r="C54" s="6">
        <v>0</v>
      </c>
      <c r="D54" s="6">
        <v>0</v>
      </c>
      <c r="E54" s="6">
        <v>0</v>
      </c>
      <c r="F54" s="6">
        <v>848.35</v>
      </c>
      <c r="G54" s="6">
        <v>3109.8344200000001</v>
      </c>
      <c r="H54" s="6">
        <v>10219</v>
      </c>
      <c r="I54" s="6">
        <v>10760</v>
      </c>
      <c r="J54" s="102"/>
      <c r="K54" s="81">
        <v>10960</v>
      </c>
      <c r="M54" s="19">
        <v>10960</v>
      </c>
      <c r="O54" s="19">
        <v>-825</v>
      </c>
      <c r="P54" s="25">
        <f t="shared" si="2"/>
        <v>9935</v>
      </c>
      <c r="R54" s="19">
        <f>'147'!K15</f>
        <v>0</v>
      </c>
      <c r="S54" s="19">
        <f t="shared" si="1"/>
        <v>10760</v>
      </c>
    </row>
    <row r="55" spans="2:19" ht="12.75" hidden="1" customHeight="1" outlineLevel="2" collapsed="1" x14ac:dyDescent="0.2">
      <c r="B55" s="11" t="s">
        <v>57</v>
      </c>
      <c r="C55" s="5">
        <v>522.09699999999998</v>
      </c>
      <c r="D55" s="5">
        <v>527</v>
      </c>
      <c r="E55" s="5">
        <v>0</v>
      </c>
      <c r="F55" s="5">
        <v>0</v>
      </c>
      <c r="G55" s="5">
        <v>0</v>
      </c>
      <c r="H55" s="5">
        <v>0</v>
      </c>
      <c r="I55" s="5">
        <v>0</v>
      </c>
      <c r="J55" s="102"/>
      <c r="K55" s="81">
        <v>0</v>
      </c>
      <c r="M55" s="19">
        <v>0</v>
      </c>
      <c r="P55" s="25"/>
      <c r="S55" s="19"/>
    </row>
    <row r="56" spans="2:19" ht="12.75" hidden="1" customHeight="1" outlineLevel="2" collapsed="1" x14ac:dyDescent="0.2">
      <c r="B56" s="12" t="s">
        <v>58</v>
      </c>
      <c r="C56" s="6">
        <v>1274.027</v>
      </c>
      <c r="D56" s="6">
        <v>1100.27</v>
      </c>
      <c r="E56" s="6">
        <v>375</v>
      </c>
      <c r="F56" s="6">
        <v>376</v>
      </c>
      <c r="G56" s="6">
        <v>1034.6343199999999</v>
      </c>
      <c r="H56" s="6">
        <v>37933</v>
      </c>
      <c r="I56" s="6">
        <v>400</v>
      </c>
      <c r="J56" s="102"/>
      <c r="K56" s="81">
        <v>400</v>
      </c>
      <c r="M56" s="19">
        <v>400</v>
      </c>
      <c r="O56" s="19">
        <v>-24</v>
      </c>
      <c r="P56" s="25">
        <f t="shared" si="2"/>
        <v>376</v>
      </c>
      <c r="R56" s="19">
        <f>'163'!K17</f>
        <v>0</v>
      </c>
      <c r="S56" s="19">
        <f t="shared" si="1"/>
        <v>400</v>
      </c>
    </row>
    <row r="57" spans="2:19" ht="12.75" hidden="1" customHeight="1" outlineLevel="2" collapsed="1" x14ac:dyDescent="0.2">
      <c r="B57" s="11" t="s">
        <v>59</v>
      </c>
      <c r="C57" s="5">
        <v>7846.5959999999995</v>
      </c>
      <c r="D57" s="5">
        <v>6233</v>
      </c>
      <c r="E57" s="5">
        <v>8864.6010000000006</v>
      </c>
      <c r="F57" s="5">
        <v>10957.42</v>
      </c>
      <c r="G57" s="5">
        <v>20201.415870000001</v>
      </c>
      <c r="H57" s="5">
        <v>29984</v>
      </c>
      <c r="I57" s="5">
        <v>26767</v>
      </c>
      <c r="J57" s="102"/>
      <c r="K57" s="81">
        <v>39023</v>
      </c>
      <c r="M57" s="19">
        <v>26609</v>
      </c>
      <c r="O57" s="19">
        <v>-2725</v>
      </c>
      <c r="P57" s="25">
        <f t="shared" si="2"/>
        <v>24042</v>
      </c>
      <c r="R57" s="19">
        <f>'179'!K18</f>
        <v>0</v>
      </c>
      <c r="S57" s="19">
        <f t="shared" si="1"/>
        <v>26767</v>
      </c>
    </row>
    <row r="58" spans="2:19" ht="12.75" hidden="1" customHeight="1" outlineLevel="2" collapsed="1" x14ac:dyDescent="0.2">
      <c r="B58" s="12" t="s">
        <v>60</v>
      </c>
      <c r="C58" s="6">
        <v>0</v>
      </c>
      <c r="D58" s="6">
        <v>59.561999999999998</v>
      </c>
      <c r="E58" s="6">
        <v>320.20100000000002</v>
      </c>
      <c r="F58" s="6">
        <v>732.78499999999997</v>
      </c>
      <c r="G58" s="6">
        <v>1009.27629</v>
      </c>
      <c r="H58" s="6">
        <v>4046</v>
      </c>
      <c r="I58" s="6">
        <v>1060</v>
      </c>
      <c r="J58" s="102"/>
      <c r="K58" s="81">
        <v>1272</v>
      </c>
      <c r="M58" s="19">
        <v>3068</v>
      </c>
      <c r="O58" s="19">
        <v>-3</v>
      </c>
      <c r="P58" s="25">
        <f t="shared" si="2"/>
        <v>1057</v>
      </c>
      <c r="R58" s="19">
        <f>'195'!K19</f>
        <v>0</v>
      </c>
      <c r="S58" s="19">
        <f t="shared" si="1"/>
        <v>1060</v>
      </c>
    </row>
    <row r="59" spans="2:19" ht="12.75" hidden="1" customHeight="1" outlineLevel="2" collapsed="1" x14ac:dyDescent="0.2">
      <c r="B59" s="11" t="s">
        <v>61</v>
      </c>
      <c r="C59" s="5">
        <v>0</v>
      </c>
      <c r="D59" s="5">
        <v>0</v>
      </c>
      <c r="E59" s="5">
        <v>0</v>
      </c>
      <c r="F59" s="5">
        <v>49.926000000000002</v>
      </c>
      <c r="G59" s="5">
        <v>527.60262999999998</v>
      </c>
      <c r="H59" s="5">
        <v>2477</v>
      </c>
      <c r="I59" s="5">
        <v>2402</v>
      </c>
      <c r="J59" s="102"/>
      <c r="K59" s="81">
        <v>0</v>
      </c>
      <c r="M59" s="19">
        <v>2402</v>
      </c>
      <c r="O59" s="19">
        <v>-2402</v>
      </c>
      <c r="P59" s="25">
        <f t="shared" si="2"/>
        <v>0</v>
      </c>
      <c r="R59" s="19">
        <f>'215'!K18</f>
        <v>0</v>
      </c>
      <c r="S59" s="19">
        <f t="shared" si="1"/>
        <v>2402</v>
      </c>
    </row>
    <row r="60" spans="2:19" ht="12.75" hidden="1" customHeight="1" outlineLevel="2" collapsed="1" x14ac:dyDescent="0.2">
      <c r="B60" s="12" t="s">
        <v>62</v>
      </c>
      <c r="C60" s="6">
        <v>3568.9989999999998</v>
      </c>
      <c r="D60" s="6">
        <v>6837.0050000000001</v>
      </c>
      <c r="E60" s="6">
        <v>15828.879000000001</v>
      </c>
      <c r="F60" s="6">
        <v>18734.04</v>
      </c>
      <c r="G60" s="6">
        <v>17993.927609999999</v>
      </c>
      <c r="H60" s="6">
        <v>36209</v>
      </c>
      <c r="I60" s="6">
        <v>28694</v>
      </c>
      <c r="J60" s="102"/>
      <c r="K60" s="81">
        <v>30784</v>
      </c>
      <c r="M60" s="19">
        <v>29986</v>
      </c>
      <c r="O60" s="19">
        <v>-3495</v>
      </c>
      <c r="P60" s="25">
        <f t="shared" si="2"/>
        <v>25199</v>
      </c>
      <c r="R60" s="19">
        <f>'245'!K22</f>
        <v>0</v>
      </c>
      <c r="S60" s="19">
        <f t="shared" si="1"/>
        <v>28694</v>
      </c>
    </row>
    <row r="61" spans="2:19" ht="12.75" hidden="1" customHeight="1" outlineLevel="2" collapsed="1" x14ac:dyDescent="0.2">
      <c r="B61" s="11" t="s">
        <v>63</v>
      </c>
      <c r="C61" s="5">
        <v>4024.22</v>
      </c>
      <c r="D61" s="5">
        <v>3891</v>
      </c>
      <c r="E61" s="5">
        <v>4095.1030000000001</v>
      </c>
      <c r="F61" s="5">
        <v>4470.2879999999996</v>
      </c>
      <c r="G61" s="5">
        <v>4688.5110500000001</v>
      </c>
      <c r="H61" s="5">
        <v>5388</v>
      </c>
      <c r="I61" s="5">
        <v>5447</v>
      </c>
      <c r="J61" s="102"/>
      <c r="K61" s="81">
        <v>5628</v>
      </c>
      <c r="M61" s="19">
        <v>5685</v>
      </c>
      <c r="O61" s="19">
        <v>-366</v>
      </c>
      <c r="P61" s="25">
        <f t="shared" si="2"/>
        <v>5081</v>
      </c>
      <c r="R61" s="19">
        <f>'275'!K15</f>
        <v>0</v>
      </c>
      <c r="S61" s="19">
        <f t="shared" si="1"/>
        <v>5447</v>
      </c>
    </row>
    <row r="62" spans="2:19" ht="12.75" hidden="1" customHeight="1" outlineLevel="2" collapsed="1" x14ac:dyDescent="0.2">
      <c r="B62" s="12" t="s">
        <v>64</v>
      </c>
      <c r="C62" s="6">
        <v>0</v>
      </c>
      <c r="D62" s="6">
        <v>0</v>
      </c>
      <c r="E62" s="6">
        <v>0</v>
      </c>
      <c r="F62" s="6">
        <v>50</v>
      </c>
      <c r="G62" s="6">
        <v>0</v>
      </c>
      <c r="H62" s="6">
        <v>0</v>
      </c>
      <c r="I62" s="6">
        <v>0</v>
      </c>
      <c r="J62" s="102"/>
      <c r="K62" s="81">
        <v>0</v>
      </c>
      <c r="M62" s="19">
        <v>0</v>
      </c>
      <c r="P62" s="25"/>
      <c r="S62" s="19"/>
    </row>
    <row r="63" spans="2:19" ht="12.75" hidden="1" customHeight="1" outlineLevel="2" collapsed="1" x14ac:dyDescent="0.2">
      <c r="B63" s="11" t="s">
        <v>65</v>
      </c>
      <c r="C63" s="5">
        <v>2622.875</v>
      </c>
      <c r="D63" s="5">
        <v>2776</v>
      </c>
      <c r="E63" s="5">
        <v>3232.4169999999999</v>
      </c>
      <c r="F63" s="5">
        <v>4418.9250000000002</v>
      </c>
      <c r="G63" s="5">
        <v>6366.7027699999999</v>
      </c>
      <c r="H63" s="5">
        <v>8575</v>
      </c>
      <c r="I63" s="5">
        <v>8077</v>
      </c>
      <c r="J63" s="102"/>
      <c r="K63" s="81">
        <v>8334</v>
      </c>
      <c r="M63" s="19">
        <v>8018</v>
      </c>
      <c r="O63" s="19">
        <v>-355</v>
      </c>
      <c r="P63" s="25">
        <f t="shared" si="2"/>
        <v>7722</v>
      </c>
      <c r="R63" s="19">
        <f>'355'!K15</f>
        <v>0</v>
      </c>
      <c r="S63" s="19">
        <f t="shared" si="1"/>
        <v>8077</v>
      </c>
    </row>
    <row r="64" spans="2:19" collapsed="1" x14ac:dyDescent="0.2">
      <c r="B64" s="10" t="s">
        <v>66</v>
      </c>
      <c r="C64" s="4">
        <v>7828777.9929999998</v>
      </c>
      <c r="D64" s="4">
        <v>8004648.2319999998</v>
      </c>
      <c r="E64" s="4">
        <v>8725423.7339999992</v>
      </c>
      <c r="F64" s="4">
        <v>9938018.057</v>
      </c>
      <c r="G64" s="4">
        <v>11974946.476989999</v>
      </c>
      <c r="H64" s="4">
        <v>15536681</v>
      </c>
      <c r="I64" s="4">
        <v>17527828</v>
      </c>
      <c r="J64" s="102"/>
      <c r="K64" s="97">
        <v>18164014</v>
      </c>
      <c r="M64" s="19">
        <f>SUM(M65:M75)</f>
        <v>15590922</v>
      </c>
      <c r="O64" s="19">
        <v>-1142923</v>
      </c>
      <c r="P64" s="19">
        <f>SUM(P65:P75)</f>
        <v>16384905</v>
      </c>
      <c r="R64" s="19">
        <f>SUM(R65:R75)</f>
        <v>0</v>
      </c>
      <c r="S64" s="19">
        <f>SUM(S65:S75)</f>
        <v>17527828</v>
      </c>
    </row>
    <row r="65" spans="2:19" ht="12.75" hidden="1" customHeight="1" outlineLevel="2" collapsed="1" x14ac:dyDescent="0.2">
      <c r="B65" s="12" t="s">
        <v>67</v>
      </c>
      <c r="C65" s="6">
        <v>4982477.3820000002</v>
      </c>
      <c r="D65" s="6">
        <v>4759082.7510000002</v>
      </c>
      <c r="E65" s="6">
        <v>5136180.4780000001</v>
      </c>
      <c r="F65" s="6">
        <v>5571316.29</v>
      </c>
      <c r="G65" s="6">
        <v>6795146.5663599996</v>
      </c>
      <c r="H65" s="6">
        <v>8123128</v>
      </c>
      <c r="I65" s="6">
        <v>8726073</v>
      </c>
      <c r="J65" s="102"/>
      <c r="K65" s="97">
        <v>8902516</v>
      </c>
      <c r="M65" s="19">
        <v>7309588</v>
      </c>
      <c r="O65" s="19">
        <v>-417926</v>
      </c>
      <c r="P65" s="25">
        <f t="shared" si="2"/>
        <v>8308147</v>
      </c>
      <c r="R65" s="19">
        <f>'107'!K25</f>
        <v>0</v>
      </c>
      <c r="S65" s="19">
        <f t="shared" si="1"/>
        <v>8726073</v>
      </c>
    </row>
    <row r="66" spans="2:19" ht="12.75" hidden="1" customHeight="1" outlineLevel="2" collapsed="1" x14ac:dyDescent="0.2">
      <c r="B66" s="11" t="s">
        <v>68</v>
      </c>
      <c r="C66" s="5">
        <v>4007.6550000000002</v>
      </c>
      <c r="D66" s="5">
        <v>4098.9579999999996</v>
      </c>
      <c r="E66" s="5">
        <v>4200.79</v>
      </c>
      <c r="F66" s="5">
        <v>4746.2359999999999</v>
      </c>
      <c r="G66" s="5">
        <v>5923.1642199999997</v>
      </c>
      <c r="H66" s="5">
        <v>10269</v>
      </c>
      <c r="I66" s="5">
        <v>11632</v>
      </c>
      <c r="J66" s="102"/>
      <c r="K66" s="97">
        <v>11963</v>
      </c>
      <c r="M66" s="19">
        <v>10222</v>
      </c>
      <c r="O66" s="19">
        <v>-1314</v>
      </c>
      <c r="P66" s="25">
        <f t="shared" si="2"/>
        <v>10318</v>
      </c>
      <c r="R66" s="19">
        <f>'120'!K15</f>
        <v>0</v>
      </c>
      <c r="S66" s="19">
        <f t="shared" si="1"/>
        <v>11632</v>
      </c>
    </row>
    <row r="67" spans="2:19" ht="12.75" hidden="1" customHeight="1" outlineLevel="2" collapsed="1" x14ac:dyDescent="0.2">
      <c r="B67" s="12" t="s">
        <v>69</v>
      </c>
      <c r="C67" s="6">
        <v>31753.045999999998</v>
      </c>
      <c r="D67" s="6">
        <v>38214.057999999997</v>
      </c>
      <c r="E67" s="6">
        <v>43715.595000000001</v>
      </c>
      <c r="F67" s="6">
        <v>55062.712</v>
      </c>
      <c r="G67" s="6">
        <v>74398.434720000005</v>
      </c>
      <c r="H67" s="6">
        <v>121190</v>
      </c>
      <c r="I67" s="6">
        <v>115658</v>
      </c>
      <c r="J67" s="102"/>
      <c r="K67" s="97">
        <v>117581</v>
      </c>
      <c r="M67" s="19">
        <v>103939</v>
      </c>
      <c r="O67" s="19">
        <v>-11083</v>
      </c>
      <c r="P67" s="25">
        <f t="shared" si="2"/>
        <v>104575</v>
      </c>
      <c r="R67" s="19">
        <f>'227'!K16</f>
        <v>0</v>
      </c>
      <c r="S67" s="19">
        <f t="shared" si="1"/>
        <v>115658</v>
      </c>
    </row>
    <row r="68" spans="2:19" ht="12.75" hidden="1" customHeight="1" outlineLevel="2" collapsed="1" x14ac:dyDescent="0.2">
      <c r="B68" s="11" t="s">
        <v>70</v>
      </c>
      <c r="C68" s="5">
        <v>0</v>
      </c>
      <c r="D68" s="5">
        <v>0</v>
      </c>
      <c r="E68" s="5">
        <v>0</v>
      </c>
      <c r="F68" s="5">
        <v>0</v>
      </c>
      <c r="G68" s="5">
        <v>8394.4518900000003</v>
      </c>
      <c r="H68" s="5">
        <v>37210</v>
      </c>
      <c r="I68" s="5">
        <v>35118</v>
      </c>
      <c r="J68" s="102"/>
      <c r="K68" s="97">
        <v>37452</v>
      </c>
      <c r="M68" s="19">
        <v>35110</v>
      </c>
      <c r="O68" s="19">
        <v>-2305</v>
      </c>
      <c r="P68" s="25">
        <f t="shared" si="2"/>
        <v>32813</v>
      </c>
      <c r="R68" s="19">
        <f>'229'!K15</f>
        <v>0</v>
      </c>
      <c r="S68" s="19">
        <f t="shared" si="1"/>
        <v>35118</v>
      </c>
    </row>
    <row r="69" spans="2:19" ht="12.75" hidden="1" customHeight="1" outlineLevel="2" collapsed="1" x14ac:dyDescent="0.2">
      <c r="B69" s="12" t="s">
        <v>71</v>
      </c>
      <c r="C69" s="6">
        <v>33954.966999999997</v>
      </c>
      <c r="D69" s="6">
        <v>33195.563000000002</v>
      </c>
      <c r="E69" s="6">
        <v>15779.343999999999</v>
      </c>
      <c r="F69" s="6">
        <v>40283.296999999999</v>
      </c>
      <c r="G69" s="6">
        <v>32181.84978</v>
      </c>
      <c r="H69" s="6">
        <v>63331</v>
      </c>
      <c r="I69" s="6">
        <v>36343</v>
      </c>
      <c r="J69" s="102"/>
      <c r="K69" s="97">
        <v>41351</v>
      </c>
      <c r="M69" s="19">
        <v>31338</v>
      </c>
      <c r="O69" s="19">
        <v>-7647</v>
      </c>
      <c r="P69" s="25">
        <f t="shared" si="2"/>
        <v>28696</v>
      </c>
      <c r="R69" s="19">
        <f>'235'!K19</f>
        <v>0</v>
      </c>
      <c r="S69" s="19">
        <f t="shared" si="1"/>
        <v>36343</v>
      </c>
    </row>
    <row r="70" spans="2:19" ht="12.75" hidden="1" customHeight="1" outlineLevel="2" collapsed="1" x14ac:dyDescent="0.2">
      <c r="B70" s="11" t="s">
        <v>72</v>
      </c>
      <c r="C70" s="5">
        <v>122547.269</v>
      </c>
      <c r="D70" s="5">
        <v>120411.04700000001</v>
      </c>
      <c r="E70" s="5">
        <v>148036.95499999999</v>
      </c>
      <c r="F70" s="5">
        <v>181244.677</v>
      </c>
      <c r="G70" s="5">
        <v>415022.47340000002</v>
      </c>
      <c r="H70" s="5">
        <v>374845</v>
      </c>
      <c r="I70" s="5">
        <v>276118</v>
      </c>
      <c r="J70" s="102"/>
      <c r="K70" s="97">
        <v>296098</v>
      </c>
      <c r="M70" s="19">
        <v>263832</v>
      </c>
      <c r="O70" s="19">
        <v>-29662</v>
      </c>
      <c r="P70" s="25">
        <f t="shared" si="2"/>
        <v>246456</v>
      </c>
      <c r="R70" s="19">
        <f>'303'!K22</f>
        <v>0</v>
      </c>
      <c r="S70" s="19">
        <f t="shared" si="1"/>
        <v>276118</v>
      </c>
    </row>
    <row r="71" spans="2:19" ht="12.75" hidden="1" customHeight="1" outlineLevel="2" collapsed="1" x14ac:dyDescent="0.2">
      <c r="B71" s="12" t="s">
        <v>73</v>
      </c>
      <c r="C71" s="6">
        <v>14822.88</v>
      </c>
      <c r="D71" s="6">
        <v>19420.287</v>
      </c>
      <c r="E71" s="6">
        <v>44507.803</v>
      </c>
      <c r="F71" s="6">
        <v>44887.209000000003</v>
      </c>
      <c r="G71" s="6">
        <v>64977.508589999998</v>
      </c>
      <c r="H71" s="6">
        <v>80091</v>
      </c>
      <c r="I71" s="6">
        <v>56876</v>
      </c>
      <c r="J71" s="102"/>
      <c r="K71" s="97">
        <v>72526</v>
      </c>
      <c r="M71" s="19">
        <v>88499</v>
      </c>
      <c r="O71" s="19">
        <v>-23374</v>
      </c>
      <c r="P71" s="25">
        <f t="shared" si="2"/>
        <v>33502</v>
      </c>
      <c r="R71" s="19">
        <f>'305'!K17</f>
        <v>0</v>
      </c>
      <c r="S71" s="19">
        <f t="shared" si="1"/>
        <v>56876</v>
      </c>
    </row>
    <row r="72" spans="2:19" ht="12.75" hidden="1" customHeight="1" outlineLevel="2" collapsed="1" x14ac:dyDescent="0.2">
      <c r="B72" s="11" t="s">
        <v>74</v>
      </c>
      <c r="C72" s="5">
        <v>942635.80099999998</v>
      </c>
      <c r="D72" s="5">
        <v>1141955.9010000001</v>
      </c>
      <c r="E72" s="5">
        <v>1291187.4790000001</v>
      </c>
      <c r="F72" s="5">
        <v>1734054.406</v>
      </c>
      <c r="G72" s="5">
        <v>2267302.5748800002</v>
      </c>
      <c r="H72" s="5">
        <v>3819651</v>
      </c>
      <c r="I72" s="5">
        <v>5064931</v>
      </c>
      <c r="J72" s="102"/>
      <c r="K72" s="97">
        <v>5295688</v>
      </c>
      <c r="M72" s="19">
        <v>4699427</v>
      </c>
      <c r="O72" s="19">
        <v>-549173</v>
      </c>
      <c r="P72" s="25">
        <f t="shared" si="2"/>
        <v>4515758</v>
      </c>
      <c r="R72" s="19">
        <f>'307'!K17</f>
        <v>0</v>
      </c>
      <c r="S72" s="19">
        <f t="shared" si="1"/>
        <v>5064931</v>
      </c>
    </row>
    <row r="73" spans="2:19" ht="12.75" hidden="1" customHeight="1" outlineLevel="2" collapsed="1" x14ac:dyDescent="0.2">
      <c r="B73" s="12" t="s">
        <v>75</v>
      </c>
      <c r="C73" s="6">
        <v>1692176.5449999999</v>
      </c>
      <c r="D73" s="6">
        <v>1883237.9909999999</v>
      </c>
      <c r="E73" s="6">
        <v>2036761.29</v>
      </c>
      <c r="F73" s="6">
        <v>2293271.84</v>
      </c>
      <c r="G73" s="6">
        <v>2278991.5511400001</v>
      </c>
      <c r="H73" s="6">
        <v>2816820</v>
      </c>
      <c r="I73" s="6">
        <v>3153278</v>
      </c>
      <c r="J73" s="102"/>
      <c r="K73" s="97">
        <v>3372621</v>
      </c>
      <c r="M73" s="19">
        <v>3033401</v>
      </c>
      <c r="O73" s="19">
        <v>-59785</v>
      </c>
      <c r="P73" s="25">
        <f t="shared" si="2"/>
        <v>3093493</v>
      </c>
      <c r="R73" s="19">
        <f>'310'!K20</f>
        <v>0</v>
      </c>
      <c r="S73" s="19">
        <f t="shared" si="1"/>
        <v>3153278</v>
      </c>
    </row>
    <row r="74" spans="2:19" ht="12.75" hidden="1" customHeight="1" outlineLevel="2" collapsed="1" x14ac:dyDescent="0.2">
      <c r="B74" s="11" t="s">
        <v>76</v>
      </c>
      <c r="C74" s="5">
        <v>4402.4480000000003</v>
      </c>
      <c r="D74" s="5">
        <v>5031.6760000000004</v>
      </c>
      <c r="E74" s="5">
        <v>5019</v>
      </c>
      <c r="F74" s="5">
        <v>7265.7160000000003</v>
      </c>
      <c r="G74" s="5">
        <v>9788.9186900000004</v>
      </c>
      <c r="H74" s="5">
        <v>16435</v>
      </c>
      <c r="I74" s="5">
        <v>11964</v>
      </c>
      <c r="J74" s="102"/>
      <c r="K74" s="81">
        <v>13005</v>
      </c>
      <c r="M74" s="19">
        <v>12353</v>
      </c>
      <c r="O74" s="19">
        <v>-1055</v>
      </c>
      <c r="P74" s="25">
        <f t="shared" si="2"/>
        <v>10909</v>
      </c>
      <c r="R74" s="19">
        <f>'315'!K17</f>
        <v>0</v>
      </c>
      <c r="S74" s="19">
        <f t="shared" si="1"/>
        <v>11964</v>
      </c>
    </row>
    <row r="75" spans="2:19" ht="12.75" hidden="1" customHeight="1" outlineLevel="2" collapsed="1" x14ac:dyDescent="0.2">
      <c r="B75" s="12" t="s">
        <v>77</v>
      </c>
      <c r="C75" s="6">
        <v>0</v>
      </c>
      <c r="D75" s="6">
        <v>0</v>
      </c>
      <c r="E75" s="6">
        <v>35</v>
      </c>
      <c r="F75" s="6">
        <v>5885.674</v>
      </c>
      <c r="G75" s="6">
        <v>22818.983319999999</v>
      </c>
      <c r="H75" s="6">
        <v>73711</v>
      </c>
      <c r="I75" s="6">
        <v>39837</v>
      </c>
      <c r="J75" s="102"/>
      <c r="K75" s="81">
        <v>3213</v>
      </c>
      <c r="M75" s="19">
        <v>3213</v>
      </c>
      <c r="O75" s="19">
        <v>-39599</v>
      </c>
      <c r="P75" s="25">
        <f t="shared" si="2"/>
        <v>238</v>
      </c>
      <c r="R75" s="19">
        <f>'540'!K17</f>
        <v>0</v>
      </c>
      <c r="S75" s="19">
        <f t="shared" si="1"/>
        <v>39837</v>
      </c>
    </row>
    <row r="76" spans="2:19" collapsed="1" x14ac:dyDescent="0.2">
      <c r="B76" s="10" t="s">
        <v>78</v>
      </c>
      <c r="C76" s="4">
        <v>4164297.9449999998</v>
      </c>
      <c r="D76" s="4">
        <v>4687574.8789999997</v>
      </c>
      <c r="E76" s="4">
        <v>5492815.409</v>
      </c>
      <c r="F76" s="4">
        <v>5814462.9369999999</v>
      </c>
      <c r="G76" s="4">
        <v>7080856.7270799996</v>
      </c>
      <c r="H76" s="4">
        <v>10733704</v>
      </c>
      <c r="I76" s="4">
        <v>11839066</v>
      </c>
      <c r="J76" s="102"/>
      <c r="K76" s="97">
        <v>12730060</v>
      </c>
      <c r="M76" s="19">
        <f>SUM(M77:M84)</f>
        <v>11441051</v>
      </c>
      <c r="O76" s="19">
        <v>-353523</v>
      </c>
      <c r="P76" s="19">
        <f>SUM(P77:P84)</f>
        <v>11485543</v>
      </c>
      <c r="R76" s="19">
        <f>SUM(R77:R84)</f>
        <v>0</v>
      </c>
      <c r="S76" s="19">
        <f>SUM(S77:S84)</f>
        <v>11839066</v>
      </c>
    </row>
    <row r="77" spans="2:19" ht="12.75" hidden="1" customHeight="1" outlineLevel="2" collapsed="1" x14ac:dyDescent="0.2">
      <c r="B77" s="11" t="s">
        <v>79</v>
      </c>
      <c r="C77" s="5">
        <v>278390.52</v>
      </c>
      <c r="D77" s="5">
        <v>422905.28499999997</v>
      </c>
      <c r="E77" s="5">
        <v>711427.33299999998</v>
      </c>
      <c r="F77" s="5">
        <v>844385.99800000002</v>
      </c>
      <c r="G77" s="5">
        <v>918652.94232000003</v>
      </c>
      <c r="H77" s="5">
        <v>1589799</v>
      </c>
      <c r="I77" s="5">
        <v>1565109</v>
      </c>
      <c r="J77" s="102"/>
      <c r="K77" s="97">
        <v>1649506</v>
      </c>
      <c r="M77" s="19">
        <v>1642112</v>
      </c>
      <c r="O77" s="19">
        <v>-89555</v>
      </c>
      <c r="P77" s="25">
        <f t="shared" si="2"/>
        <v>1475554</v>
      </c>
      <c r="R77" s="19">
        <f>'300-030'!K13</f>
        <v>0</v>
      </c>
      <c r="S77" s="19">
        <f t="shared" si="1"/>
        <v>1565109</v>
      </c>
    </row>
    <row r="78" spans="2:19" ht="12.75" hidden="1" customHeight="1" outlineLevel="2" collapsed="1" x14ac:dyDescent="0.2">
      <c r="B78" s="12" t="s">
        <v>80</v>
      </c>
      <c r="C78" s="6">
        <v>1105675.8119999999</v>
      </c>
      <c r="D78" s="6">
        <v>1261018.9750000001</v>
      </c>
      <c r="E78" s="6">
        <v>1462655.524</v>
      </c>
      <c r="F78" s="6">
        <v>1583241.6359999999</v>
      </c>
      <c r="G78" s="6">
        <v>1855789.2808300001</v>
      </c>
      <c r="H78" s="6">
        <v>2627748</v>
      </c>
      <c r="I78" s="6">
        <v>2937608</v>
      </c>
      <c r="J78" s="102"/>
      <c r="K78" s="97">
        <v>3077712</v>
      </c>
      <c r="M78" s="19">
        <v>2793147</v>
      </c>
      <c r="O78" s="19">
        <v>-63396</v>
      </c>
      <c r="P78" s="25">
        <f t="shared" si="2"/>
        <v>2874212</v>
      </c>
      <c r="R78" s="19">
        <f>'300-040'!K13</f>
        <v>0</v>
      </c>
      <c r="S78" s="19">
        <f t="shared" si="1"/>
        <v>2937608</v>
      </c>
    </row>
    <row r="79" spans="2:19" ht="12.75" hidden="1" customHeight="1" outlineLevel="2" collapsed="1" x14ac:dyDescent="0.2">
      <c r="B79" s="11" t="s">
        <v>81</v>
      </c>
      <c r="C79" s="5">
        <v>1759432.52</v>
      </c>
      <c r="D79" s="5">
        <v>1894294.1140000001</v>
      </c>
      <c r="E79" s="5">
        <v>2254122.4840000002</v>
      </c>
      <c r="F79" s="5">
        <v>2486844.074</v>
      </c>
      <c r="G79" s="5">
        <v>3040852.5857699998</v>
      </c>
      <c r="H79" s="5">
        <v>4583690</v>
      </c>
      <c r="I79" s="5">
        <v>5209410</v>
      </c>
      <c r="J79" s="102"/>
      <c r="K79" s="97">
        <v>5658586</v>
      </c>
      <c r="M79" s="19">
        <v>5155466</v>
      </c>
      <c r="O79" s="19">
        <v>-147978</v>
      </c>
      <c r="P79" s="25">
        <f t="shared" si="2"/>
        <v>5061432</v>
      </c>
      <c r="R79" s="19">
        <f>'300-050'!K13</f>
        <v>0</v>
      </c>
      <c r="S79" s="19">
        <f t="shared" si="1"/>
        <v>5209410</v>
      </c>
    </row>
    <row r="80" spans="2:19" ht="12.75" hidden="1" customHeight="1" outlineLevel="2" collapsed="1" x14ac:dyDescent="0.2">
      <c r="B80" s="12" t="s">
        <v>82</v>
      </c>
      <c r="C80" s="6">
        <v>731657.59699999995</v>
      </c>
      <c r="D80" s="6">
        <v>787280.00100000005</v>
      </c>
      <c r="E80" s="6">
        <v>756546.83299999998</v>
      </c>
      <c r="F80" s="6">
        <v>629871.02800000005</v>
      </c>
      <c r="G80" s="6">
        <v>908717.49858000001</v>
      </c>
      <c r="H80" s="6">
        <v>1451228</v>
      </c>
      <c r="I80" s="6">
        <v>1640937</v>
      </c>
      <c r="J80" s="102"/>
      <c r="K80" s="97">
        <v>1804861</v>
      </c>
      <c r="M80" s="19">
        <v>1392538</v>
      </c>
      <c r="O80" s="19">
        <v>-28548</v>
      </c>
      <c r="P80" s="25">
        <f t="shared" si="2"/>
        <v>1612389</v>
      </c>
      <c r="R80" s="19">
        <f>'300-060'!K13</f>
        <v>0</v>
      </c>
      <c r="S80" s="19">
        <f t="shared" si="1"/>
        <v>1640937</v>
      </c>
    </row>
    <row r="81" spans="2:19" ht="12.75" hidden="1" customHeight="1" outlineLevel="2" collapsed="1" x14ac:dyDescent="0.2">
      <c r="B81" s="11" t="s">
        <v>83</v>
      </c>
      <c r="C81" s="5">
        <v>27266.508000000002</v>
      </c>
      <c r="D81" s="5">
        <v>25848.185000000001</v>
      </c>
      <c r="E81" s="5">
        <v>28378.296999999999</v>
      </c>
      <c r="F81" s="5">
        <v>31277.366000000002</v>
      </c>
      <c r="G81" s="5">
        <v>36584.553</v>
      </c>
      <c r="H81" s="5">
        <v>53653</v>
      </c>
      <c r="I81" s="5">
        <v>54625</v>
      </c>
      <c r="J81" s="102"/>
      <c r="K81" s="97">
        <v>57859</v>
      </c>
      <c r="M81" s="19">
        <v>56769</v>
      </c>
      <c r="O81" s="19">
        <v>-3706</v>
      </c>
      <c r="P81" s="25">
        <f t="shared" si="2"/>
        <v>50919</v>
      </c>
      <c r="R81" s="19">
        <f>'300-100'!K13</f>
        <v>0</v>
      </c>
      <c r="S81" s="19">
        <f t="shared" si="1"/>
        <v>54625</v>
      </c>
    </row>
    <row r="82" spans="2:19" ht="12.75" hidden="1" customHeight="1" outlineLevel="2" collapsed="1" x14ac:dyDescent="0.2">
      <c r="B82" s="12" t="s">
        <v>84</v>
      </c>
      <c r="C82" s="6">
        <v>58112.425000000003</v>
      </c>
      <c r="D82" s="6">
        <v>67064.740999999995</v>
      </c>
      <c r="E82" s="6">
        <v>61972.451000000001</v>
      </c>
      <c r="F82" s="6">
        <v>59956.608</v>
      </c>
      <c r="G82" s="6">
        <v>75121.858840000001</v>
      </c>
      <c r="H82" s="6">
        <v>113870</v>
      </c>
      <c r="I82" s="6">
        <v>127831</v>
      </c>
      <c r="J82" s="102"/>
      <c r="K82" s="81">
        <v>137744</v>
      </c>
      <c r="M82" s="19">
        <v>113071</v>
      </c>
      <c r="O82" s="19">
        <v>-11425</v>
      </c>
      <c r="P82" s="25">
        <f t="shared" si="2"/>
        <v>116406</v>
      </c>
      <c r="R82" s="19">
        <f>'300-110'!K13</f>
        <v>0</v>
      </c>
      <c r="S82" s="19">
        <f t="shared" si="1"/>
        <v>127831</v>
      </c>
    </row>
    <row r="83" spans="2:19" ht="12.75" hidden="1" customHeight="1" outlineLevel="2" collapsed="1" x14ac:dyDescent="0.2">
      <c r="B83" s="11" t="s">
        <v>85</v>
      </c>
      <c r="C83" s="5">
        <v>74295.360000000001</v>
      </c>
      <c r="D83" s="5">
        <v>81727.445000000007</v>
      </c>
      <c r="E83" s="5">
        <v>94671.001000000004</v>
      </c>
      <c r="F83" s="5">
        <v>101298.231</v>
      </c>
      <c r="G83" s="5">
        <v>130891.57934</v>
      </c>
      <c r="H83" s="5">
        <v>161792</v>
      </c>
      <c r="I83" s="5">
        <v>161291</v>
      </c>
      <c r="J83" s="102"/>
      <c r="K83" s="81">
        <v>165146</v>
      </c>
      <c r="M83" s="19">
        <v>164830</v>
      </c>
      <c r="O83" s="19">
        <v>-8915</v>
      </c>
      <c r="P83" s="25">
        <f t="shared" si="2"/>
        <v>152376</v>
      </c>
      <c r="R83" s="19">
        <f>'300-135'!K13</f>
        <v>0</v>
      </c>
      <c r="S83" s="19">
        <f t="shared" si="1"/>
        <v>161291</v>
      </c>
    </row>
    <row r="84" spans="2:19" ht="12.75" hidden="1" customHeight="1" outlineLevel="2" collapsed="1" x14ac:dyDescent="0.2">
      <c r="B84" s="12" t="s">
        <v>86</v>
      </c>
      <c r="C84" s="6">
        <v>129467.20299999999</v>
      </c>
      <c r="D84" s="6">
        <v>147436.133</v>
      </c>
      <c r="E84" s="6">
        <v>123041.486</v>
      </c>
      <c r="F84" s="6">
        <v>77587.995999999999</v>
      </c>
      <c r="G84" s="6">
        <v>114246.4284</v>
      </c>
      <c r="H84" s="6">
        <v>151924</v>
      </c>
      <c r="I84" s="6">
        <v>142255</v>
      </c>
      <c r="J84" s="102"/>
      <c r="K84" s="81">
        <v>178646</v>
      </c>
      <c r="M84" s="19">
        <v>123118</v>
      </c>
      <c r="O84" s="19">
        <v>0</v>
      </c>
      <c r="P84" s="25">
        <f t="shared" si="2"/>
        <v>142255</v>
      </c>
      <c r="R84" s="19">
        <f>'300-145'!K13</f>
        <v>0</v>
      </c>
      <c r="S84" s="19">
        <f t="shared" si="1"/>
        <v>142255</v>
      </c>
    </row>
    <row r="85" spans="2:19" collapsed="1" x14ac:dyDescent="0.2">
      <c r="B85" s="10" t="s">
        <v>87</v>
      </c>
      <c r="C85" s="4">
        <v>260775.41699999999</v>
      </c>
      <c r="D85" s="4">
        <v>289914.73200000002</v>
      </c>
      <c r="E85" s="4">
        <v>351730.94300000003</v>
      </c>
      <c r="F85" s="4">
        <v>519152.92300000001</v>
      </c>
      <c r="G85" s="4">
        <v>959131.10427999997</v>
      </c>
      <c r="H85" s="4">
        <v>1078332</v>
      </c>
      <c r="I85" s="4">
        <v>1032337</v>
      </c>
      <c r="J85" s="102"/>
      <c r="K85" s="97">
        <v>1199951</v>
      </c>
      <c r="M85" s="19">
        <f>SUM(M86:M96)</f>
        <v>885732</v>
      </c>
      <c r="O85" s="19">
        <v>-85472</v>
      </c>
      <c r="P85" s="19">
        <f>SUM(P86:P96)</f>
        <v>946865</v>
      </c>
      <c r="R85" s="19">
        <f>SUM(R86:R96)</f>
        <v>0</v>
      </c>
      <c r="S85" s="19">
        <f>SUM(S86:S96)</f>
        <v>1032337</v>
      </c>
    </row>
    <row r="86" spans="2:19" ht="12.75" hidden="1" customHeight="1" outlineLevel="2" collapsed="1" x14ac:dyDescent="0.2">
      <c r="B86" s="11" t="s">
        <v>88</v>
      </c>
      <c r="C86" s="5">
        <v>882.85599999999999</v>
      </c>
      <c r="D86" s="5">
        <v>934.755</v>
      </c>
      <c r="E86" s="5">
        <v>961.11099999999999</v>
      </c>
      <c r="F86" s="5">
        <v>1228.6990000000001</v>
      </c>
      <c r="G86" s="5">
        <v>1583.51981</v>
      </c>
      <c r="H86" s="5">
        <v>3021</v>
      </c>
      <c r="I86" s="5">
        <v>1842</v>
      </c>
      <c r="J86" s="102"/>
      <c r="K86" s="97">
        <v>2410</v>
      </c>
      <c r="M86" s="19">
        <v>1865</v>
      </c>
      <c r="O86" s="19">
        <v>-42</v>
      </c>
      <c r="P86" s="25">
        <f t="shared" si="2"/>
        <v>1800</v>
      </c>
      <c r="R86" s="19">
        <f>'460'!K15</f>
        <v>0</v>
      </c>
      <c r="S86" s="19">
        <f t="shared" si="1"/>
        <v>1842</v>
      </c>
    </row>
    <row r="87" spans="2:19" ht="12.75" hidden="1" customHeight="1" outlineLevel="2" collapsed="1" x14ac:dyDescent="0.2">
      <c r="B87" s="12" t="s">
        <v>89</v>
      </c>
      <c r="C87" s="6">
        <v>50761.258000000002</v>
      </c>
      <c r="D87" s="6">
        <v>48892.161999999997</v>
      </c>
      <c r="E87" s="6">
        <v>40387.430999999997</v>
      </c>
      <c r="F87" s="6">
        <v>51507.620999999999</v>
      </c>
      <c r="G87" s="6">
        <v>82426.083679999996</v>
      </c>
      <c r="H87" s="6">
        <v>78781</v>
      </c>
      <c r="I87" s="6">
        <v>76266</v>
      </c>
      <c r="J87" s="102"/>
      <c r="K87" s="97">
        <v>82301</v>
      </c>
      <c r="M87" s="19">
        <v>77292</v>
      </c>
      <c r="O87" s="19">
        <v>-5782</v>
      </c>
      <c r="P87" s="25">
        <f t="shared" si="2"/>
        <v>70484</v>
      </c>
      <c r="R87" s="19">
        <f>'461'!K25</f>
        <v>0</v>
      </c>
      <c r="S87" s="19">
        <f t="shared" si="1"/>
        <v>76266</v>
      </c>
    </row>
    <row r="88" spans="2:19" ht="12.75" hidden="1" customHeight="1" outlineLevel="2" collapsed="1" x14ac:dyDescent="0.2">
      <c r="B88" s="11" t="s">
        <v>90</v>
      </c>
      <c r="C88" s="5">
        <v>0</v>
      </c>
      <c r="D88" s="5">
        <v>157.62200000000001</v>
      </c>
      <c r="E88" s="5">
        <v>0</v>
      </c>
      <c r="F88" s="5">
        <v>14.363</v>
      </c>
      <c r="G88" s="5">
        <v>696.17507000000001</v>
      </c>
      <c r="H88" s="5">
        <v>2633</v>
      </c>
      <c r="I88" s="5">
        <v>3453</v>
      </c>
      <c r="J88" s="102"/>
      <c r="K88" s="97">
        <v>3604</v>
      </c>
      <c r="M88" s="19">
        <v>3084</v>
      </c>
      <c r="O88" s="19">
        <v>-220</v>
      </c>
      <c r="P88" s="25">
        <f t="shared" si="2"/>
        <v>3233</v>
      </c>
      <c r="R88" s="19">
        <f>'463'!K15</f>
        <v>0</v>
      </c>
      <c r="S88" s="19">
        <f t="shared" si="1"/>
        <v>3453</v>
      </c>
    </row>
    <row r="89" spans="2:19" ht="12.75" hidden="1" customHeight="1" outlineLevel="2" collapsed="1" x14ac:dyDescent="0.2">
      <c r="B89" s="12" t="s">
        <v>91</v>
      </c>
      <c r="C89" s="6">
        <v>8658</v>
      </c>
      <c r="D89" s="6">
        <v>21667</v>
      </c>
      <c r="E89" s="6">
        <v>19571</v>
      </c>
      <c r="F89" s="6">
        <v>37147.663</v>
      </c>
      <c r="G89" s="6">
        <v>63224.778189999997</v>
      </c>
      <c r="H89" s="6">
        <v>86288</v>
      </c>
      <c r="I89" s="6">
        <v>80636</v>
      </c>
      <c r="J89" s="102"/>
      <c r="K89" s="97">
        <v>88932</v>
      </c>
      <c r="M89" s="19">
        <v>64221</v>
      </c>
      <c r="O89" s="19">
        <v>-5251</v>
      </c>
      <c r="P89" s="25">
        <f t="shared" si="2"/>
        <v>75385</v>
      </c>
      <c r="R89" s="19">
        <f>'465'!K18</f>
        <v>0</v>
      </c>
      <c r="S89" s="19">
        <f t="shared" si="1"/>
        <v>80636</v>
      </c>
    </row>
    <row r="90" spans="2:19" ht="12.75" hidden="1" customHeight="1" outlineLevel="2" collapsed="1" x14ac:dyDescent="0.2">
      <c r="B90" s="11" t="s">
        <v>92</v>
      </c>
      <c r="C90" s="5">
        <v>1726.999</v>
      </c>
      <c r="D90" s="5">
        <v>1758</v>
      </c>
      <c r="E90" s="5">
        <v>2883.7249999999999</v>
      </c>
      <c r="F90" s="5">
        <v>2543.6979999999999</v>
      </c>
      <c r="G90" s="5">
        <v>7721.01685</v>
      </c>
      <c r="H90" s="5">
        <v>17942</v>
      </c>
      <c r="I90" s="5">
        <v>7677</v>
      </c>
      <c r="J90" s="102"/>
      <c r="K90" s="97">
        <v>8346</v>
      </c>
      <c r="M90" s="19">
        <v>7518</v>
      </c>
      <c r="O90" s="19">
        <v>-583</v>
      </c>
      <c r="P90" s="25">
        <f t="shared" si="2"/>
        <v>7094</v>
      </c>
      <c r="R90" s="19">
        <f>'467'!K15</f>
        <v>0</v>
      </c>
      <c r="S90" s="19">
        <f t="shared" si="1"/>
        <v>7677</v>
      </c>
    </row>
    <row r="91" spans="2:19" ht="12.75" hidden="1" customHeight="1" outlineLevel="2" collapsed="1" x14ac:dyDescent="0.2">
      <c r="B91" s="12" t="s">
        <v>93</v>
      </c>
      <c r="C91" s="6">
        <v>3863.9490000000001</v>
      </c>
      <c r="D91" s="6">
        <v>4155.2</v>
      </c>
      <c r="E91" s="6">
        <v>4260.3190000000004</v>
      </c>
      <c r="F91" s="6">
        <v>5106.2430000000004</v>
      </c>
      <c r="G91" s="6">
        <v>5578.8972100000001</v>
      </c>
      <c r="H91" s="6">
        <v>7791</v>
      </c>
      <c r="I91" s="6">
        <v>8537</v>
      </c>
      <c r="J91" s="102"/>
      <c r="K91" s="97">
        <v>8653</v>
      </c>
      <c r="M91" s="19">
        <v>8730</v>
      </c>
      <c r="O91" s="19">
        <v>-640</v>
      </c>
      <c r="P91" s="25">
        <f t="shared" si="2"/>
        <v>7897</v>
      </c>
      <c r="R91" s="19">
        <f>'468'!K16</f>
        <v>0</v>
      </c>
      <c r="S91" s="19">
        <f t="shared" si="1"/>
        <v>8537</v>
      </c>
    </row>
    <row r="92" spans="2:19" ht="12.75" hidden="1" customHeight="1" outlineLevel="2" collapsed="1" x14ac:dyDescent="0.2">
      <c r="B92" s="11" t="s">
        <v>94</v>
      </c>
      <c r="C92" s="5">
        <v>13395.165999999999</v>
      </c>
      <c r="D92" s="5">
        <v>13611.406999999999</v>
      </c>
      <c r="E92" s="5">
        <v>14612.508</v>
      </c>
      <c r="F92" s="5">
        <v>14566.674000000001</v>
      </c>
      <c r="G92" s="5">
        <v>28940.864239999999</v>
      </c>
      <c r="H92" s="5">
        <v>37151</v>
      </c>
      <c r="I92" s="5">
        <v>31622</v>
      </c>
      <c r="J92" s="102"/>
      <c r="K92" s="97">
        <v>33912</v>
      </c>
      <c r="M92" s="19">
        <v>31740</v>
      </c>
      <c r="O92" s="19">
        <v>-1461</v>
      </c>
      <c r="P92" s="25">
        <f t="shared" si="2"/>
        <v>30161</v>
      </c>
      <c r="R92" s="19">
        <f>'471'!K15</f>
        <v>0</v>
      </c>
      <c r="S92" s="19">
        <f t="shared" si="1"/>
        <v>31622</v>
      </c>
    </row>
    <row r="93" spans="2:19" ht="12.75" hidden="1" customHeight="1" outlineLevel="2" collapsed="1" x14ac:dyDescent="0.2">
      <c r="B93" s="12" t="s">
        <v>95</v>
      </c>
      <c r="C93" s="6">
        <v>60742.841</v>
      </c>
      <c r="D93" s="6">
        <v>76910.725000000006</v>
      </c>
      <c r="E93" s="6">
        <v>93643.195999999996</v>
      </c>
      <c r="F93" s="6">
        <v>160547.77799999999</v>
      </c>
      <c r="G93" s="6">
        <v>248655.90677999999</v>
      </c>
      <c r="H93" s="6">
        <v>346052</v>
      </c>
      <c r="I93" s="6">
        <v>345039</v>
      </c>
      <c r="J93" s="102"/>
      <c r="K93" s="97">
        <v>379123</v>
      </c>
      <c r="M93" s="19">
        <v>318158</v>
      </c>
      <c r="O93" s="19">
        <v>-28277</v>
      </c>
      <c r="P93" s="25">
        <f t="shared" si="2"/>
        <v>316762</v>
      </c>
      <c r="R93" s="19">
        <f>'477'!K20</f>
        <v>0</v>
      </c>
      <c r="S93" s="19">
        <f t="shared" si="1"/>
        <v>345039</v>
      </c>
    </row>
    <row r="94" spans="2:19" ht="12.75" hidden="1" customHeight="1" outlineLevel="2" collapsed="1" x14ac:dyDescent="0.2">
      <c r="B94" s="11" t="s">
        <v>96</v>
      </c>
      <c r="C94" s="5">
        <v>4724.3599999999997</v>
      </c>
      <c r="D94" s="5">
        <v>4698</v>
      </c>
      <c r="E94" s="5">
        <v>5309</v>
      </c>
      <c r="F94" s="5">
        <v>9296</v>
      </c>
      <c r="G94" s="5">
        <v>13828.775949999999</v>
      </c>
      <c r="H94" s="5">
        <v>18505</v>
      </c>
      <c r="I94" s="5">
        <v>17669</v>
      </c>
      <c r="J94" s="102"/>
      <c r="K94" s="97">
        <v>17731</v>
      </c>
      <c r="M94" s="19">
        <v>16529</v>
      </c>
      <c r="O94" s="19">
        <v>-1521</v>
      </c>
      <c r="P94" s="25">
        <f t="shared" si="2"/>
        <v>16148</v>
      </c>
      <c r="R94" s="19">
        <f>'478'!K15</f>
        <v>0</v>
      </c>
      <c r="S94" s="19">
        <f t="shared" si="1"/>
        <v>17669</v>
      </c>
    </row>
    <row r="95" spans="2:19" ht="12.75" hidden="1" customHeight="1" outlineLevel="2" collapsed="1" x14ac:dyDescent="0.2">
      <c r="B95" s="12" t="s">
        <v>97</v>
      </c>
      <c r="C95" s="6">
        <v>85072.547000000006</v>
      </c>
      <c r="D95" s="6">
        <v>83775.872000000003</v>
      </c>
      <c r="E95" s="6">
        <v>135066.84899999999</v>
      </c>
      <c r="F95" s="6">
        <v>200163.65</v>
      </c>
      <c r="G95" s="6">
        <v>416539.48874</v>
      </c>
      <c r="H95" s="6">
        <v>339723</v>
      </c>
      <c r="I95" s="6">
        <v>365885</v>
      </c>
      <c r="J95" s="102"/>
      <c r="K95" s="97">
        <v>374399</v>
      </c>
      <c r="M95" s="19">
        <v>273889</v>
      </c>
      <c r="O95" s="19">
        <v>-37170</v>
      </c>
      <c r="P95" s="25">
        <f t="shared" si="2"/>
        <v>328715</v>
      </c>
      <c r="R95" s="19">
        <f>'490'!K20</f>
        <v>0</v>
      </c>
      <c r="S95" s="19">
        <f t="shared" si="1"/>
        <v>365885</v>
      </c>
    </row>
    <row r="96" spans="2:19" ht="12.75" hidden="1" customHeight="1" outlineLevel="2" collapsed="1" x14ac:dyDescent="0.2">
      <c r="B96" s="11" t="s">
        <v>98</v>
      </c>
      <c r="C96" s="5">
        <v>30947.440999999999</v>
      </c>
      <c r="D96" s="5">
        <v>33353.989000000001</v>
      </c>
      <c r="E96" s="5">
        <v>35035.803999999996</v>
      </c>
      <c r="F96" s="5">
        <v>37030.534</v>
      </c>
      <c r="G96" s="5">
        <v>89935.597760000004</v>
      </c>
      <c r="H96" s="5">
        <v>140445</v>
      </c>
      <c r="I96" s="5">
        <v>93711</v>
      </c>
      <c r="J96" s="102"/>
      <c r="K96" s="81">
        <v>200540</v>
      </c>
      <c r="M96" s="19">
        <v>82706</v>
      </c>
      <c r="O96" s="19">
        <v>-4525</v>
      </c>
      <c r="P96" s="25">
        <f t="shared" si="2"/>
        <v>89186</v>
      </c>
      <c r="R96" s="19">
        <f>'495'!K21</f>
        <v>0</v>
      </c>
      <c r="S96" s="19">
        <f t="shared" si="1"/>
        <v>93711</v>
      </c>
    </row>
    <row r="97" spans="2:19" collapsed="1" x14ac:dyDescent="0.2">
      <c r="B97" s="10" t="s">
        <v>99</v>
      </c>
      <c r="C97" s="4">
        <v>69014.032000000007</v>
      </c>
      <c r="D97" s="4">
        <v>82360.904999999999</v>
      </c>
      <c r="E97" s="4">
        <v>92915.198999999993</v>
      </c>
      <c r="F97" s="4">
        <v>115540.338</v>
      </c>
      <c r="G97" s="4">
        <v>138351.58637</v>
      </c>
      <c r="H97" s="4">
        <v>171446</v>
      </c>
      <c r="I97" s="4">
        <v>161884</v>
      </c>
      <c r="J97" s="102"/>
      <c r="K97" s="81">
        <v>179761</v>
      </c>
      <c r="M97" s="19">
        <f>M98+M99</f>
        <v>163470</v>
      </c>
      <c r="O97" s="19">
        <v>-596</v>
      </c>
      <c r="P97" s="19">
        <f>P98+P99</f>
        <v>161288</v>
      </c>
      <c r="R97" s="19">
        <f>R98+R99</f>
        <v>0</v>
      </c>
      <c r="S97" s="19">
        <f>S98+S99</f>
        <v>161884</v>
      </c>
    </row>
    <row r="98" spans="2:19" ht="12.75" hidden="1" customHeight="1" outlineLevel="2" collapsed="1" x14ac:dyDescent="0.2">
      <c r="B98" s="12" t="s">
        <v>100</v>
      </c>
      <c r="C98" s="6">
        <v>66616.566999999995</v>
      </c>
      <c r="D98" s="6">
        <v>79698.226999999999</v>
      </c>
      <c r="E98" s="6">
        <v>89103.365000000005</v>
      </c>
      <c r="F98" s="6">
        <v>109868.577</v>
      </c>
      <c r="G98" s="6">
        <v>132819.25591000001</v>
      </c>
      <c r="H98" s="6">
        <v>163734</v>
      </c>
      <c r="I98" s="6">
        <v>157430</v>
      </c>
      <c r="J98" s="102"/>
      <c r="K98" s="81">
        <v>175159</v>
      </c>
      <c r="M98" s="19">
        <v>158064</v>
      </c>
      <c r="O98" s="19">
        <v>-305</v>
      </c>
      <c r="P98" s="25">
        <f t="shared" si="2"/>
        <v>157125</v>
      </c>
      <c r="R98" s="19">
        <f>'225'!K17</f>
        <v>0</v>
      </c>
      <c r="S98" s="19">
        <f t="shared" si="1"/>
        <v>157430</v>
      </c>
    </row>
    <row r="99" spans="2:19" ht="12.75" hidden="1" customHeight="1" outlineLevel="2" collapsed="1" x14ac:dyDescent="0.2">
      <c r="B99" s="11" t="s">
        <v>101</v>
      </c>
      <c r="C99" s="5">
        <v>2387.4650000000001</v>
      </c>
      <c r="D99" s="5">
        <v>2662.6779999999999</v>
      </c>
      <c r="E99" s="5">
        <v>3811.8339999999998</v>
      </c>
      <c r="F99" s="5">
        <v>5671.7610000000004</v>
      </c>
      <c r="G99" s="5">
        <v>5532.3304600000001</v>
      </c>
      <c r="H99" s="5">
        <v>7712</v>
      </c>
      <c r="I99" s="5">
        <v>4454</v>
      </c>
      <c r="J99" s="102"/>
      <c r="K99" s="81">
        <v>4602</v>
      </c>
      <c r="M99" s="19">
        <v>5406</v>
      </c>
      <c r="O99" s="19">
        <v>-291</v>
      </c>
      <c r="P99" s="25">
        <f t="shared" si="2"/>
        <v>4163</v>
      </c>
      <c r="R99" s="19">
        <f>'240'!K19</f>
        <v>0</v>
      </c>
      <c r="S99" s="19">
        <f t="shared" si="1"/>
        <v>4454</v>
      </c>
    </row>
    <row r="100" spans="2:19" ht="12.75" hidden="1" customHeight="1" outlineLevel="2" collapsed="1" x14ac:dyDescent="0.2">
      <c r="B100" s="12" t="s">
        <v>102</v>
      </c>
      <c r="C100" s="6">
        <v>10</v>
      </c>
      <c r="D100" s="6">
        <v>0</v>
      </c>
      <c r="E100" s="6">
        <v>0</v>
      </c>
      <c r="F100" s="6">
        <v>0</v>
      </c>
      <c r="G100" s="6">
        <v>0</v>
      </c>
      <c r="H100" s="6">
        <v>0</v>
      </c>
      <c r="I100" s="6">
        <v>0</v>
      </c>
      <c r="J100" s="102"/>
      <c r="K100" s="81">
        <v>0</v>
      </c>
      <c r="M100" s="19"/>
      <c r="S100" s="19"/>
    </row>
    <row r="101" spans="2:19" collapsed="1" x14ac:dyDescent="0.2">
      <c r="B101" s="10" t="s">
        <v>103</v>
      </c>
      <c r="C101" s="4">
        <v>15268712.328</v>
      </c>
      <c r="D101" s="4">
        <v>18125755.818</v>
      </c>
      <c r="E101" s="4">
        <v>22657936.300999999</v>
      </c>
      <c r="F101" s="4">
        <v>26622018.727000002</v>
      </c>
      <c r="G101" s="4">
        <v>27526356.09369</v>
      </c>
      <c r="H101" s="4">
        <v>31201963</v>
      </c>
      <c r="I101" s="4">
        <v>33551539</v>
      </c>
      <c r="J101" s="102"/>
      <c r="K101" s="97">
        <v>33403171</v>
      </c>
      <c r="M101" s="19">
        <f>SUM(M102:M120)</f>
        <v>32565484</v>
      </c>
      <c r="O101" s="19">
        <v>-168838</v>
      </c>
      <c r="P101" s="25">
        <f t="shared" si="2"/>
        <v>33382701</v>
      </c>
      <c r="R101" s="19">
        <f>'350'!K32</f>
        <v>0</v>
      </c>
      <c r="S101" s="19">
        <f t="shared" si="1"/>
        <v>33551539</v>
      </c>
    </row>
    <row r="102" spans="2:19" ht="12.75" hidden="1" customHeight="1" outlineLevel="2" collapsed="1" x14ac:dyDescent="0.2">
      <c r="B102" s="11" t="s">
        <v>104</v>
      </c>
      <c r="C102" s="5">
        <v>47824.906999999999</v>
      </c>
      <c r="D102" s="5">
        <v>68615.05</v>
      </c>
      <c r="E102" s="5">
        <v>86478.023000000001</v>
      </c>
      <c r="F102" s="5">
        <v>52386.535000000003</v>
      </c>
      <c r="G102" s="5">
        <v>75137.902090000003</v>
      </c>
      <c r="H102" s="5">
        <v>128968</v>
      </c>
      <c r="I102" s="5">
        <v>98647</v>
      </c>
      <c r="J102" s="102"/>
      <c r="K102" s="97">
        <v>105068</v>
      </c>
      <c r="M102" s="19">
        <v>99839</v>
      </c>
      <c r="S102" s="19"/>
    </row>
    <row r="103" spans="2:19" ht="12.75" hidden="1" customHeight="1" outlineLevel="2" collapsed="1" x14ac:dyDescent="0.2">
      <c r="B103" s="12" t="s">
        <v>105</v>
      </c>
      <c r="C103" s="6">
        <v>1723.625</v>
      </c>
      <c r="D103" s="6">
        <v>1866.979</v>
      </c>
      <c r="E103" s="6">
        <v>2011.877</v>
      </c>
      <c r="F103" s="6">
        <v>2885.9430000000002</v>
      </c>
      <c r="G103" s="6">
        <v>8521.5981599999996</v>
      </c>
      <c r="H103" s="6">
        <v>9292</v>
      </c>
      <c r="I103" s="6">
        <v>4330</v>
      </c>
      <c r="J103" s="102"/>
      <c r="K103" s="97">
        <v>6722</v>
      </c>
      <c r="M103" s="19">
        <v>4449</v>
      </c>
      <c r="S103" s="19"/>
    </row>
    <row r="104" spans="2:19" ht="12.75" hidden="1" customHeight="1" outlineLevel="2" collapsed="1" x14ac:dyDescent="0.2">
      <c r="B104" s="11" t="s">
        <v>106</v>
      </c>
      <c r="C104" s="5">
        <v>3206.9479999999999</v>
      </c>
      <c r="D104" s="5">
        <v>7400.2569999999996</v>
      </c>
      <c r="E104" s="5">
        <v>9427.8960000000006</v>
      </c>
      <c r="F104" s="5">
        <v>19450.314999999999</v>
      </c>
      <c r="G104" s="5">
        <v>25462.613120000002</v>
      </c>
      <c r="H104" s="5">
        <v>39525</v>
      </c>
      <c r="I104" s="5">
        <v>43790</v>
      </c>
      <c r="J104" s="102"/>
      <c r="K104" s="97">
        <v>39929</v>
      </c>
      <c r="M104" s="19">
        <v>39929</v>
      </c>
      <c r="S104" s="19"/>
    </row>
    <row r="105" spans="2:19" ht="12.75" hidden="1" customHeight="1" outlineLevel="2" collapsed="1" x14ac:dyDescent="0.2">
      <c r="B105" s="12" t="s">
        <v>107</v>
      </c>
      <c r="C105" s="6">
        <v>11365393.800000001</v>
      </c>
      <c r="D105" s="6">
        <v>13481751.327</v>
      </c>
      <c r="E105" s="6">
        <v>16754652.151000001</v>
      </c>
      <c r="F105" s="6">
        <v>19845405.228999998</v>
      </c>
      <c r="G105" s="6">
        <v>20521884.49095</v>
      </c>
      <c r="H105" s="6">
        <v>21371693</v>
      </c>
      <c r="I105" s="6">
        <v>22778732</v>
      </c>
      <c r="J105" s="102"/>
      <c r="K105" s="97">
        <v>22729528</v>
      </c>
      <c r="M105" s="19">
        <v>22778732</v>
      </c>
      <c r="S105" s="19"/>
    </row>
    <row r="106" spans="2:19" ht="12.75" hidden="1" customHeight="1" outlineLevel="2" collapsed="1" x14ac:dyDescent="0.2">
      <c r="B106" s="11" t="s">
        <v>108</v>
      </c>
      <c r="C106" s="5">
        <v>809173.00600000005</v>
      </c>
      <c r="D106" s="5">
        <v>989932.83100000001</v>
      </c>
      <c r="E106" s="5">
        <v>1146901.6980000001</v>
      </c>
      <c r="F106" s="5">
        <v>1212569.6410000001</v>
      </c>
      <c r="G106" s="5">
        <v>1325757.60977</v>
      </c>
      <c r="H106" s="5">
        <v>1613669</v>
      </c>
      <c r="I106" s="5">
        <v>1636893</v>
      </c>
      <c r="J106" s="102"/>
      <c r="K106" s="97">
        <v>1636893</v>
      </c>
      <c r="M106" s="19">
        <v>1636893</v>
      </c>
      <c r="S106" s="19"/>
    </row>
    <row r="107" spans="2:19" ht="12.75" hidden="1" customHeight="1" outlineLevel="2" collapsed="1" x14ac:dyDescent="0.2">
      <c r="B107" s="12" t="s">
        <v>109</v>
      </c>
      <c r="C107" s="6">
        <v>14182.630999999999</v>
      </c>
      <c r="D107" s="6">
        <v>14102.855</v>
      </c>
      <c r="E107" s="6">
        <v>15259.305</v>
      </c>
      <c r="F107" s="6">
        <v>14367.308999999999</v>
      </c>
      <c r="G107" s="6">
        <v>44445.29105</v>
      </c>
      <c r="H107" s="6">
        <v>158191</v>
      </c>
      <c r="I107" s="6">
        <v>240135</v>
      </c>
      <c r="J107" s="102"/>
      <c r="K107" s="97">
        <v>240135</v>
      </c>
      <c r="M107" s="19">
        <v>0</v>
      </c>
      <c r="S107" s="19"/>
    </row>
    <row r="108" spans="2:19" ht="12.75" hidden="1" customHeight="1" outlineLevel="2" collapsed="1" x14ac:dyDescent="0.2">
      <c r="B108" s="11" t="s">
        <v>110</v>
      </c>
      <c r="C108" s="5">
        <v>1475455.162</v>
      </c>
      <c r="D108" s="5">
        <v>1749732.2239999999</v>
      </c>
      <c r="E108" s="5">
        <v>2279758.5750000002</v>
      </c>
      <c r="F108" s="5">
        <v>2950612.017</v>
      </c>
      <c r="G108" s="5">
        <v>2985952.60256</v>
      </c>
      <c r="H108" s="5">
        <v>3791987</v>
      </c>
      <c r="I108" s="5">
        <v>4386051</v>
      </c>
      <c r="J108" s="102"/>
      <c r="K108" s="97">
        <v>4381392</v>
      </c>
      <c r="M108" s="19">
        <v>4390051</v>
      </c>
      <c r="S108" s="19"/>
    </row>
    <row r="109" spans="2:19" ht="12.75" hidden="1" customHeight="1" outlineLevel="2" collapsed="1" x14ac:dyDescent="0.2">
      <c r="B109" s="12" t="s">
        <v>111</v>
      </c>
      <c r="C109" s="6">
        <v>16226</v>
      </c>
      <c r="D109" s="6">
        <v>16959.150000000001</v>
      </c>
      <c r="E109" s="6">
        <v>21527.688999999998</v>
      </c>
      <c r="F109" s="6">
        <v>36644.800000000003</v>
      </c>
      <c r="G109" s="6">
        <v>61290.741049999997</v>
      </c>
      <c r="H109" s="6">
        <v>83463</v>
      </c>
      <c r="I109" s="6">
        <v>81643</v>
      </c>
      <c r="J109" s="102"/>
      <c r="K109" s="97">
        <v>85284</v>
      </c>
      <c r="M109" s="19">
        <v>0</v>
      </c>
      <c r="S109" s="19"/>
    </row>
    <row r="110" spans="2:19" ht="12.75" hidden="1" customHeight="1" outlineLevel="2" collapsed="1" x14ac:dyDescent="0.2">
      <c r="B110" s="11" t="s">
        <v>112</v>
      </c>
      <c r="C110" s="5">
        <v>652316.43700000003</v>
      </c>
      <c r="D110" s="5">
        <v>780364</v>
      </c>
      <c r="E110" s="5">
        <v>850548.32499999995</v>
      </c>
      <c r="F110" s="5">
        <v>691747.54399999999</v>
      </c>
      <c r="G110" s="5">
        <v>508121.89373000001</v>
      </c>
      <c r="H110" s="5">
        <v>425156</v>
      </c>
      <c r="I110" s="5">
        <v>414738</v>
      </c>
      <c r="J110" s="102"/>
      <c r="K110" s="97">
        <v>414738</v>
      </c>
      <c r="M110" s="19">
        <v>414738</v>
      </c>
      <c r="S110" s="19"/>
    </row>
    <row r="111" spans="2:19" ht="12.75" hidden="1" customHeight="1" outlineLevel="2" collapsed="1" x14ac:dyDescent="0.2">
      <c r="B111" s="12" t="s">
        <v>113</v>
      </c>
      <c r="C111" s="6">
        <v>27598.999</v>
      </c>
      <c r="D111" s="6">
        <v>26595.233</v>
      </c>
      <c r="E111" s="6">
        <v>28678.725999999999</v>
      </c>
      <c r="F111" s="6">
        <v>30511.032999999999</v>
      </c>
      <c r="G111" s="6">
        <v>28785.678629999999</v>
      </c>
      <c r="H111" s="6">
        <v>32902</v>
      </c>
      <c r="I111" s="6">
        <v>38623</v>
      </c>
      <c r="J111" s="102"/>
      <c r="K111" s="97">
        <v>38538</v>
      </c>
      <c r="M111" s="19">
        <v>38623</v>
      </c>
      <c r="S111" s="19"/>
    </row>
    <row r="112" spans="2:19" ht="12.75" hidden="1" customHeight="1" outlineLevel="2" collapsed="1" x14ac:dyDescent="0.2">
      <c r="B112" s="11" t="s">
        <v>114</v>
      </c>
      <c r="C112" s="5">
        <v>19302.001</v>
      </c>
      <c r="D112" s="5">
        <v>20696.579000000002</v>
      </c>
      <c r="E112" s="5">
        <v>51050.830999999998</v>
      </c>
      <c r="F112" s="5">
        <v>63076.521999999997</v>
      </c>
      <c r="G112" s="5">
        <v>63924.62573</v>
      </c>
      <c r="H112" s="5">
        <v>66166</v>
      </c>
      <c r="I112" s="5">
        <v>70565</v>
      </c>
      <c r="J112" s="102"/>
      <c r="K112" s="97">
        <v>70363</v>
      </c>
      <c r="M112" s="19">
        <v>70565</v>
      </c>
      <c r="S112" s="19"/>
    </row>
    <row r="113" spans="2:19" ht="12.75" hidden="1" customHeight="1" outlineLevel="2" collapsed="1" x14ac:dyDescent="0.2">
      <c r="B113" s="12" t="s">
        <v>115</v>
      </c>
      <c r="C113" s="6">
        <v>223301.30900000001</v>
      </c>
      <c r="D113" s="6">
        <v>241450.201</v>
      </c>
      <c r="E113" s="6">
        <v>246530.43299999999</v>
      </c>
      <c r="F113" s="6">
        <v>247071.334</v>
      </c>
      <c r="G113" s="6">
        <v>258346.88385000001</v>
      </c>
      <c r="H113" s="6">
        <v>280489</v>
      </c>
      <c r="I113" s="6">
        <v>278690</v>
      </c>
      <c r="J113" s="102"/>
      <c r="K113" s="97">
        <v>204165</v>
      </c>
      <c r="M113" s="19">
        <v>0</v>
      </c>
      <c r="S113" s="19"/>
    </row>
    <row r="114" spans="2:19" ht="12.75" hidden="1" customHeight="1" outlineLevel="2" collapsed="1" x14ac:dyDescent="0.2">
      <c r="B114" s="11" t="s">
        <v>116</v>
      </c>
      <c r="C114" s="5">
        <v>0</v>
      </c>
      <c r="D114" s="5">
        <v>0</v>
      </c>
      <c r="E114" s="5">
        <v>0</v>
      </c>
      <c r="F114" s="5">
        <v>0</v>
      </c>
      <c r="G114" s="5">
        <v>0</v>
      </c>
      <c r="H114" s="5">
        <v>76829</v>
      </c>
      <c r="I114" s="5">
        <v>241513</v>
      </c>
      <c r="J114" s="102"/>
      <c r="K114" s="97">
        <v>243513</v>
      </c>
      <c r="M114" s="19">
        <v>0</v>
      </c>
      <c r="S114" s="19"/>
    </row>
    <row r="115" spans="2:19" ht="12.75" hidden="1" customHeight="1" outlineLevel="2" collapsed="1" x14ac:dyDescent="0.2">
      <c r="B115" s="12" t="s">
        <v>117</v>
      </c>
      <c r="C115" s="6">
        <v>2798</v>
      </c>
      <c r="D115" s="6">
        <v>2798</v>
      </c>
      <c r="E115" s="6">
        <v>2798</v>
      </c>
      <c r="F115" s="6">
        <v>69769.428</v>
      </c>
      <c r="G115" s="6">
        <v>149737.88826000001</v>
      </c>
      <c r="H115" s="6">
        <v>177249</v>
      </c>
      <c r="I115" s="6">
        <v>145524</v>
      </c>
      <c r="J115" s="102"/>
      <c r="K115" s="97">
        <v>131577</v>
      </c>
      <c r="M115" s="19">
        <v>0</v>
      </c>
      <c r="S115" s="19"/>
    </row>
    <row r="116" spans="2:19" ht="12.75" hidden="1" customHeight="1" outlineLevel="2" collapsed="1" x14ac:dyDescent="0.2">
      <c r="B116" s="11" t="s">
        <v>118</v>
      </c>
      <c r="C116" s="5">
        <v>202686.47099999999</v>
      </c>
      <c r="D116" s="5">
        <v>251346.15599999999</v>
      </c>
      <c r="E116" s="5">
        <v>350345.61499999999</v>
      </c>
      <c r="F116" s="5">
        <v>429989.86800000002</v>
      </c>
      <c r="G116" s="5">
        <v>455381.14059999998</v>
      </c>
      <c r="H116" s="5">
        <v>510556</v>
      </c>
      <c r="I116" s="5">
        <v>597685</v>
      </c>
      <c r="J116" s="102"/>
      <c r="K116" s="97">
        <v>595971</v>
      </c>
      <c r="M116" s="19">
        <v>597685</v>
      </c>
      <c r="S116" s="19"/>
    </row>
    <row r="117" spans="2:19" ht="12.75" hidden="1" customHeight="1" outlineLevel="2" collapsed="1" x14ac:dyDescent="0.2">
      <c r="B117" s="12" t="s">
        <v>119</v>
      </c>
      <c r="C117" s="6">
        <v>406579.70199999999</v>
      </c>
      <c r="D117" s="6">
        <v>459785.20799999998</v>
      </c>
      <c r="E117" s="6">
        <v>754148.94799999997</v>
      </c>
      <c r="F117" s="6">
        <v>877875</v>
      </c>
      <c r="G117" s="6">
        <v>891126.92726999999</v>
      </c>
      <c r="H117" s="6">
        <v>976518</v>
      </c>
      <c r="I117" s="6">
        <v>1052592</v>
      </c>
      <c r="J117" s="102"/>
      <c r="K117" s="97">
        <v>1049580</v>
      </c>
      <c r="M117" s="19">
        <v>1052592</v>
      </c>
      <c r="S117" s="19"/>
    </row>
    <row r="118" spans="2:19" ht="12.75" hidden="1" customHeight="1" outlineLevel="2" collapsed="1" x14ac:dyDescent="0.2">
      <c r="B118" s="11" t="s">
        <v>120</v>
      </c>
      <c r="C118" s="5">
        <v>0</v>
      </c>
      <c r="D118" s="5">
        <v>11316.768</v>
      </c>
      <c r="E118" s="5">
        <v>56956.430999999997</v>
      </c>
      <c r="F118" s="5">
        <v>77332.209000000003</v>
      </c>
      <c r="G118" s="5">
        <v>122456.85787000001</v>
      </c>
      <c r="H118" s="5">
        <v>178654</v>
      </c>
      <c r="I118" s="5">
        <v>189909</v>
      </c>
      <c r="J118" s="102"/>
      <c r="K118" s="97">
        <v>189266</v>
      </c>
      <c r="M118" s="19">
        <v>189909</v>
      </c>
      <c r="S118" s="19"/>
    </row>
    <row r="119" spans="2:19" ht="12.75" hidden="1" customHeight="1" outlineLevel="2" collapsed="1" x14ac:dyDescent="0.2">
      <c r="B119" s="12" t="s">
        <v>121</v>
      </c>
      <c r="C119" s="6">
        <v>0</v>
      </c>
      <c r="D119" s="6">
        <v>0</v>
      </c>
      <c r="E119" s="6">
        <v>861.77800000000002</v>
      </c>
      <c r="F119" s="6">
        <v>324</v>
      </c>
      <c r="G119" s="6">
        <v>21.349</v>
      </c>
      <c r="H119" s="6">
        <v>640</v>
      </c>
      <c r="I119" s="6">
        <v>459</v>
      </c>
      <c r="J119" s="102"/>
      <c r="K119" s="97">
        <v>663</v>
      </c>
      <c r="M119" s="19">
        <v>459</v>
      </c>
      <c r="S119" s="19"/>
    </row>
    <row r="120" spans="2:19" ht="12.75" hidden="1" customHeight="1" outlineLevel="2" collapsed="1" x14ac:dyDescent="0.2">
      <c r="B120" s="11" t="s">
        <v>122</v>
      </c>
      <c r="C120" s="5">
        <v>0</v>
      </c>
      <c r="D120" s="5">
        <v>0</v>
      </c>
      <c r="E120" s="5">
        <v>0</v>
      </c>
      <c r="F120" s="5">
        <v>0</v>
      </c>
      <c r="G120" s="5">
        <v>0</v>
      </c>
      <c r="H120" s="5">
        <v>1280016</v>
      </c>
      <c r="I120" s="5">
        <v>1251020</v>
      </c>
      <c r="J120" s="102"/>
      <c r="K120" s="97">
        <v>1239846</v>
      </c>
      <c r="M120" s="19">
        <v>1251020</v>
      </c>
      <c r="S120" s="19"/>
    </row>
    <row r="121" spans="2:19" ht="12.75" hidden="1" customHeight="1" outlineLevel="2" collapsed="1" x14ac:dyDescent="0.2">
      <c r="B121" s="12" t="s">
        <v>123</v>
      </c>
      <c r="C121" s="6">
        <v>943.33</v>
      </c>
      <c r="D121" s="6">
        <v>1043</v>
      </c>
      <c r="E121" s="6">
        <v>0</v>
      </c>
      <c r="F121" s="6">
        <v>0</v>
      </c>
      <c r="G121" s="6">
        <v>0</v>
      </c>
      <c r="H121" s="6">
        <v>0</v>
      </c>
      <c r="I121" s="6">
        <v>0</v>
      </c>
      <c r="J121" s="102"/>
      <c r="K121" s="97">
        <v>0</v>
      </c>
      <c r="M121" s="19"/>
      <c r="S121" s="19"/>
    </row>
    <row r="122" spans="2:19" collapsed="1" x14ac:dyDescent="0.2">
      <c r="B122" s="10" t="s">
        <v>124</v>
      </c>
      <c r="C122" s="4">
        <v>3083559.415</v>
      </c>
      <c r="D122" s="4">
        <v>3552864.5839999998</v>
      </c>
      <c r="E122" s="4">
        <v>3711371.2579999999</v>
      </c>
      <c r="F122" s="4">
        <v>4378612.71</v>
      </c>
      <c r="G122" s="4">
        <v>5073316.8016799996</v>
      </c>
      <c r="H122" s="4">
        <v>6039079</v>
      </c>
      <c r="I122" s="4">
        <v>6159232</v>
      </c>
      <c r="J122" s="102"/>
      <c r="K122" s="97">
        <v>6360930</v>
      </c>
      <c r="M122" s="19">
        <f>SUM(M123:M130)</f>
        <v>5112983</v>
      </c>
      <c r="O122" s="19">
        <v>-117241</v>
      </c>
      <c r="P122" s="19">
        <f>SUM(P123:P130)</f>
        <v>6041991</v>
      </c>
      <c r="R122" s="19">
        <f>SUM(R123:R130)</f>
        <v>0</v>
      </c>
      <c r="S122" s="19">
        <f>SUM(S123:S130)</f>
        <v>6159232</v>
      </c>
    </row>
    <row r="123" spans="2:19" ht="12.75" hidden="1" customHeight="1" outlineLevel="2" collapsed="1" x14ac:dyDescent="0.2">
      <c r="B123" s="11" t="s">
        <v>125</v>
      </c>
      <c r="C123" s="5">
        <v>724807.04700000002</v>
      </c>
      <c r="D123" s="5">
        <v>723032.21200000006</v>
      </c>
      <c r="E123" s="5">
        <v>736859.42700000003</v>
      </c>
      <c r="F123" s="5">
        <v>940151.67500000005</v>
      </c>
      <c r="G123" s="5">
        <v>1054595.42628</v>
      </c>
      <c r="H123" s="5">
        <v>1126389</v>
      </c>
      <c r="I123" s="5">
        <v>1246329</v>
      </c>
      <c r="J123" s="102"/>
      <c r="K123" s="97">
        <v>1283402</v>
      </c>
      <c r="M123" s="19">
        <v>1110801</v>
      </c>
      <c r="O123" s="19">
        <v>-21528</v>
      </c>
      <c r="P123" s="25">
        <f t="shared" ref="P123:P143" si="3">I123+O123</f>
        <v>1224801</v>
      </c>
      <c r="R123" s="19">
        <f>'340'!K17</f>
        <v>0</v>
      </c>
      <c r="S123" s="19">
        <f t="shared" ref="S123:S143" si="4">R123+I123</f>
        <v>1246329</v>
      </c>
    </row>
    <row r="124" spans="2:19" ht="12.75" hidden="1" customHeight="1" outlineLevel="2" collapsed="1" x14ac:dyDescent="0.2">
      <c r="B124" s="12" t="s">
        <v>126</v>
      </c>
      <c r="C124" s="6">
        <v>498617.13699999999</v>
      </c>
      <c r="D124" s="6">
        <v>624729.174</v>
      </c>
      <c r="E124" s="6">
        <v>669796.50300000003</v>
      </c>
      <c r="F124" s="6">
        <v>766694.37</v>
      </c>
      <c r="G124" s="6">
        <v>905335.34849</v>
      </c>
      <c r="H124" s="6">
        <v>1195137</v>
      </c>
      <c r="I124" s="6">
        <v>1050022</v>
      </c>
      <c r="J124" s="102"/>
      <c r="K124" s="97">
        <v>1126488</v>
      </c>
      <c r="M124" s="19">
        <v>879025</v>
      </c>
      <c r="O124" s="19">
        <v>-36899</v>
      </c>
      <c r="P124" s="25">
        <f t="shared" si="3"/>
        <v>1013123</v>
      </c>
      <c r="R124" s="19">
        <f>'360'!K23</f>
        <v>0</v>
      </c>
      <c r="S124" s="19">
        <f t="shared" si="4"/>
        <v>1050022</v>
      </c>
    </row>
    <row r="125" spans="2:19" ht="12.75" hidden="1" customHeight="1" outlineLevel="2" collapsed="1" x14ac:dyDescent="0.2">
      <c r="B125" s="11" t="s">
        <v>127</v>
      </c>
      <c r="C125" s="5">
        <v>343893.00199999998</v>
      </c>
      <c r="D125" s="5">
        <v>422691.00099999999</v>
      </c>
      <c r="E125" s="5">
        <v>447192.06199999998</v>
      </c>
      <c r="F125" s="5">
        <v>501753.70199999999</v>
      </c>
      <c r="G125" s="5">
        <v>576834</v>
      </c>
      <c r="H125" s="5">
        <v>659638</v>
      </c>
      <c r="I125" s="5">
        <v>671552</v>
      </c>
      <c r="J125" s="102"/>
      <c r="K125" s="97">
        <v>694101</v>
      </c>
      <c r="M125" s="19">
        <v>486278</v>
      </c>
      <c r="O125" s="19">
        <v>-25113</v>
      </c>
      <c r="P125" s="25">
        <f t="shared" si="3"/>
        <v>646439</v>
      </c>
      <c r="R125" s="19">
        <f>'365'!K23</f>
        <v>0</v>
      </c>
      <c r="S125" s="19">
        <f t="shared" si="4"/>
        <v>671552</v>
      </c>
    </row>
    <row r="126" spans="2:19" ht="12.75" hidden="1" customHeight="1" outlineLevel="2" collapsed="1" x14ac:dyDescent="0.2">
      <c r="B126" s="12" t="s">
        <v>128</v>
      </c>
      <c r="C126" s="6">
        <v>77849</v>
      </c>
      <c r="D126" s="6">
        <v>103479</v>
      </c>
      <c r="E126" s="6">
        <v>118836.652</v>
      </c>
      <c r="F126" s="6">
        <v>133107.90100000001</v>
      </c>
      <c r="G126" s="6">
        <v>152513</v>
      </c>
      <c r="H126" s="6">
        <v>175671</v>
      </c>
      <c r="I126" s="6">
        <v>181135</v>
      </c>
      <c r="J126" s="102"/>
      <c r="K126" s="97">
        <v>188152</v>
      </c>
      <c r="M126" s="19">
        <v>116515</v>
      </c>
      <c r="O126" s="19">
        <v>-5939</v>
      </c>
      <c r="P126" s="25">
        <f t="shared" si="3"/>
        <v>175196</v>
      </c>
      <c r="R126" s="19">
        <f>'370'!K23</f>
        <v>0</v>
      </c>
      <c r="S126" s="19">
        <f t="shared" si="4"/>
        <v>181135</v>
      </c>
    </row>
    <row r="127" spans="2:19" ht="12.75" hidden="1" customHeight="1" outlineLevel="2" collapsed="1" x14ac:dyDescent="0.2">
      <c r="B127" s="11" t="s">
        <v>129</v>
      </c>
      <c r="C127" s="5">
        <v>78045</v>
      </c>
      <c r="D127" s="5">
        <v>103850</v>
      </c>
      <c r="E127" s="5">
        <v>118683</v>
      </c>
      <c r="F127" s="5">
        <v>133347</v>
      </c>
      <c r="G127" s="5">
        <v>149229</v>
      </c>
      <c r="H127" s="5">
        <v>175914</v>
      </c>
      <c r="I127" s="5">
        <v>184146</v>
      </c>
      <c r="J127" s="102"/>
      <c r="K127" s="97">
        <v>189032</v>
      </c>
      <c r="M127" s="19">
        <v>114067</v>
      </c>
      <c r="O127" s="19">
        <v>-5949</v>
      </c>
      <c r="P127" s="25">
        <f t="shared" si="3"/>
        <v>178197</v>
      </c>
      <c r="R127" s="19">
        <f>'375'!K17</f>
        <v>0</v>
      </c>
      <c r="S127" s="19">
        <f t="shared" si="4"/>
        <v>184146</v>
      </c>
    </row>
    <row r="128" spans="2:19" ht="12.75" hidden="1" customHeight="1" outlineLevel="2" collapsed="1" x14ac:dyDescent="0.2">
      <c r="B128" s="12" t="s">
        <v>130</v>
      </c>
      <c r="C128" s="6">
        <v>41030</v>
      </c>
      <c r="D128" s="6">
        <v>53539.000999999997</v>
      </c>
      <c r="E128" s="6">
        <v>60192.125999999997</v>
      </c>
      <c r="F128" s="6">
        <v>69822.001000000004</v>
      </c>
      <c r="G128" s="6">
        <v>76869.748219999994</v>
      </c>
      <c r="H128" s="6">
        <v>89738</v>
      </c>
      <c r="I128" s="6">
        <v>91468</v>
      </c>
      <c r="J128" s="102"/>
      <c r="K128" s="97">
        <v>97414</v>
      </c>
      <c r="M128" s="19">
        <v>56392</v>
      </c>
      <c r="O128" s="19">
        <v>-3043</v>
      </c>
      <c r="P128" s="25">
        <f t="shared" si="3"/>
        <v>88425</v>
      </c>
      <c r="R128" s="19">
        <f>'376'!K22</f>
        <v>0</v>
      </c>
      <c r="S128" s="19">
        <f t="shared" si="4"/>
        <v>91468</v>
      </c>
    </row>
    <row r="129" spans="2:19" ht="12.75" hidden="1" customHeight="1" outlineLevel="2" collapsed="1" x14ac:dyDescent="0.2">
      <c r="B129" s="11" t="s">
        <v>131</v>
      </c>
      <c r="C129" s="5">
        <v>95356.414999999994</v>
      </c>
      <c r="D129" s="5">
        <v>134326</v>
      </c>
      <c r="E129" s="5">
        <v>159208</v>
      </c>
      <c r="F129" s="5">
        <v>179462</v>
      </c>
      <c r="G129" s="5">
        <v>199244</v>
      </c>
      <c r="H129" s="5">
        <v>240084</v>
      </c>
      <c r="I129" s="5">
        <v>250060</v>
      </c>
      <c r="J129" s="102"/>
      <c r="K129" s="97">
        <v>262110</v>
      </c>
      <c r="M129" s="19">
        <v>158381</v>
      </c>
      <c r="O129" s="19">
        <v>-8322</v>
      </c>
      <c r="P129" s="25">
        <f t="shared" si="3"/>
        <v>241738</v>
      </c>
      <c r="R129" s="19">
        <f>'380'!K22</f>
        <v>0</v>
      </c>
      <c r="S129" s="19">
        <f t="shared" si="4"/>
        <v>250060</v>
      </c>
    </row>
    <row r="130" spans="2:19" ht="12.75" hidden="1" customHeight="1" outlineLevel="2" collapsed="1" x14ac:dyDescent="0.2">
      <c r="B130" s="12" t="s">
        <v>132</v>
      </c>
      <c r="C130" s="6">
        <v>1223961.814</v>
      </c>
      <c r="D130" s="6">
        <v>1387218.196</v>
      </c>
      <c r="E130" s="6">
        <v>1400603.4879999999</v>
      </c>
      <c r="F130" s="6">
        <v>1654274.061</v>
      </c>
      <c r="G130" s="6">
        <v>1958696.2786900001</v>
      </c>
      <c r="H130" s="6">
        <v>2376508</v>
      </c>
      <c r="I130" s="6">
        <v>2484520</v>
      </c>
      <c r="J130" s="102"/>
      <c r="K130" s="97">
        <v>2520231</v>
      </c>
      <c r="M130" s="19">
        <v>2191524</v>
      </c>
      <c r="O130" s="19">
        <v>-10448</v>
      </c>
      <c r="P130" s="25">
        <f t="shared" si="3"/>
        <v>2474072</v>
      </c>
      <c r="R130" s="19">
        <f>'699'!K24</f>
        <v>0</v>
      </c>
      <c r="S130" s="19">
        <f t="shared" si="4"/>
        <v>2484520</v>
      </c>
    </row>
    <row r="131" spans="2:19" collapsed="1" x14ac:dyDescent="0.2">
      <c r="B131" s="10" t="s">
        <v>133</v>
      </c>
      <c r="C131" s="4">
        <v>41637.925999999999</v>
      </c>
      <c r="D131" s="4">
        <v>47317.614999999998</v>
      </c>
      <c r="E131" s="4">
        <v>54409.379000000001</v>
      </c>
      <c r="F131" s="4">
        <v>67281.429000000004</v>
      </c>
      <c r="G131" s="4">
        <v>81357.808810000002</v>
      </c>
      <c r="H131" s="4">
        <v>108478</v>
      </c>
      <c r="I131" s="4">
        <v>106372</v>
      </c>
      <c r="J131" s="102"/>
      <c r="K131" s="97">
        <v>113520</v>
      </c>
      <c r="M131" s="19">
        <f>SUM(M132:M137)</f>
        <v>105968</v>
      </c>
      <c r="O131" s="19">
        <v>-2901</v>
      </c>
      <c r="P131" s="19">
        <f>SUM(P132:P137)</f>
        <v>103471</v>
      </c>
      <c r="R131" s="19">
        <f>SUM(R132:R137)</f>
        <v>0</v>
      </c>
      <c r="S131" s="19">
        <f>SUM(S132:S137)</f>
        <v>106372</v>
      </c>
    </row>
    <row r="132" spans="2:19" ht="12.75" hidden="1" customHeight="1" outlineLevel="2" collapsed="1" x14ac:dyDescent="0.2">
      <c r="B132" s="11" t="s">
        <v>134</v>
      </c>
      <c r="C132" s="5">
        <v>11822</v>
      </c>
      <c r="D132" s="5">
        <v>13218.998</v>
      </c>
      <c r="E132" s="5">
        <v>15262</v>
      </c>
      <c r="F132" s="5">
        <v>18026.452000000001</v>
      </c>
      <c r="G132" s="5">
        <v>19427.173999999999</v>
      </c>
      <c r="H132" s="5">
        <v>22428</v>
      </c>
      <c r="I132" s="5">
        <v>22629</v>
      </c>
      <c r="J132" s="102"/>
      <c r="K132" s="97">
        <v>23901</v>
      </c>
      <c r="M132" s="19">
        <v>23072</v>
      </c>
      <c r="O132" s="19">
        <v>-95</v>
      </c>
      <c r="P132" s="25">
        <f t="shared" si="3"/>
        <v>22534</v>
      </c>
      <c r="R132" s="19">
        <f>'351'!K15</f>
        <v>0</v>
      </c>
      <c r="S132" s="19">
        <f t="shared" si="4"/>
        <v>22629</v>
      </c>
    </row>
    <row r="133" spans="2:19" ht="12.75" hidden="1" customHeight="1" outlineLevel="2" collapsed="1" x14ac:dyDescent="0.2">
      <c r="B133" s="12" t="s">
        <v>135</v>
      </c>
      <c r="C133" s="6">
        <v>17198.601999999999</v>
      </c>
      <c r="D133" s="6">
        <v>20234.396000000001</v>
      </c>
      <c r="E133" s="6">
        <v>23162.330999999998</v>
      </c>
      <c r="F133" s="6">
        <v>27274.857</v>
      </c>
      <c r="G133" s="6">
        <v>31447.62933</v>
      </c>
      <c r="H133" s="6">
        <v>37279</v>
      </c>
      <c r="I133" s="6">
        <v>37717</v>
      </c>
      <c r="J133" s="102"/>
      <c r="K133" s="97">
        <v>39396</v>
      </c>
      <c r="M133" s="19">
        <v>38605</v>
      </c>
      <c r="O133" s="19">
        <v>-147</v>
      </c>
      <c r="P133" s="25">
        <f t="shared" si="3"/>
        <v>37570</v>
      </c>
      <c r="R133" s="19">
        <f>'353'!K15</f>
        <v>0</v>
      </c>
      <c r="S133" s="19">
        <f t="shared" si="4"/>
        <v>37717</v>
      </c>
    </row>
    <row r="134" spans="2:19" ht="12.75" hidden="1" customHeight="1" outlineLevel="2" collapsed="1" x14ac:dyDescent="0.2">
      <c r="B134" s="11" t="s">
        <v>136</v>
      </c>
      <c r="C134" s="5">
        <v>2978.5819999999999</v>
      </c>
      <c r="D134" s="5">
        <v>2958.1590000000001</v>
      </c>
      <c r="E134" s="5">
        <v>3755.038</v>
      </c>
      <c r="F134" s="5">
        <v>4353.1459999999997</v>
      </c>
      <c r="G134" s="5">
        <v>6134.3911600000001</v>
      </c>
      <c r="H134" s="5">
        <v>13202</v>
      </c>
      <c r="I134" s="5">
        <v>11979</v>
      </c>
      <c r="J134" s="102"/>
      <c r="K134" s="97">
        <v>14215</v>
      </c>
      <c r="M134" s="19">
        <v>11631</v>
      </c>
      <c r="O134" s="19">
        <v>-880</v>
      </c>
      <c r="P134" s="25">
        <f t="shared" si="3"/>
        <v>11099</v>
      </c>
      <c r="R134" s="19">
        <f>'354'!K20</f>
        <v>0</v>
      </c>
      <c r="S134" s="19">
        <f t="shared" si="4"/>
        <v>11979</v>
      </c>
    </row>
    <row r="135" spans="2:19" ht="12.75" hidden="1" customHeight="1" outlineLevel="2" collapsed="1" x14ac:dyDescent="0.2">
      <c r="B135" s="12" t="s">
        <v>137</v>
      </c>
      <c r="C135" s="6">
        <v>2197.3609999999999</v>
      </c>
      <c r="D135" s="6">
        <v>2322.1239999999998</v>
      </c>
      <c r="E135" s="6">
        <v>2980.9279999999999</v>
      </c>
      <c r="F135" s="6">
        <v>4636.0889999999999</v>
      </c>
      <c r="G135" s="6">
        <v>7525.6143400000001</v>
      </c>
      <c r="H135" s="6">
        <v>13924</v>
      </c>
      <c r="I135" s="6">
        <v>13528</v>
      </c>
      <c r="J135" s="102"/>
      <c r="K135" s="97">
        <v>13685</v>
      </c>
      <c r="M135" s="19">
        <v>11819</v>
      </c>
      <c r="O135" s="19">
        <v>-871</v>
      </c>
      <c r="P135" s="25">
        <f t="shared" si="3"/>
        <v>12657</v>
      </c>
      <c r="R135" s="19">
        <f>'387'!K15</f>
        <v>0</v>
      </c>
      <c r="S135" s="19">
        <f t="shared" si="4"/>
        <v>13528</v>
      </c>
    </row>
    <row r="136" spans="2:19" ht="12.75" hidden="1" customHeight="1" outlineLevel="2" collapsed="1" x14ac:dyDescent="0.2">
      <c r="B136" s="11" t="s">
        <v>138</v>
      </c>
      <c r="C136" s="5">
        <v>4261.7969999999996</v>
      </c>
      <c r="D136" s="5">
        <v>4874.9390000000003</v>
      </c>
      <c r="E136" s="5">
        <v>5231.0820000000003</v>
      </c>
      <c r="F136" s="5">
        <v>7335.3789999999999</v>
      </c>
      <c r="G136" s="5">
        <v>9247</v>
      </c>
      <c r="H136" s="5">
        <v>12139</v>
      </c>
      <c r="I136" s="5">
        <v>11397</v>
      </c>
      <c r="J136" s="102"/>
      <c r="K136" s="81">
        <v>11817</v>
      </c>
      <c r="M136" s="19">
        <v>11719</v>
      </c>
      <c r="O136" s="19">
        <v>-763</v>
      </c>
      <c r="P136" s="25">
        <f t="shared" si="3"/>
        <v>10634</v>
      </c>
      <c r="R136" s="19">
        <f>'390'!K15</f>
        <v>0</v>
      </c>
      <c r="S136" s="19">
        <f t="shared" si="4"/>
        <v>11397</v>
      </c>
    </row>
    <row r="137" spans="2:19" ht="12.75" hidden="1" customHeight="1" outlineLevel="2" collapsed="1" x14ac:dyDescent="0.2">
      <c r="B137" s="12" t="s">
        <v>139</v>
      </c>
      <c r="C137" s="6">
        <v>3179.5839999999998</v>
      </c>
      <c r="D137" s="6">
        <v>3708.9989999999998</v>
      </c>
      <c r="E137" s="6">
        <v>4018</v>
      </c>
      <c r="F137" s="6">
        <v>5655.5060000000003</v>
      </c>
      <c r="G137" s="6">
        <v>7575.9999799999996</v>
      </c>
      <c r="H137" s="6">
        <v>9506</v>
      </c>
      <c r="I137" s="6">
        <v>9122</v>
      </c>
      <c r="J137" s="102"/>
      <c r="K137" s="81">
        <v>10506</v>
      </c>
      <c r="M137" s="19">
        <v>9122</v>
      </c>
      <c r="O137" s="19">
        <v>-145</v>
      </c>
      <c r="P137" s="25">
        <f t="shared" si="3"/>
        <v>8977</v>
      </c>
      <c r="R137" s="19">
        <f>'395'!K15</f>
        <v>0</v>
      </c>
      <c r="S137" s="19">
        <f t="shared" si="4"/>
        <v>9122</v>
      </c>
    </row>
    <row r="138" spans="2:19" collapsed="1" x14ac:dyDescent="0.2">
      <c r="B138" s="10" t="s">
        <v>140</v>
      </c>
      <c r="C138" s="4">
        <v>2023177.4909999999</v>
      </c>
      <c r="D138" s="4">
        <v>2436297.7110000001</v>
      </c>
      <c r="E138" s="4">
        <v>2555086.372</v>
      </c>
      <c r="F138" s="4">
        <v>2861637.8909999998</v>
      </c>
      <c r="G138" s="4">
        <v>7051113.5126299998</v>
      </c>
      <c r="H138" s="4">
        <v>3799795</v>
      </c>
      <c r="I138" s="4">
        <v>3995638</v>
      </c>
      <c r="J138" s="102"/>
      <c r="K138" s="81">
        <v>4170263</v>
      </c>
      <c r="M138" s="19">
        <f>SUM(M139:M143)</f>
        <v>3791731</v>
      </c>
      <c r="O138" s="19">
        <v>-166488</v>
      </c>
      <c r="P138" s="19">
        <f>SUM(P139:P143)</f>
        <v>3829150</v>
      </c>
      <c r="R138" s="19">
        <f>SUM(R139:R143)</f>
        <v>0</v>
      </c>
      <c r="S138" s="19">
        <f>SUM(S139:S143)</f>
        <v>3995638</v>
      </c>
    </row>
    <row r="139" spans="2:19" ht="12.75" hidden="1" customHeight="1" outlineLevel="2" collapsed="1" x14ac:dyDescent="0.2">
      <c r="B139" s="11" t="s">
        <v>141</v>
      </c>
      <c r="C139" s="5">
        <v>1831225.5689999999</v>
      </c>
      <c r="D139" s="5">
        <v>2192017.571</v>
      </c>
      <c r="E139" s="5">
        <v>2277426.0359999998</v>
      </c>
      <c r="F139" s="5">
        <v>2384991.9240000001</v>
      </c>
      <c r="G139" s="5">
        <v>2609687.0476299999</v>
      </c>
      <c r="H139" s="5">
        <v>2876223</v>
      </c>
      <c r="I139" s="5">
        <v>3186652</v>
      </c>
      <c r="J139" s="102"/>
      <c r="K139" s="81">
        <v>3259538</v>
      </c>
      <c r="M139" s="19">
        <v>3254062</v>
      </c>
      <c r="O139" s="19">
        <f>'010'!E39</f>
        <v>0</v>
      </c>
      <c r="P139" s="25">
        <f t="shared" si="3"/>
        <v>3186652</v>
      </c>
      <c r="R139" s="19">
        <f>'010'!K16</f>
        <v>0</v>
      </c>
      <c r="S139" s="19">
        <f t="shared" si="4"/>
        <v>3186652</v>
      </c>
    </row>
    <row r="140" spans="2:19" ht="12.75" hidden="1" customHeight="1" outlineLevel="2" collapsed="1" x14ac:dyDescent="0.2">
      <c r="B140" s="12" t="s">
        <v>142</v>
      </c>
      <c r="C140" s="6">
        <v>54153</v>
      </c>
      <c r="D140" s="6">
        <v>112581.40399999999</v>
      </c>
      <c r="E140" s="6">
        <v>117503</v>
      </c>
      <c r="F140" s="6">
        <v>319114.755</v>
      </c>
      <c r="G140" s="6">
        <v>4264172.9800000004</v>
      </c>
      <c r="H140" s="6">
        <v>716690</v>
      </c>
      <c r="I140" s="6">
        <v>589186</v>
      </c>
      <c r="J140" s="102"/>
      <c r="K140" s="81">
        <v>683030</v>
      </c>
      <c r="M140" s="19">
        <v>309974</v>
      </c>
      <c r="O140" s="19">
        <f>'076'!E139</f>
        <v>-70839</v>
      </c>
      <c r="P140" s="25">
        <f t="shared" si="3"/>
        <v>518347</v>
      </c>
      <c r="R140" s="19">
        <f>'076'!K15</f>
        <v>0</v>
      </c>
      <c r="S140" s="19">
        <f t="shared" si="4"/>
        <v>589186</v>
      </c>
    </row>
    <row r="141" spans="2:19" ht="12.75" hidden="1" customHeight="1" outlineLevel="2" collapsed="1" x14ac:dyDescent="0.2">
      <c r="B141" s="11" t="s">
        <v>143</v>
      </c>
      <c r="C141" s="5">
        <v>2709.3969999999999</v>
      </c>
      <c r="D141" s="5">
        <v>1368.316</v>
      </c>
      <c r="E141" s="5">
        <v>945.31200000000001</v>
      </c>
      <c r="F141" s="5">
        <v>718.24900000000002</v>
      </c>
      <c r="G141" s="5">
        <v>599.25800000000004</v>
      </c>
      <c r="H141" s="5">
        <v>982</v>
      </c>
      <c r="I141" s="5">
        <v>0</v>
      </c>
      <c r="J141" s="102"/>
      <c r="K141" s="81">
        <v>0</v>
      </c>
      <c r="M141" s="19"/>
      <c r="S141" s="19"/>
    </row>
    <row r="142" spans="2:19" ht="12.75" hidden="1" customHeight="1" outlineLevel="2" collapsed="1" x14ac:dyDescent="0.2">
      <c r="B142" s="12" t="s">
        <v>144</v>
      </c>
      <c r="C142" s="6">
        <v>0</v>
      </c>
      <c r="D142" s="6">
        <v>0</v>
      </c>
      <c r="E142" s="6">
        <v>0</v>
      </c>
      <c r="F142" s="6">
        <v>0</v>
      </c>
      <c r="G142" s="6">
        <v>0</v>
      </c>
      <c r="H142" s="6">
        <v>0</v>
      </c>
      <c r="I142" s="6">
        <v>0</v>
      </c>
      <c r="J142" s="102"/>
      <c r="K142" s="81">
        <v>7895</v>
      </c>
      <c r="M142" s="19">
        <v>7895</v>
      </c>
      <c r="O142" s="19">
        <f>'713'!E36</f>
        <v>-93649</v>
      </c>
      <c r="P142" s="25">
        <f t="shared" si="3"/>
        <v>-93649</v>
      </c>
      <c r="R142" s="19">
        <f>'713'!K14</f>
        <v>0</v>
      </c>
      <c r="S142" s="19">
        <f t="shared" si="4"/>
        <v>0</v>
      </c>
    </row>
    <row r="143" spans="2:19" ht="12.75" hidden="1" customHeight="1" outlineLevel="2" collapsed="1" x14ac:dyDescent="0.2">
      <c r="B143" s="11" t="s">
        <v>145</v>
      </c>
      <c r="C143" s="5">
        <v>135089.52499999999</v>
      </c>
      <c r="D143" s="5">
        <v>130330.42</v>
      </c>
      <c r="E143" s="5">
        <v>159212.024</v>
      </c>
      <c r="F143" s="5">
        <v>156812.96299999999</v>
      </c>
      <c r="G143" s="5">
        <v>176654.22700000001</v>
      </c>
      <c r="H143" s="5">
        <v>205900</v>
      </c>
      <c r="I143" s="5">
        <v>219800</v>
      </c>
      <c r="J143" s="102"/>
      <c r="K143" s="81">
        <v>219800</v>
      </c>
      <c r="M143" s="19">
        <v>219800</v>
      </c>
      <c r="O143" s="19">
        <f>'740'!E38</f>
        <v>-2000</v>
      </c>
      <c r="P143" s="25">
        <f t="shared" si="3"/>
        <v>217800</v>
      </c>
      <c r="R143" s="19">
        <f>'740'!K16</f>
        <v>0</v>
      </c>
      <c r="S143" s="19">
        <f t="shared" si="4"/>
        <v>219800</v>
      </c>
    </row>
    <row r="144" spans="2:19" x14ac:dyDescent="0.2">
      <c r="B144" s="13" t="s">
        <v>146</v>
      </c>
      <c r="C144" s="7">
        <v>33643657.799999997</v>
      </c>
      <c r="D144" s="7">
        <v>38205492.038999997</v>
      </c>
      <c r="E144" s="7">
        <v>44683603.767999999</v>
      </c>
      <c r="F144" s="7">
        <v>51596449.299000002</v>
      </c>
      <c r="G144" s="7">
        <v>62111671.492679998</v>
      </c>
      <c r="H144" s="7">
        <v>71945148</v>
      </c>
      <c r="I144" s="7">
        <v>77226828</v>
      </c>
      <c r="J144" s="103"/>
      <c r="K144" s="105">
        <v>79477218</v>
      </c>
      <c r="M144" s="20">
        <f>M12+M23+M31+M64+M76+M85+M97+M101+M122+M131+M138</f>
        <v>72520814</v>
      </c>
      <c r="O144" s="20">
        <f>O12+O23+O31+O64+O76+O85+O97+O101+O122+O131+O138</f>
        <v>-2171227</v>
      </c>
      <c r="P144" s="20">
        <f>P12+P23+P31+P64+P76+P85+P97+P101+P122+P131+P138</f>
        <v>75055601</v>
      </c>
      <c r="R144" s="20">
        <f>R12+R23+R31+R64+R76+R85+R97+R101+R122+R131+R138</f>
        <v>0</v>
      </c>
      <c r="S144" s="20">
        <f>S12+S23+S31+S64+S76+S85+S97+S101+S122+S131+S138</f>
        <v>77226828</v>
      </c>
    </row>
    <row r="145" spans="3:19" ht="15.6" customHeight="1" x14ac:dyDescent="0.2">
      <c r="K145" s="25"/>
      <c r="M145" s="19"/>
    </row>
    <row r="146" spans="3:19" ht="17.649999999999999" customHeight="1" x14ac:dyDescent="0.2">
      <c r="C146" s="17"/>
      <c r="D146" s="17"/>
      <c r="E146" s="17"/>
      <c r="F146" s="17"/>
      <c r="G146" s="17"/>
      <c r="H146" s="91"/>
      <c r="I146" s="17"/>
      <c r="J146" s="104"/>
      <c r="K146" s="17"/>
      <c r="M146" s="19"/>
      <c r="O146" s="19"/>
      <c r="P146" s="19"/>
      <c r="S146" s="19"/>
    </row>
    <row r="148" spans="3:19" x14ac:dyDescent="0.2">
      <c r="I148" s="29"/>
      <c r="M148" s="19"/>
    </row>
  </sheetData>
  <pageMargins left="0.1" right="0.1" top="0.125" bottom="0.56249015748031495" header="0.125" footer="0.125"/>
  <pageSetup orientation="landscape" horizontalDpi="300" verticalDpi="300"/>
  <headerFooter alignWithMargins="0">
    <oddFooter>&amp;L&amp;"Verdana,Regular"&amp;10Source: http://fiscal.wa.gov/SpendHistFund &amp;C&amp;"Arial,Regular"&amp;10&amp;P of &amp;P &amp;R&amp;"Verdana,Regular"&amp;10 2/17/2025</oddFooter>
  </headerFooter>
  <ignoredErrors>
    <ignoredError sqref="T31 T64 T76 T97 S23 P23 P31:S31 P64:S64 P76:S76 T85 P85:S85 P97:S97 P131:S131 P138:S138" formula="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EDE5E-26CC-4210-97BE-4672BE24B279}">
  <sheetPr codeName="Sheet28"/>
  <dimension ref="A1:N59"/>
  <sheetViews>
    <sheetView showGridLines="0" workbookViewId="0">
      <pane xSplit="2" ySplit="10" topLeftCell="C11" activePane="bottomRight" state="frozen"/>
      <selection pane="topRight" activeCell="C1" sqref="C1"/>
      <selection pane="bottomLeft" activeCell="A14" sqref="A14"/>
      <selection pane="bottomRight" activeCell="B15" sqref="B15"/>
    </sheetView>
  </sheetViews>
  <sheetFormatPr defaultRowHeight="12.75" x14ac:dyDescent="0.2"/>
  <cols>
    <col min="1" max="1" width="5.85546875" style="3" customWidth="1"/>
    <col min="2" max="2" width="18.7109375" style="3" customWidth="1"/>
    <col min="3" max="9" width="13.7109375" style="3" customWidth="1"/>
    <col min="10" max="10" width="1.85546875" style="3" customWidth="1"/>
    <col min="11" max="11" width="9.140625" style="3"/>
    <col min="12" max="12" width="1.7109375" style="3" customWidth="1"/>
    <col min="13" max="13" width="12.7109375" style="3" customWidth="1"/>
    <col min="14" max="16384" width="9.140625" style="3"/>
  </cols>
  <sheetData>
    <row r="1" spans="1:11" ht="16.149999999999999" customHeight="1" x14ac:dyDescent="0.2">
      <c r="A1" s="92" t="s">
        <v>8923</v>
      </c>
    </row>
    <row r="2" spans="1:11" ht="14.45" customHeight="1" x14ac:dyDescent="0.2">
      <c r="B2" s="93" t="s">
        <v>790</v>
      </c>
    </row>
    <row r="3" spans="1:11" ht="2.1" customHeight="1" x14ac:dyDescent="0.2"/>
    <row r="4" spans="1:11" ht="14.45" customHeight="1" x14ac:dyDescent="0.2">
      <c r="B4" s="14" t="s">
        <v>1</v>
      </c>
    </row>
    <row r="5" spans="1:11" ht="1.1499999999999999" customHeight="1" x14ac:dyDescent="0.2"/>
    <row r="6" spans="1:11" ht="14.45" customHeight="1" x14ac:dyDescent="0.2">
      <c r="B6" s="14" t="s">
        <v>2</v>
      </c>
    </row>
    <row r="7" spans="1:11" ht="0.75" customHeight="1" x14ac:dyDescent="0.2"/>
    <row r="8" spans="1:11" ht="14.45" customHeight="1" x14ac:dyDescent="0.2">
      <c r="B8" s="8" t="s">
        <v>3</v>
      </c>
    </row>
    <row r="9" spans="1:11" x14ac:dyDescent="0.2">
      <c r="B9" s="8" t="s">
        <v>4</v>
      </c>
      <c r="C9" s="1" t="s">
        <v>4</v>
      </c>
      <c r="D9" s="1" t="s">
        <v>4</v>
      </c>
      <c r="E9" s="1" t="s">
        <v>4</v>
      </c>
      <c r="F9" s="1" t="s">
        <v>4</v>
      </c>
      <c r="G9" s="1" t="s">
        <v>4</v>
      </c>
      <c r="H9" s="1" t="s">
        <v>5</v>
      </c>
      <c r="I9" s="21" t="s">
        <v>174</v>
      </c>
    </row>
    <row r="10" spans="1:11" x14ac:dyDescent="0.2">
      <c r="B10" s="9" t="s">
        <v>4</v>
      </c>
      <c r="C10" s="2" t="s">
        <v>7</v>
      </c>
      <c r="D10" s="2" t="s">
        <v>8</v>
      </c>
      <c r="E10" s="2" t="s">
        <v>9</v>
      </c>
      <c r="F10" s="2" t="s">
        <v>10</v>
      </c>
      <c r="G10" s="2" t="s">
        <v>11</v>
      </c>
      <c r="H10" s="2" t="s">
        <v>12</v>
      </c>
      <c r="I10" s="2" t="s">
        <v>13</v>
      </c>
      <c r="K10" s="31" t="s">
        <v>331</v>
      </c>
    </row>
    <row r="11" spans="1:11" x14ac:dyDescent="0.2">
      <c r="B11" s="8" t="s">
        <v>153</v>
      </c>
      <c r="C11" s="76">
        <v>0</v>
      </c>
      <c r="D11" s="76">
        <v>0</v>
      </c>
      <c r="E11" s="76">
        <v>0</v>
      </c>
      <c r="F11" s="76">
        <v>0</v>
      </c>
      <c r="G11" s="76">
        <v>0</v>
      </c>
      <c r="H11" s="76">
        <v>2882</v>
      </c>
      <c r="I11" s="76">
        <v>2593</v>
      </c>
    </row>
    <row r="12" spans="1:11" x14ac:dyDescent="0.2">
      <c r="B12" s="8" t="s">
        <v>789</v>
      </c>
      <c r="C12" s="76">
        <v>462.92500000000001</v>
      </c>
      <c r="D12" s="76">
        <v>517.85299999999995</v>
      </c>
      <c r="E12" s="76">
        <v>509.88</v>
      </c>
      <c r="F12" s="76">
        <v>850.68</v>
      </c>
      <c r="G12" s="76">
        <v>1025.59528</v>
      </c>
      <c r="H12" s="76">
        <v>0</v>
      </c>
      <c r="I12" s="76">
        <v>0</v>
      </c>
    </row>
    <row r="13" spans="1:11" x14ac:dyDescent="0.2">
      <c r="B13" s="13" t="s">
        <v>146</v>
      </c>
      <c r="C13" s="7">
        <v>462.92500000000001</v>
      </c>
      <c r="D13" s="7">
        <v>517.85299999999995</v>
      </c>
      <c r="E13" s="7">
        <v>509.88</v>
      </c>
      <c r="F13" s="7">
        <v>850.68</v>
      </c>
      <c r="G13" s="7">
        <v>1025.59528</v>
      </c>
      <c r="H13" s="7">
        <v>2882</v>
      </c>
      <c r="I13" s="7">
        <v>2593</v>
      </c>
    </row>
    <row r="15" spans="1:11" x14ac:dyDescent="0.2">
      <c r="B15" s="72" t="s">
        <v>9036</v>
      </c>
      <c r="C15" s="72"/>
      <c r="D15" s="72"/>
      <c r="E15" s="72"/>
      <c r="F15" s="72"/>
      <c r="G15" s="72"/>
      <c r="H15" s="72"/>
      <c r="I15" s="74">
        <f>I13+K15</f>
        <v>2593</v>
      </c>
      <c r="K15" s="32">
        <f>SUM(K16:K56)</f>
        <v>0</v>
      </c>
    </row>
    <row r="16" spans="1:11" x14ac:dyDescent="0.2">
      <c r="B16" s="72" t="s">
        <v>257</v>
      </c>
      <c r="C16" s="72"/>
      <c r="D16" s="72"/>
      <c r="E16" s="72"/>
      <c r="F16" s="72"/>
      <c r="G16" s="72"/>
      <c r="H16" s="72"/>
      <c r="I16" s="75">
        <f>I15/I13-1</f>
        <v>0</v>
      </c>
      <c r="K16" s="30"/>
    </row>
    <row r="17" spans="1:14" x14ac:dyDescent="0.2">
      <c r="K17" s="30"/>
    </row>
    <row r="18" spans="1:14" x14ac:dyDescent="0.2">
      <c r="G18" s="19"/>
      <c r="H18" s="19"/>
      <c r="I18" s="19"/>
      <c r="J18" s="19"/>
      <c r="K18" s="33"/>
    </row>
    <row r="19" spans="1:14" x14ac:dyDescent="0.2">
      <c r="A19" s="23" t="s">
        <v>256</v>
      </c>
      <c r="G19" s="19"/>
      <c r="H19" s="19"/>
      <c r="I19" s="19"/>
      <c r="J19" s="19"/>
      <c r="K19" s="33"/>
    </row>
    <row r="20" spans="1:14" x14ac:dyDescent="0.2">
      <c r="G20" s="19"/>
      <c r="H20" s="19"/>
      <c r="I20" s="19"/>
      <c r="J20" s="19"/>
      <c r="K20" s="33"/>
    </row>
    <row r="21" spans="1:14" x14ac:dyDescent="0.2">
      <c r="A21" s="18">
        <v>2021</v>
      </c>
      <c r="G21" s="19"/>
      <c r="H21" s="19"/>
      <c r="I21" s="19"/>
      <c r="J21" s="19"/>
      <c r="K21" s="33"/>
    </row>
    <row r="22" spans="1:14" x14ac:dyDescent="0.2">
      <c r="B22" s="3" t="s">
        <v>221</v>
      </c>
      <c r="G22" s="3">
        <v>2</v>
      </c>
      <c r="H22" s="3">
        <v>8</v>
      </c>
      <c r="K22" s="30"/>
      <c r="N22" s="39" t="s">
        <v>1034</v>
      </c>
    </row>
    <row r="23" spans="1:14" x14ac:dyDescent="0.2">
      <c r="B23" s="3" t="s">
        <v>166</v>
      </c>
      <c r="G23" s="3">
        <v>15</v>
      </c>
      <c r="H23" s="3">
        <v>2</v>
      </c>
      <c r="K23" s="30"/>
    </row>
    <row r="24" spans="1:14" x14ac:dyDescent="0.2">
      <c r="K24" s="30"/>
    </row>
    <row r="25" spans="1:14" x14ac:dyDescent="0.2">
      <c r="A25" s="3">
        <v>2022</v>
      </c>
      <c r="K25" s="30"/>
    </row>
    <row r="26" spans="1:14" x14ac:dyDescent="0.2">
      <c r="B26" s="3" t="s">
        <v>221</v>
      </c>
      <c r="G26" s="3">
        <v>123</v>
      </c>
      <c r="H26" s="3">
        <v>134</v>
      </c>
      <c r="K26" s="30"/>
      <c r="N26" s="39" t="s">
        <v>2241</v>
      </c>
    </row>
    <row r="27" spans="1:14" x14ac:dyDescent="0.2">
      <c r="B27" s="3" t="s">
        <v>166</v>
      </c>
      <c r="G27" s="3">
        <v>5</v>
      </c>
      <c r="H27" s="3">
        <v>6</v>
      </c>
      <c r="K27" s="30"/>
    </row>
    <row r="28" spans="1:14" x14ac:dyDescent="0.2">
      <c r="K28" s="30"/>
    </row>
    <row r="29" spans="1:14" x14ac:dyDescent="0.2">
      <c r="A29" s="3">
        <v>2023</v>
      </c>
      <c r="K29" s="30"/>
    </row>
    <row r="30" spans="1:14" x14ac:dyDescent="0.2">
      <c r="B30" s="3" t="s">
        <v>2229</v>
      </c>
      <c r="H30" s="3">
        <v>139</v>
      </c>
      <c r="I30" s="3">
        <v>0</v>
      </c>
      <c r="K30" s="30"/>
      <c r="M30" s="3" t="s">
        <v>184</v>
      </c>
      <c r="N30" s="26" t="s">
        <v>2235</v>
      </c>
    </row>
    <row r="31" spans="1:14" x14ac:dyDescent="0.2">
      <c r="B31" s="3" t="s">
        <v>2230</v>
      </c>
      <c r="H31" s="3">
        <v>250</v>
      </c>
      <c r="I31" s="3">
        <v>0</v>
      </c>
      <c r="K31" s="30"/>
      <c r="M31" s="3" t="s">
        <v>184</v>
      </c>
      <c r="N31" s="26" t="s">
        <v>2236</v>
      </c>
    </row>
    <row r="32" spans="1:14" x14ac:dyDescent="0.2">
      <c r="B32" s="3" t="s">
        <v>2231</v>
      </c>
      <c r="H32" s="3">
        <v>83</v>
      </c>
      <c r="I32" s="3">
        <v>72</v>
      </c>
      <c r="K32" s="30"/>
      <c r="M32" s="3" t="s">
        <v>182</v>
      </c>
      <c r="N32" s="26" t="s">
        <v>2237</v>
      </c>
    </row>
    <row r="33" spans="1:14" x14ac:dyDescent="0.2">
      <c r="B33" s="3" t="s">
        <v>2232</v>
      </c>
      <c r="H33" s="3">
        <v>70</v>
      </c>
      <c r="I33" s="3">
        <v>70</v>
      </c>
      <c r="K33" s="30"/>
      <c r="M33" s="3" t="s">
        <v>180</v>
      </c>
      <c r="N33" s="26" t="s">
        <v>2238</v>
      </c>
    </row>
    <row r="34" spans="1:14" x14ac:dyDescent="0.2">
      <c r="B34" s="3" t="s">
        <v>2233</v>
      </c>
      <c r="H34" s="3">
        <v>210</v>
      </c>
      <c r="I34" s="3">
        <v>210</v>
      </c>
      <c r="K34" s="30"/>
      <c r="M34" s="3" t="s">
        <v>180</v>
      </c>
      <c r="N34" s="26" t="s">
        <v>2239</v>
      </c>
    </row>
    <row r="35" spans="1:14" x14ac:dyDescent="0.2">
      <c r="B35" s="3" t="s">
        <v>2234</v>
      </c>
      <c r="H35" s="3">
        <v>973</v>
      </c>
      <c r="I35" s="3">
        <v>974</v>
      </c>
      <c r="K35" s="30"/>
      <c r="M35" s="3" t="s">
        <v>180</v>
      </c>
      <c r="N35" s="26" t="s">
        <v>2240</v>
      </c>
    </row>
    <row r="36" spans="1:14" x14ac:dyDescent="0.2">
      <c r="B36" s="3" t="s">
        <v>221</v>
      </c>
      <c r="H36" s="3">
        <v>39</v>
      </c>
      <c r="I36" s="3">
        <v>37</v>
      </c>
      <c r="K36" s="30"/>
      <c r="N36" s="39" t="s">
        <v>2242</v>
      </c>
    </row>
    <row r="37" spans="1:14" x14ac:dyDescent="0.2">
      <c r="B37" s="3" t="s">
        <v>166</v>
      </c>
      <c r="H37" s="3">
        <v>23</v>
      </c>
      <c r="I37" s="3">
        <v>19</v>
      </c>
      <c r="K37" s="30"/>
    </row>
    <row r="38" spans="1:14" x14ac:dyDescent="0.2">
      <c r="K38" s="30"/>
    </row>
    <row r="39" spans="1:14" x14ac:dyDescent="0.2">
      <c r="A39" s="3">
        <v>2024</v>
      </c>
      <c r="K39" s="30"/>
    </row>
    <row r="40" spans="1:14" x14ac:dyDescent="0.2">
      <c r="B40" s="3" t="s">
        <v>221</v>
      </c>
      <c r="H40" s="3">
        <v>-1</v>
      </c>
      <c r="I40" s="3">
        <v>-2</v>
      </c>
      <c r="K40" s="30"/>
      <c r="N40" s="39" t="s">
        <v>274</v>
      </c>
    </row>
    <row r="41" spans="1:14" x14ac:dyDescent="0.2">
      <c r="B41" s="3" t="s">
        <v>166</v>
      </c>
      <c r="H41" s="3">
        <v>41</v>
      </c>
      <c r="I41" s="3">
        <v>76</v>
      </c>
      <c r="K41" s="30"/>
    </row>
    <row r="42" spans="1:14" x14ac:dyDescent="0.2">
      <c r="K42" s="30"/>
    </row>
    <row r="43" spans="1:14" x14ac:dyDescent="0.2">
      <c r="K43" s="30"/>
    </row>
    <row r="44" spans="1:14" x14ac:dyDescent="0.2">
      <c r="A44" s="59" t="s">
        <v>6459</v>
      </c>
      <c r="B44" s="39"/>
      <c r="K44" s="30"/>
    </row>
    <row r="45" spans="1:14" x14ac:dyDescent="0.2">
      <c r="A45" s="39"/>
      <c r="B45" s="39" t="s">
        <v>579</v>
      </c>
      <c r="I45" s="3">
        <v>30</v>
      </c>
      <c r="K45" s="30"/>
      <c r="N45" s="3" t="s">
        <v>8935</v>
      </c>
    </row>
    <row r="46" spans="1:14" x14ac:dyDescent="0.2">
      <c r="A46" s="39"/>
      <c r="B46" s="39" t="s">
        <v>578</v>
      </c>
      <c r="I46" s="3">
        <v>-19</v>
      </c>
      <c r="K46" s="30"/>
      <c r="N46" s="3" t="s">
        <v>8936</v>
      </c>
    </row>
    <row r="47" spans="1:14" x14ac:dyDescent="0.2">
      <c r="A47" s="39"/>
      <c r="B47" s="39" t="s">
        <v>580</v>
      </c>
      <c r="I47" s="3">
        <v>61</v>
      </c>
      <c r="K47" s="30"/>
    </row>
    <row r="48" spans="1:14" x14ac:dyDescent="0.2">
      <c r="K48" s="30"/>
    </row>
    <row r="49" spans="1:14" x14ac:dyDescent="0.2">
      <c r="K49" s="30"/>
    </row>
    <row r="50" spans="1:14" ht="25.5" x14ac:dyDescent="0.2">
      <c r="A50" s="61" t="s">
        <v>6460</v>
      </c>
      <c r="B50" s="62"/>
      <c r="C50" s="66" t="s">
        <v>3292</v>
      </c>
      <c r="D50" s="66" t="s">
        <v>3293</v>
      </c>
      <c r="E50" s="70" t="s">
        <v>7761</v>
      </c>
      <c r="K50" s="30"/>
    </row>
    <row r="51" spans="1:14" x14ac:dyDescent="0.2">
      <c r="A51" s="62"/>
      <c r="B51" s="62" t="s">
        <v>6461</v>
      </c>
      <c r="C51" s="67">
        <f>-I47</f>
        <v>-61</v>
      </c>
      <c r="D51" s="67"/>
      <c r="E51" s="78"/>
      <c r="K51" s="33"/>
    </row>
    <row r="52" spans="1:14" x14ac:dyDescent="0.2">
      <c r="A52" s="62"/>
      <c r="B52" s="62" t="s">
        <v>2243</v>
      </c>
      <c r="C52" s="67">
        <v>-50</v>
      </c>
      <c r="D52" s="67">
        <v>-50</v>
      </c>
      <c r="E52" s="78"/>
      <c r="K52" s="33"/>
      <c r="N52" s="3" t="s">
        <v>2244</v>
      </c>
    </row>
    <row r="53" spans="1:14" x14ac:dyDescent="0.2">
      <c r="A53" s="62"/>
      <c r="B53" s="68" t="s">
        <v>9013</v>
      </c>
      <c r="C53" s="67">
        <v>-2</v>
      </c>
      <c r="D53" s="67">
        <v>-2</v>
      </c>
      <c r="E53" s="78"/>
      <c r="K53" s="33"/>
      <c r="N53" s="3" t="s">
        <v>9015</v>
      </c>
    </row>
    <row r="54" spans="1:14" x14ac:dyDescent="0.2">
      <c r="A54" s="62"/>
      <c r="B54" s="68" t="s">
        <v>9014</v>
      </c>
      <c r="C54" s="67">
        <v>-4</v>
      </c>
      <c r="D54" s="67">
        <v>-4</v>
      </c>
      <c r="E54" s="78"/>
      <c r="K54" s="33"/>
      <c r="N54" s="3" t="s">
        <v>9016</v>
      </c>
    </row>
    <row r="55" spans="1:14" x14ac:dyDescent="0.2">
      <c r="A55" s="62"/>
      <c r="B55" s="62" t="s">
        <v>8328</v>
      </c>
      <c r="C55" s="67"/>
      <c r="D55" s="67"/>
      <c r="E55" s="78">
        <v>-196</v>
      </c>
      <c r="K55" s="33"/>
      <c r="N55" s="3" t="s">
        <v>8329</v>
      </c>
    </row>
    <row r="56" spans="1:14" x14ac:dyDescent="0.2">
      <c r="A56" s="62"/>
      <c r="B56" s="62"/>
      <c r="C56" s="67"/>
      <c r="D56" s="67"/>
      <c r="E56" s="78"/>
      <c r="K56" s="30"/>
    </row>
    <row r="57" spans="1:14" x14ac:dyDescent="0.2">
      <c r="A57" s="69" t="s">
        <v>146</v>
      </c>
      <c r="B57" s="49"/>
      <c r="C57" s="71">
        <f>SUM(C51:C56)</f>
        <v>-117</v>
      </c>
      <c r="D57" s="71">
        <f>SUM(D51:D56)</f>
        <v>-56</v>
      </c>
      <c r="E57" s="71">
        <f>SUM(E51:E56)</f>
        <v>-196</v>
      </c>
    </row>
    <row r="58" spans="1:14" x14ac:dyDescent="0.2">
      <c r="A58" s="62"/>
      <c r="B58" s="49"/>
      <c r="C58" s="50"/>
      <c r="D58" s="50"/>
      <c r="E58" s="50"/>
    </row>
    <row r="59" spans="1:14" x14ac:dyDescent="0.2">
      <c r="A59" s="62" t="s">
        <v>7759</v>
      </c>
      <c r="B59" s="49"/>
      <c r="C59" s="50"/>
      <c r="D59" s="50"/>
      <c r="E59" s="50">
        <f>E57+D57</f>
        <v>-252</v>
      </c>
    </row>
  </sheetData>
  <hyperlinks>
    <hyperlink ref="A1" location="'statewide summary'!Print_Titles" display="Link to Summary Worksheet" xr:uid="{B9433DA0-3CFF-42D6-9A0B-507ECA9262F5}"/>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2/18/2025</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81DD5-EC8B-4F5F-91AA-CC4E379429DD}">
  <sheetPr codeName="Sheet29"/>
  <dimension ref="A1:N56"/>
  <sheetViews>
    <sheetView showGridLines="0" workbookViewId="0">
      <pane xSplit="2" ySplit="10" topLeftCell="C11" activePane="bottomRight" state="frozen"/>
      <selection pane="topRight" activeCell="C1" sqref="C1"/>
      <selection pane="bottomLeft" activeCell="A14" sqref="A14"/>
      <selection pane="bottomRight" activeCell="B15" sqref="B15"/>
    </sheetView>
  </sheetViews>
  <sheetFormatPr defaultRowHeight="12.75" x14ac:dyDescent="0.2"/>
  <cols>
    <col min="1" max="1" width="6.42578125" style="3" customWidth="1"/>
    <col min="2" max="2" width="24.85546875" style="3" customWidth="1"/>
    <col min="3" max="9" width="13.7109375" style="3" customWidth="1"/>
    <col min="10" max="10" width="1.85546875" style="3" customWidth="1"/>
    <col min="11" max="11" width="9.140625" style="3"/>
    <col min="12" max="12" width="2" style="3" customWidth="1"/>
    <col min="13" max="16384" width="9.140625" style="3"/>
  </cols>
  <sheetData>
    <row r="1" spans="1:11" ht="16.149999999999999" customHeight="1" x14ac:dyDescent="0.2">
      <c r="A1" s="92" t="s">
        <v>8923</v>
      </c>
    </row>
    <row r="2" spans="1:11" ht="14.45" customHeight="1" x14ac:dyDescent="0.2">
      <c r="B2" s="90" t="s">
        <v>791</v>
      </c>
    </row>
    <row r="3" spans="1:11" ht="2.1" customHeight="1" x14ac:dyDescent="0.2"/>
    <row r="4" spans="1:11" ht="14.45" customHeight="1" x14ac:dyDescent="0.2">
      <c r="B4" s="15" t="s">
        <v>1</v>
      </c>
    </row>
    <row r="5" spans="1:11" ht="1.1499999999999999" customHeight="1" x14ac:dyDescent="0.2"/>
    <row r="6" spans="1:11" ht="14.45" customHeight="1" x14ac:dyDescent="0.2">
      <c r="B6" s="15" t="s">
        <v>2</v>
      </c>
    </row>
    <row r="7" spans="1:11" ht="0.75" customHeight="1" x14ac:dyDescent="0.2"/>
    <row r="8" spans="1:11" ht="14.45" customHeight="1" x14ac:dyDescent="0.2">
      <c r="B8" s="16" t="s">
        <v>3</v>
      </c>
    </row>
    <row r="9" spans="1:11" x14ac:dyDescent="0.2">
      <c r="B9" s="8" t="s">
        <v>4</v>
      </c>
      <c r="C9" s="1" t="s">
        <v>4</v>
      </c>
      <c r="D9" s="1" t="s">
        <v>4</v>
      </c>
      <c r="E9" s="1" t="s">
        <v>4</v>
      </c>
      <c r="F9" s="1" t="s">
        <v>4</v>
      </c>
      <c r="G9" s="1" t="s">
        <v>4</v>
      </c>
      <c r="H9" s="1" t="s">
        <v>5</v>
      </c>
      <c r="I9" s="21" t="s">
        <v>174</v>
      </c>
    </row>
    <row r="10" spans="1:11" x14ac:dyDescent="0.2">
      <c r="B10" s="9" t="s">
        <v>4</v>
      </c>
      <c r="C10" s="2" t="s">
        <v>7</v>
      </c>
      <c r="D10" s="2" t="s">
        <v>8</v>
      </c>
      <c r="E10" s="2" t="s">
        <v>9</v>
      </c>
      <c r="F10" s="2" t="s">
        <v>10</v>
      </c>
      <c r="G10" s="2" t="s">
        <v>11</v>
      </c>
      <c r="H10" s="2" t="s">
        <v>12</v>
      </c>
      <c r="I10" s="2" t="s">
        <v>13</v>
      </c>
      <c r="K10" s="31" t="s">
        <v>331</v>
      </c>
    </row>
    <row r="11" spans="1:11" x14ac:dyDescent="0.2">
      <c r="B11" s="8" t="s">
        <v>153</v>
      </c>
      <c r="C11" s="76">
        <v>0</v>
      </c>
      <c r="D11" s="76">
        <v>0</v>
      </c>
      <c r="E11" s="76">
        <v>0</v>
      </c>
      <c r="F11" s="76">
        <v>0</v>
      </c>
      <c r="G11" s="76">
        <v>0</v>
      </c>
      <c r="H11" s="76">
        <v>1339</v>
      </c>
      <c r="I11" s="76">
        <v>1122</v>
      </c>
    </row>
    <row r="12" spans="1:11" x14ac:dyDescent="0.2">
      <c r="B12" s="12" t="s">
        <v>258</v>
      </c>
      <c r="C12" s="6">
        <v>458.47199999999998</v>
      </c>
      <c r="D12" s="6">
        <v>497.05799999999999</v>
      </c>
      <c r="E12" s="6">
        <v>497.505</v>
      </c>
      <c r="F12" s="6">
        <v>613.59199999999998</v>
      </c>
      <c r="G12" s="6">
        <v>1422.3763300000001</v>
      </c>
      <c r="H12" s="6">
        <v>0</v>
      </c>
      <c r="I12" s="6">
        <v>0</v>
      </c>
    </row>
    <row r="13" spans="1:11" x14ac:dyDescent="0.2">
      <c r="B13" s="13" t="s">
        <v>146</v>
      </c>
      <c r="C13" s="7">
        <v>458.47199999999998</v>
      </c>
      <c r="D13" s="7">
        <v>497.05799999999999</v>
      </c>
      <c r="E13" s="7">
        <v>497.505</v>
      </c>
      <c r="F13" s="7">
        <v>613.59199999999998</v>
      </c>
      <c r="G13" s="7">
        <v>1422.3763300000001</v>
      </c>
      <c r="H13" s="7">
        <v>1339</v>
      </c>
      <c r="I13" s="7">
        <v>1122</v>
      </c>
    </row>
    <row r="15" spans="1:11" x14ac:dyDescent="0.2">
      <c r="B15" s="72" t="s">
        <v>9036</v>
      </c>
      <c r="C15" s="72"/>
      <c r="D15" s="72"/>
      <c r="E15" s="72"/>
      <c r="F15" s="72"/>
      <c r="G15" s="72"/>
      <c r="H15" s="72"/>
      <c r="I15" s="74">
        <f>I13+K15</f>
        <v>1122</v>
      </c>
      <c r="K15" s="32">
        <f>SUM(K16:K53)</f>
        <v>0</v>
      </c>
    </row>
    <row r="16" spans="1:11" x14ac:dyDescent="0.2">
      <c r="B16" s="72" t="s">
        <v>257</v>
      </c>
      <c r="C16" s="72"/>
      <c r="D16" s="72"/>
      <c r="E16" s="72"/>
      <c r="F16" s="72"/>
      <c r="G16" s="72"/>
      <c r="H16" s="72"/>
      <c r="I16" s="75">
        <f>I15/I13-1</f>
        <v>0</v>
      </c>
      <c r="K16" s="30"/>
    </row>
    <row r="17" spans="1:14" x14ac:dyDescent="0.2">
      <c r="K17" s="30"/>
    </row>
    <row r="18" spans="1:14" x14ac:dyDescent="0.2">
      <c r="G18" s="19"/>
      <c r="H18" s="19"/>
      <c r="I18" s="19"/>
      <c r="J18" s="19"/>
      <c r="K18" s="33"/>
    </row>
    <row r="19" spans="1:14" x14ac:dyDescent="0.2">
      <c r="A19" s="23" t="s">
        <v>256</v>
      </c>
      <c r="G19" s="19"/>
      <c r="H19" s="19"/>
      <c r="I19" s="19"/>
      <c r="J19" s="19"/>
      <c r="K19" s="33"/>
    </row>
    <row r="20" spans="1:14" x14ac:dyDescent="0.2">
      <c r="G20" s="19"/>
      <c r="H20" s="19"/>
      <c r="I20" s="19"/>
      <c r="J20" s="19"/>
      <c r="K20" s="33"/>
    </row>
    <row r="21" spans="1:14" x14ac:dyDescent="0.2">
      <c r="A21" s="18">
        <v>2021</v>
      </c>
      <c r="G21" s="19"/>
      <c r="H21" s="19"/>
      <c r="I21" s="19"/>
      <c r="J21" s="19"/>
      <c r="K21" s="33"/>
    </row>
    <row r="22" spans="1:14" x14ac:dyDescent="0.2">
      <c r="B22" s="3" t="s">
        <v>221</v>
      </c>
      <c r="G22" s="3">
        <v>2</v>
      </c>
      <c r="H22" s="3">
        <v>8</v>
      </c>
      <c r="K22" s="30"/>
      <c r="N22" s="39" t="s">
        <v>1034</v>
      </c>
    </row>
    <row r="23" spans="1:14" x14ac:dyDescent="0.2">
      <c r="B23" s="3" t="s">
        <v>166</v>
      </c>
      <c r="G23" s="3">
        <v>8</v>
      </c>
      <c r="H23" s="3">
        <v>3</v>
      </c>
      <c r="K23" s="30"/>
    </row>
    <row r="24" spans="1:14" x14ac:dyDescent="0.2">
      <c r="K24" s="30"/>
    </row>
    <row r="25" spans="1:14" x14ac:dyDescent="0.2">
      <c r="A25" s="3">
        <v>2022</v>
      </c>
      <c r="K25" s="30"/>
    </row>
    <row r="26" spans="1:14" x14ac:dyDescent="0.2">
      <c r="B26" s="3" t="s">
        <v>2246</v>
      </c>
      <c r="G26" s="3">
        <v>800</v>
      </c>
      <c r="H26" s="3">
        <v>0</v>
      </c>
      <c r="K26" s="30"/>
      <c r="M26" s="3" t="s">
        <v>184</v>
      </c>
      <c r="N26" s="3" t="s">
        <v>2247</v>
      </c>
    </row>
    <row r="27" spans="1:14" x14ac:dyDescent="0.2">
      <c r="B27" s="3" t="s">
        <v>221</v>
      </c>
      <c r="G27" s="3">
        <v>79</v>
      </c>
      <c r="H27" s="3">
        <v>110</v>
      </c>
      <c r="K27" s="30"/>
      <c r="N27" s="39" t="s">
        <v>2250</v>
      </c>
    </row>
    <row r="28" spans="1:14" x14ac:dyDescent="0.2">
      <c r="B28" s="3" t="s">
        <v>166</v>
      </c>
      <c r="G28" s="3">
        <v>7</v>
      </c>
      <c r="H28" s="3">
        <v>8</v>
      </c>
      <c r="K28" s="30"/>
    </row>
    <row r="29" spans="1:14" x14ac:dyDescent="0.2">
      <c r="K29" s="30"/>
    </row>
    <row r="30" spans="1:14" x14ac:dyDescent="0.2">
      <c r="A30" s="3">
        <v>2023</v>
      </c>
      <c r="K30" s="30"/>
    </row>
    <row r="31" spans="1:14" x14ac:dyDescent="0.2">
      <c r="B31" s="3" t="s">
        <v>2245</v>
      </c>
      <c r="H31" s="3">
        <v>250</v>
      </c>
      <c r="I31" s="3">
        <v>0</v>
      </c>
      <c r="K31" s="30"/>
      <c r="M31" s="3" t="s">
        <v>184</v>
      </c>
      <c r="N31" s="26" t="s">
        <v>2248</v>
      </c>
    </row>
    <row r="32" spans="1:14" x14ac:dyDescent="0.2">
      <c r="B32" s="3" t="s">
        <v>206</v>
      </c>
      <c r="H32" s="3">
        <v>52</v>
      </c>
      <c r="I32" s="3">
        <v>52</v>
      </c>
      <c r="K32" s="30"/>
      <c r="M32" s="3" t="s">
        <v>180</v>
      </c>
      <c r="N32" s="3" t="s">
        <v>2249</v>
      </c>
    </row>
    <row r="33" spans="1:14" x14ac:dyDescent="0.2">
      <c r="B33" s="3" t="s">
        <v>221</v>
      </c>
      <c r="H33" s="3">
        <v>38</v>
      </c>
      <c r="I33" s="3">
        <v>35</v>
      </c>
      <c r="K33" s="30"/>
      <c r="N33" s="39" t="s">
        <v>2242</v>
      </c>
    </row>
    <row r="34" spans="1:14" x14ac:dyDescent="0.2">
      <c r="B34" s="3" t="s">
        <v>166</v>
      </c>
      <c r="H34" s="3">
        <v>19</v>
      </c>
      <c r="I34" s="3">
        <v>13</v>
      </c>
      <c r="K34" s="30"/>
    </row>
    <row r="35" spans="1:14" x14ac:dyDescent="0.2">
      <c r="K35" s="30"/>
    </row>
    <row r="36" spans="1:14" x14ac:dyDescent="0.2">
      <c r="A36" s="3">
        <v>2024</v>
      </c>
      <c r="K36" s="30"/>
    </row>
    <row r="37" spans="1:14" x14ac:dyDescent="0.2">
      <c r="B37" s="3" t="s">
        <v>221</v>
      </c>
      <c r="H37" s="3">
        <v>-1</v>
      </c>
      <c r="I37" s="3">
        <v>-2</v>
      </c>
      <c r="K37" s="30"/>
      <c r="N37" s="3" t="s">
        <v>274</v>
      </c>
    </row>
    <row r="38" spans="1:14" x14ac:dyDescent="0.2">
      <c r="B38" s="3" t="s">
        <v>166</v>
      </c>
      <c r="H38" s="3">
        <v>16</v>
      </c>
      <c r="I38" s="3">
        <v>26</v>
      </c>
      <c r="K38" s="30"/>
    </row>
    <row r="39" spans="1:14" x14ac:dyDescent="0.2">
      <c r="K39" s="30"/>
    </row>
    <row r="40" spans="1:14" x14ac:dyDescent="0.2">
      <c r="K40" s="30"/>
    </row>
    <row r="41" spans="1:14" x14ac:dyDescent="0.2">
      <c r="A41" s="59" t="s">
        <v>6459</v>
      </c>
      <c r="B41" s="39"/>
      <c r="K41" s="30"/>
    </row>
    <row r="42" spans="1:14" x14ac:dyDescent="0.2">
      <c r="A42" s="39"/>
      <c r="B42" s="39" t="s">
        <v>579</v>
      </c>
      <c r="I42" s="3">
        <v>13</v>
      </c>
      <c r="K42" s="30"/>
      <c r="N42" s="3" t="s">
        <v>8935</v>
      </c>
    </row>
    <row r="43" spans="1:14" x14ac:dyDescent="0.2">
      <c r="A43" s="39"/>
      <c r="B43" s="39" t="s">
        <v>578</v>
      </c>
      <c r="I43" s="3">
        <v>-9</v>
      </c>
      <c r="K43" s="30"/>
      <c r="N43" s="3" t="s">
        <v>8936</v>
      </c>
    </row>
    <row r="44" spans="1:14" x14ac:dyDescent="0.2">
      <c r="A44" s="39"/>
      <c r="B44" s="39" t="s">
        <v>580</v>
      </c>
      <c r="I44" s="3">
        <v>19</v>
      </c>
      <c r="K44" s="30"/>
    </row>
    <row r="45" spans="1:14" x14ac:dyDescent="0.2">
      <c r="K45" s="30"/>
    </row>
    <row r="46" spans="1:14" x14ac:dyDescent="0.2">
      <c r="K46" s="30"/>
    </row>
    <row r="47" spans="1:14" ht="25.5" x14ac:dyDescent="0.2">
      <c r="A47" s="61" t="s">
        <v>6460</v>
      </c>
      <c r="B47" s="62"/>
      <c r="C47" s="66" t="s">
        <v>3292</v>
      </c>
      <c r="D47" s="66" t="s">
        <v>3293</v>
      </c>
      <c r="E47" s="70" t="s">
        <v>7761</v>
      </c>
      <c r="K47" s="30"/>
    </row>
    <row r="48" spans="1:14" x14ac:dyDescent="0.2">
      <c r="A48" s="62"/>
      <c r="B48" s="62" t="s">
        <v>6461</v>
      </c>
      <c r="C48" s="67">
        <f>-I44</f>
        <v>-19</v>
      </c>
      <c r="D48" s="67"/>
      <c r="E48" s="78"/>
      <c r="K48" s="33"/>
    </row>
    <row r="49" spans="1:14" x14ac:dyDescent="0.2">
      <c r="A49" s="62"/>
      <c r="B49" s="68" t="s">
        <v>9013</v>
      </c>
      <c r="C49" s="67">
        <v>-1</v>
      </c>
      <c r="D49" s="67">
        <v>-1</v>
      </c>
      <c r="E49" s="78"/>
      <c r="K49" s="33"/>
      <c r="N49" s="3" t="s">
        <v>9015</v>
      </c>
    </row>
    <row r="50" spans="1:14" x14ac:dyDescent="0.2">
      <c r="A50" s="62"/>
      <c r="B50" s="68" t="s">
        <v>9014</v>
      </c>
      <c r="C50" s="67">
        <v>-2</v>
      </c>
      <c r="D50" s="67">
        <v>-2</v>
      </c>
      <c r="E50" s="78"/>
      <c r="K50" s="33"/>
      <c r="N50" s="3" t="s">
        <v>9016</v>
      </c>
    </row>
    <row r="51" spans="1:14" x14ac:dyDescent="0.2">
      <c r="A51" s="62"/>
      <c r="B51" s="62" t="s">
        <v>8264</v>
      </c>
      <c r="C51" s="67"/>
      <c r="D51" s="67"/>
      <c r="E51" s="78">
        <v>-20</v>
      </c>
      <c r="K51" s="33"/>
      <c r="N51" s="3" t="s">
        <v>8546</v>
      </c>
    </row>
    <row r="52" spans="1:14" x14ac:dyDescent="0.2">
      <c r="A52" s="62"/>
      <c r="B52" s="62" t="s">
        <v>8609</v>
      </c>
      <c r="C52" s="67"/>
      <c r="D52" s="67"/>
      <c r="E52" s="78">
        <v>-6</v>
      </c>
      <c r="K52" s="30"/>
      <c r="N52" s="3" t="s">
        <v>8610</v>
      </c>
    </row>
    <row r="53" spans="1:14" x14ac:dyDescent="0.2">
      <c r="A53" s="62"/>
      <c r="B53" s="62" t="s">
        <v>8266</v>
      </c>
      <c r="C53" s="67"/>
      <c r="D53" s="67"/>
      <c r="E53" s="78">
        <v>-6</v>
      </c>
      <c r="K53" s="33"/>
      <c r="N53" s="3" t="s">
        <v>8532</v>
      </c>
    </row>
    <row r="54" spans="1:14" x14ac:dyDescent="0.2">
      <c r="A54" s="69" t="s">
        <v>146</v>
      </c>
      <c r="B54" s="49"/>
      <c r="C54" s="71">
        <f>SUM(C48:C53)</f>
        <v>-22</v>
      </c>
      <c r="D54" s="71">
        <f>SUM(D48:D53)</f>
        <v>-3</v>
      </c>
      <c r="E54" s="71">
        <f>SUM(E48:E53)</f>
        <v>-32</v>
      </c>
    </row>
    <row r="55" spans="1:14" x14ac:dyDescent="0.2">
      <c r="A55" s="62"/>
      <c r="B55" s="49"/>
      <c r="C55" s="50"/>
      <c r="D55" s="50"/>
      <c r="E55" s="50"/>
    </row>
    <row r="56" spans="1:14" x14ac:dyDescent="0.2">
      <c r="A56" s="62" t="s">
        <v>7759</v>
      </c>
      <c r="B56" s="49"/>
      <c r="C56" s="50"/>
      <c r="D56" s="50"/>
      <c r="E56" s="50">
        <f>E54+D54</f>
        <v>-35</v>
      </c>
    </row>
  </sheetData>
  <hyperlinks>
    <hyperlink ref="A1" location="'statewide summary'!Print_Titles" display="Link to Summary Worksheet" xr:uid="{B17949ED-A26E-43BE-AA16-9CB3B789D535}"/>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2/18/2025</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AFDC5-9101-4D8B-8E93-A87C04D395C6}">
  <sheetPr codeName="Sheet31"/>
  <dimension ref="A1:N105"/>
  <sheetViews>
    <sheetView showGridLines="0" workbookViewId="0">
      <pane xSplit="2" ySplit="10" topLeftCell="C11" activePane="bottomRight" state="frozen"/>
      <selection pane="topRight" activeCell="C1" sqref="C1"/>
      <selection pane="bottomLeft" activeCell="A14" sqref="A14"/>
      <selection pane="bottomRight" activeCell="B17" sqref="B17"/>
    </sheetView>
  </sheetViews>
  <sheetFormatPr defaultRowHeight="12.75" x14ac:dyDescent="0.2"/>
  <cols>
    <col min="1" max="1" width="6.5703125" style="3" customWidth="1"/>
    <col min="2" max="2" width="33.7109375" style="3" customWidth="1"/>
    <col min="3" max="9" width="13.7109375" style="3" customWidth="1"/>
    <col min="10" max="10" width="1.28515625" style="3" customWidth="1"/>
    <col min="11" max="11" width="9.140625" style="3"/>
    <col min="12" max="12" width="1.42578125" style="3" customWidth="1"/>
    <col min="13" max="16384" width="9.140625" style="3"/>
  </cols>
  <sheetData>
    <row r="1" spans="1:11" ht="16.149999999999999" customHeight="1" x14ac:dyDescent="0.2">
      <c r="A1" s="92" t="s">
        <v>8923</v>
      </c>
    </row>
    <row r="2" spans="1:11" ht="14.45" customHeight="1" x14ac:dyDescent="0.2">
      <c r="B2" s="90" t="s">
        <v>795</v>
      </c>
    </row>
    <row r="3" spans="1:11" ht="2.1" customHeight="1" x14ac:dyDescent="0.2"/>
    <row r="4" spans="1:11" ht="14.45" customHeight="1" x14ac:dyDescent="0.2">
      <c r="B4" s="15" t="s">
        <v>1</v>
      </c>
    </row>
    <row r="5" spans="1:11" ht="1.1499999999999999" customHeight="1" x14ac:dyDescent="0.2"/>
    <row r="6" spans="1:11" ht="14.45" customHeight="1" x14ac:dyDescent="0.2">
      <c r="B6" s="15" t="s">
        <v>2</v>
      </c>
    </row>
    <row r="7" spans="1:11" ht="0.75" customHeight="1" x14ac:dyDescent="0.2"/>
    <row r="8" spans="1:11" ht="14.45" customHeight="1" x14ac:dyDescent="0.2">
      <c r="B8" s="16" t="s">
        <v>3</v>
      </c>
    </row>
    <row r="9" spans="1:11" x14ac:dyDescent="0.2">
      <c r="B9" s="8" t="s">
        <v>4</v>
      </c>
      <c r="C9" s="1" t="s">
        <v>4</v>
      </c>
      <c r="D9" s="1" t="s">
        <v>4</v>
      </c>
      <c r="E9" s="1" t="s">
        <v>4</v>
      </c>
      <c r="F9" s="1" t="s">
        <v>4</v>
      </c>
      <c r="G9" s="1" t="s">
        <v>4</v>
      </c>
      <c r="H9" s="1" t="s">
        <v>5</v>
      </c>
      <c r="I9" s="21" t="s">
        <v>174</v>
      </c>
    </row>
    <row r="10" spans="1:11" x14ac:dyDescent="0.2">
      <c r="B10" s="9" t="s">
        <v>4</v>
      </c>
      <c r="C10" s="2" t="s">
        <v>7</v>
      </c>
      <c r="D10" s="2" t="s">
        <v>8</v>
      </c>
      <c r="E10" s="2" t="s">
        <v>9</v>
      </c>
      <c r="F10" s="2" t="s">
        <v>10</v>
      </c>
      <c r="G10" s="2" t="s">
        <v>11</v>
      </c>
      <c r="H10" s="2" t="s">
        <v>12</v>
      </c>
      <c r="I10" s="2" t="s">
        <v>13</v>
      </c>
      <c r="K10" s="31" t="s">
        <v>331</v>
      </c>
    </row>
    <row r="11" spans="1:11" x14ac:dyDescent="0.2">
      <c r="B11" s="8" t="s">
        <v>153</v>
      </c>
      <c r="C11" s="76">
        <v>0</v>
      </c>
      <c r="D11" s="76">
        <v>0</v>
      </c>
      <c r="E11" s="76">
        <v>0</v>
      </c>
      <c r="F11" s="76">
        <v>0</v>
      </c>
      <c r="G11" s="76">
        <v>0</v>
      </c>
      <c r="H11" s="76">
        <v>757740</v>
      </c>
      <c r="I11" s="76">
        <v>792716</v>
      </c>
    </row>
    <row r="12" spans="1:11" x14ac:dyDescent="0.2">
      <c r="B12" s="8" t="s">
        <v>794</v>
      </c>
      <c r="C12" s="76">
        <v>84045.839000000007</v>
      </c>
      <c r="D12" s="76">
        <v>81328.773000000001</v>
      </c>
      <c r="E12" s="76">
        <v>89381.399000000005</v>
      </c>
      <c r="F12" s="76">
        <v>90711.967000000004</v>
      </c>
      <c r="G12" s="76">
        <v>223414.77327999999</v>
      </c>
      <c r="H12" s="76">
        <v>0</v>
      </c>
      <c r="I12" s="76">
        <v>0</v>
      </c>
    </row>
    <row r="13" spans="1:11" x14ac:dyDescent="0.2">
      <c r="B13" s="8" t="s">
        <v>793</v>
      </c>
      <c r="C13" s="76">
        <v>104002.928</v>
      </c>
      <c r="D13" s="76">
        <v>116398.243</v>
      </c>
      <c r="E13" s="76">
        <v>128672.223</v>
      </c>
      <c r="F13" s="76">
        <v>139877.99799999999</v>
      </c>
      <c r="G13" s="76">
        <v>158156.81276999999</v>
      </c>
      <c r="H13" s="76">
        <v>0</v>
      </c>
      <c r="I13" s="76">
        <v>0</v>
      </c>
    </row>
    <row r="14" spans="1:11" x14ac:dyDescent="0.2">
      <c r="B14" s="8" t="s">
        <v>363</v>
      </c>
      <c r="C14" s="76">
        <v>21824.334999999999</v>
      </c>
      <c r="D14" s="76">
        <v>27304.462</v>
      </c>
      <c r="E14" s="76">
        <v>35418.339</v>
      </c>
      <c r="F14" s="76">
        <v>47060.811999999998</v>
      </c>
      <c r="G14" s="76">
        <v>62613.803079999998</v>
      </c>
      <c r="H14" s="76">
        <v>0</v>
      </c>
      <c r="I14" s="76">
        <v>0</v>
      </c>
    </row>
    <row r="15" spans="1:11" x14ac:dyDescent="0.2">
      <c r="B15" s="13" t="s">
        <v>146</v>
      </c>
      <c r="C15" s="7">
        <v>209873.10200000001</v>
      </c>
      <c r="D15" s="7">
        <v>225031.478</v>
      </c>
      <c r="E15" s="7">
        <v>253471.96100000001</v>
      </c>
      <c r="F15" s="7">
        <v>277650.777</v>
      </c>
      <c r="G15" s="7">
        <v>444185.38913000003</v>
      </c>
      <c r="H15" s="7">
        <v>757740</v>
      </c>
      <c r="I15" s="7">
        <v>792716</v>
      </c>
    </row>
    <row r="17" spans="1:14" x14ac:dyDescent="0.2">
      <c r="B17" s="72" t="s">
        <v>9036</v>
      </c>
      <c r="C17" s="72"/>
      <c r="D17" s="72"/>
      <c r="E17" s="72"/>
      <c r="F17" s="72"/>
      <c r="G17" s="72"/>
      <c r="H17" s="72"/>
      <c r="I17" s="74">
        <f>I15+K17</f>
        <v>792716</v>
      </c>
      <c r="K17" s="32">
        <f>SUM(K18:K101)</f>
        <v>0</v>
      </c>
    </row>
    <row r="18" spans="1:14" x14ac:dyDescent="0.2">
      <c r="B18" s="72" t="s">
        <v>257</v>
      </c>
      <c r="C18" s="72"/>
      <c r="D18" s="72"/>
      <c r="E18" s="72"/>
      <c r="F18" s="72"/>
      <c r="G18" s="72"/>
      <c r="H18" s="72"/>
      <c r="I18" s="75">
        <f>I17/I15-1</f>
        <v>0</v>
      </c>
      <c r="K18" s="30"/>
    </row>
    <row r="19" spans="1:14" x14ac:dyDescent="0.2">
      <c r="K19" s="30"/>
    </row>
    <row r="20" spans="1:14" x14ac:dyDescent="0.2">
      <c r="G20" s="19"/>
      <c r="H20" s="19"/>
      <c r="I20" s="19"/>
      <c r="J20" s="19"/>
      <c r="K20" s="33"/>
    </row>
    <row r="21" spans="1:14" x14ac:dyDescent="0.2">
      <c r="A21" s="23" t="s">
        <v>256</v>
      </c>
      <c r="G21" s="19"/>
      <c r="H21" s="19"/>
      <c r="I21" s="19"/>
      <c r="J21" s="19"/>
      <c r="K21" s="33"/>
    </row>
    <row r="22" spans="1:14" x14ac:dyDescent="0.2">
      <c r="G22" s="19"/>
      <c r="H22" s="19"/>
      <c r="I22" s="19"/>
      <c r="J22" s="19"/>
      <c r="K22" s="33"/>
    </row>
    <row r="23" spans="1:14" x14ac:dyDescent="0.2">
      <c r="A23" s="18">
        <v>2021</v>
      </c>
      <c r="G23" s="19"/>
      <c r="H23" s="19"/>
      <c r="I23" s="19"/>
      <c r="J23" s="19"/>
      <c r="K23" s="33"/>
    </row>
    <row r="24" spans="1:14" x14ac:dyDescent="0.2">
      <c r="B24" s="3" t="s">
        <v>2251</v>
      </c>
      <c r="G24" s="19">
        <v>454</v>
      </c>
      <c r="H24" s="19">
        <v>287</v>
      </c>
      <c r="I24" s="19"/>
      <c r="J24" s="19"/>
      <c r="K24" s="33"/>
      <c r="M24" s="3" t="s">
        <v>182</v>
      </c>
      <c r="N24" s="26" t="s">
        <v>2265</v>
      </c>
    </row>
    <row r="25" spans="1:14" x14ac:dyDescent="0.2">
      <c r="B25" s="3" t="s">
        <v>2252</v>
      </c>
      <c r="G25" s="19">
        <v>1270</v>
      </c>
      <c r="H25" s="19">
        <v>684</v>
      </c>
      <c r="I25" s="19"/>
      <c r="J25" s="19"/>
      <c r="K25" s="33"/>
      <c r="M25" s="3" t="s">
        <v>182</v>
      </c>
      <c r="N25" s="26" t="s">
        <v>2266</v>
      </c>
    </row>
    <row r="26" spans="1:14" x14ac:dyDescent="0.2">
      <c r="B26" s="3" t="s">
        <v>2253</v>
      </c>
      <c r="G26" s="19">
        <v>268</v>
      </c>
      <c r="H26" s="19">
        <v>84</v>
      </c>
      <c r="I26" s="19"/>
      <c r="J26" s="19"/>
      <c r="K26" s="33"/>
      <c r="M26" s="3" t="s">
        <v>182</v>
      </c>
      <c r="N26" s="26" t="s">
        <v>2267</v>
      </c>
    </row>
    <row r="27" spans="1:14" x14ac:dyDescent="0.2">
      <c r="B27" s="3" t="s">
        <v>2254</v>
      </c>
      <c r="G27" s="19">
        <v>6678</v>
      </c>
      <c r="H27" s="19">
        <v>6783</v>
      </c>
      <c r="I27" s="19"/>
      <c r="J27" s="19"/>
      <c r="K27" s="33"/>
      <c r="M27" s="3" t="s">
        <v>182</v>
      </c>
      <c r="N27" s="26" t="s">
        <v>2268</v>
      </c>
    </row>
    <row r="28" spans="1:14" x14ac:dyDescent="0.2">
      <c r="B28" s="3" t="s">
        <v>2255</v>
      </c>
      <c r="G28" s="19">
        <v>111</v>
      </c>
      <c r="H28" s="19">
        <v>22</v>
      </c>
      <c r="I28" s="19"/>
      <c r="J28" s="19"/>
      <c r="K28" s="33"/>
      <c r="M28" s="3" t="s">
        <v>180</v>
      </c>
      <c r="N28" s="26" t="s">
        <v>2269</v>
      </c>
    </row>
    <row r="29" spans="1:14" x14ac:dyDescent="0.2">
      <c r="B29" s="3" t="s">
        <v>2256</v>
      </c>
      <c r="G29" s="19">
        <v>7</v>
      </c>
      <c r="H29" s="19">
        <v>0</v>
      </c>
      <c r="I29" s="19"/>
      <c r="J29" s="19"/>
      <c r="K29" s="33"/>
      <c r="M29" s="3" t="s">
        <v>184</v>
      </c>
      <c r="N29" s="26" t="s">
        <v>2270</v>
      </c>
    </row>
    <row r="30" spans="1:14" x14ac:dyDescent="0.2">
      <c r="B30" s="3" t="s">
        <v>2257</v>
      </c>
      <c r="G30" s="19">
        <v>159</v>
      </c>
      <c r="H30" s="19">
        <v>88</v>
      </c>
      <c r="I30" s="19"/>
      <c r="J30" s="19"/>
      <c r="K30" s="33"/>
      <c r="M30" s="3" t="s">
        <v>180</v>
      </c>
      <c r="N30" s="26" t="s">
        <v>2271</v>
      </c>
    </row>
    <row r="31" spans="1:14" x14ac:dyDescent="0.2">
      <c r="B31" s="3" t="s">
        <v>2258</v>
      </c>
      <c r="G31" s="19">
        <v>4</v>
      </c>
      <c r="H31" s="19">
        <v>0</v>
      </c>
      <c r="I31" s="19"/>
      <c r="J31" s="19"/>
      <c r="K31" s="33"/>
      <c r="M31" s="3" t="s">
        <v>184</v>
      </c>
      <c r="N31" s="26" t="s">
        <v>2272</v>
      </c>
    </row>
    <row r="32" spans="1:14" x14ac:dyDescent="0.2">
      <c r="B32" s="3" t="s">
        <v>2259</v>
      </c>
      <c r="G32" s="19">
        <v>97</v>
      </c>
      <c r="H32" s="19">
        <v>0</v>
      </c>
      <c r="I32" s="19"/>
      <c r="J32" s="19"/>
      <c r="K32" s="33"/>
      <c r="M32" s="3" t="s">
        <v>184</v>
      </c>
      <c r="N32" s="26" t="s">
        <v>2273</v>
      </c>
    </row>
    <row r="33" spans="1:14" x14ac:dyDescent="0.2">
      <c r="B33" s="3" t="s">
        <v>2260</v>
      </c>
      <c r="G33" s="19">
        <v>245</v>
      </c>
      <c r="H33" s="19">
        <v>66</v>
      </c>
      <c r="I33" s="19"/>
      <c r="J33" s="19"/>
      <c r="K33" s="33"/>
      <c r="M33" s="3" t="s">
        <v>180</v>
      </c>
      <c r="N33" s="26" t="s">
        <v>2274</v>
      </c>
    </row>
    <row r="34" spans="1:14" x14ac:dyDescent="0.2">
      <c r="B34" s="3" t="s">
        <v>2261</v>
      </c>
      <c r="G34" s="19">
        <v>-2442</v>
      </c>
      <c r="H34" s="19">
        <v>0</v>
      </c>
      <c r="I34" s="19"/>
      <c r="J34" s="19"/>
      <c r="K34" s="33"/>
      <c r="M34" s="3" t="s">
        <v>184</v>
      </c>
      <c r="N34" s="26" t="s">
        <v>2275</v>
      </c>
    </row>
    <row r="35" spans="1:14" x14ac:dyDescent="0.2">
      <c r="B35" s="3" t="s">
        <v>2262</v>
      </c>
      <c r="G35" s="19">
        <v>2303</v>
      </c>
      <c r="H35" s="19">
        <v>0</v>
      </c>
      <c r="I35" s="19"/>
      <c r="J35" s="19"/>
      <c r="K35" s="33"/>
      <c r="M35" s="3" t="s">
        <v>184</v>
      </c>
      <c r="N35" s="26" t="s">
        <v>2276</v>
      </c>
    </row>
    <row r="36" spans="1:14" x14ac:dyDescent="0.2">
      <c r="B36" s="3" t="s">
        <v>2263</v>
      </c>
      <c r="G36" s="19">
        <v>18980</v>
      </c>
      <c r="H36" s="19">
        <v>27129</v>
      </c>
      <c r="I36" s="19"/>
      <c r="J36" s="19"/>
      <c r="K36" s="33"/>
      <c r="M36" s="3" t="s">
        <v>182</v>
      </c>
      <c r="N36" s="26" t="s">
        <v>2277</v>
      </c>
    </row>
    <row r="37" spans="1:14" x14ac:dyDescent="0.2">
      <c r="B37" s="3" t="s">
        <v>2264</v>
      </c>
      <c r="G37" s="19">
        <v>242000</v>
      </c>
      <c r="H37" s="19">
        <v>518000</v>
      </c>
      <c r="I37" s="19"/>
      <c r="J37" s="19"/>
      <c r="K37" s="33"/>
      <c r="M37" s="3" t="s">
        <v>182</v>
      </c>
      <c r="N37" s="26" t="s">
        <v>2278</v>
      </c>
    </row>
    <row r="38" spans="1:14" x14ac:dyDescent="0.2">
      <c r="B38" s="3" t="s">
        <v>221</v>
      </c>
      <c r="G38" s="19">
        <v>-6574</v>
      </c>
      <c r="H38" s="19">
        <v>2722</v>
      </c>
      <c r="I38" s="19"/>
      <c r="J38" s="19"/>
      <c r="K38" s="33"/>
      <c r="N38" s="3" t="s">
        <v>2279</v>
      </c>
    </row>
    <row r="39" spans="1:14" x14ac:dyDescent="0.2">
      <c r="B39" s="3" t="s">
        <v>166</v>
      </c>
      <c r="G39" s="19">
        <v>1461</v>
      </c>
      <c r="H39" s="19">
        <v>-53</v>
      </c>
      <c r="I39" s="19"/>
      <c r="J39" s="19"/>
      <c r="K39" s="33"/>
    </row>
    <row r="40" spans="1:14" x14ac:dyDescent="0.2">
      <c r="G40" s="19"/>
      <c r="H40" s="19"/>
      <c r="I40" s="19"/>
      <c r="J40" s="19"/>
      <c r="K40" s="33"/>
    </row>
    <row r="41" spans="1:14" x14ac:dyDescent="0.2">
      <c r="A41" s="3">
        <v>2022</v>
      </c>
      <c r="G41" s="19"/>
      <c r="H41" s="19"/>
      <c r="I41" s="19"/>
      <c r="J41" s="19"/>
      <c r="K41" s="33"/>
    </row>
    <row r="42" spans="1:14" x14ac:dyDescent="0.2">
      <c r="B42" s="3" t="s">
        <v>2280</v>
      </c>
      <c r="G42" s="19">
        <v>146</v>
      </c>
      <c r="H42" s="19">
        <v>0</v>
      </c>
      <c r="I42" s="19"/>
      <c r="J42" s="19"/>
      <c r="K42" s="33"/>
      <c r="M42" s="3" t="s">
        <v>184</v>
      </c>
      <c r="N42" s="26" t="s">
        <v>2289</v>
      </c>
    </row>
    <row r="43" spans="1:14" x14ac:dyDescent="0.2">
      <c r="B43" s="3" t="s">
        <v>1493</v>
      </c>
      <c r="G43" s="19">
        <v>265</v>
      </c>
      <c r="H43" s="19">
        <v>304</v>
      </c>
      <c r="I43" s="19"/>
      <c r="J43" s="19"/>
      <c r="K43" s="33"/>
      <c r="M43" s="3" t="s">
        <v>182</v>
      </c>
      <c r="N43" s="26" t="s">
        <v>2290</v>
      </c>
    </row>
    <row r="44" spans="1:14" x14ac:dyDescent="0.2">
      <c r="B44" s="3" t="s">
        <v>2281</v>
      </c>
      <c r="G44" s="19">
        <v>331</v>
      </c>
      <c r="H44" s="19">
        <v>322</v>
      </c>
      <c r="I44" s="19"/>
      <c r="J44" s="19"/>
      <c r="K44" s="33"/>
      <c r="M44" s="3" t="s">
        <v>182</v>
      </c>
      <c r="N44" s="26" t="s">
        <v>2291</v>
      </c>
    </row>
    <row r="45" spans="1:14" x14ac:dyDescent="0.2">
      <c r="B45" s="3" t="s">
        <v>2282</v>
      </c>
      <c r="G45" s="19">
        <v>1500</v>
      </c>
      <c r="H45" s="19">
        <v>0</v>
      </c>
      <c r="I45" s="19"/>
      <c r="J45" s="19"/>
      <c r="K45" s="33"/>
      <c r="M45" s="3" t="s">
        <v>184</v>
      </c>
      <c r="N45" s="26" t="s">
        <v>2292</v>
      </c>
    </row>
    <row r="46" spans="1:14" x14ac:dyDescent="0.2">
      <c r="B46" s="3" t="s">
        <v>2283</v>
      </c>
      <c r="G46" s="19">
        <v>433</v>
      </c>
      <c r="H46" s="19">
        <v>652</v>
      </c>
      <c r="I46" s="19"/>
      <c r="J46" s="19"/>
      <c r="K46" s="33"/>
      <c r="M46" s="3" t="s">
        <v>182</v>
      </c>
      <c r="N46" s="26" t="s">
        <v>2293</v>
      </c>
    </row>
    <row r="47" spans="1:14" x14ac:dyDescent="0.2">
      <c r="B47" s="3" t="s">
        <v>2284</v>
      </c>
      <c r="G47" s="19">
        <v>189</v>
      </c>
      <c r="H47" s="19">
        <v>0</v>
      </c>
      <c r="I47" s="19"/>
      <c r="J47" s="19"/>
      <c r="K47" s="33"/>
      <c r="M47" s="3" t="s">
        <v>184</v>
      </c>
      <c r="N47" s="26" t="s">
        <v>2294</v>
      </c>
    </row>
    <row r="48" spans="1:14" x14ac:dyDescent="0.2">
      <c r="B48" s="3" t="s">
        <v>2285</v>
      </c>
      <c r="G48" s="19">
        <v>617</v>
      </c>
      <c r="H48" s="19">
        <v>0</v>
      </c>
      <c r="I48" s="19"/>
      <c r="J48" s="19"/>
      <c r="K48" s="33"/>
      <c r="M48" s="3" t="s">
        <v>184</v>
      </c>
      <c r="N48" s="26" t="s">
        <v>2295</v>
      </c>
    </row>
    <row r="49" spans="1:14" x14ac:dyDescent="0.2">
      <c r="B49" s="3" t="s">
        <v>2286</v>
      </c>
      <c r="G49" s="19">
        <v>442</v>
      </c>
      <c r="H49" s="19">
        <v>226</v>
      </c>
      <c r="I49" s="19"/>
      <c r="J49" s="19"/>
      <c r="K49" s="33"/>
      <c r="M49" s="3" t="s">
        <v>182</v>
      </c>
      <c r="N49" s="26" t="s">
        <v>2296</v>
      </c>
    </row>
    <row r="50" spans="1:14" x14ac:dyDescent="0.2">
      <c r="B50" s="3" t="s">
        <v>2287</v>
      </c>
      <c r="G50" s="19">
        <v>539</v>
      </c>
      <c r="H50" s="19">
        <v>530</v>
      </c>
      <c r="I50" s="19"/>
      <c r="J50" s="19"/>
      <c r="K50" s="33"/>
      <c r="M50" s="3" t="s">
        <v>180</v>
      </c>
      <c r="N50" s="26" t="s">
        <v>2297</v>
      </c>
    </row>
    <row r="51" spans="1:14" x14ac:dyDescent="0.2">
      <c r="B51" s="3" t="s">
        <v>2288</v>
      </c>
      <c r="G51" s="19">
        <v>584</v>
      </c>
      <c r="H51" s="19">
        <v>1686</v>
      </c>
      <c r="I51" s="19"/>
      <c r="J51" s="19"/>
      <c r="K51" s="33"/>
      <c r="M51" s="3" t="s">
        <v>182</v>
      </c>
      <c r="N51" s="26" t="s">
        <v>2298</v>
      </c>
    </row>
    <row r="52" spans="1:14" x14ac:dyDescent="0.2">
      <c r="B52" s="3" t="s">
        <v>221</v>
      </c>
      <c r="G52" s="19">
        <v>5696</v>
      </c>
      <c r="H52" s="19">
        <v>8473</v>
      </c>
      <c r="I52" s="19"/>
      <c r="J52" s="19"/>
      <c r="K52" s="33"/>
      <c r="N52" s="39" t="s">
        <v>2336</v>
      </c>
    </row>
    <row r="53" spans="1:14" x14ac:dyDescent="0.2">
      <c r="B53" s="3" t="s">
        <v>166</v>
      </c>
      <c r="G53" s="19">
        <v>926</v>
      </c>
      <c r="H53" s="19">
        <v>1352</v>
      </c>
      <c r="I53" s="19"/>
      <c r="J53" s="19"/>
      <c r="K53" s="33"/>
    </row>
    <row r="54" spans="1:14" x14ac:dyDescent="0.2">
      <c r="G54" s="19"/>
      <c r="H54" s="19"/>
      <c r="I54" s="19"/>
      <c r="J54" s="19"/>
      <c r="K54" s="33"/>
    </row>
    <row r="55" spans="1:14" x14ac:dyDescent="0.2">
      <c r="A55" s="3">
        <v>2023</v>
      </c>
      <c r="G55" s="19"/>
      <c r="H55" s="19"/>
      <c r="I55" s="19"/>
      <c r="J55" s="19"/>
      <c r="K55" s="33"/>
    </row>
    <row r="56" spans="1:14" x14ac:dyDescent="0.2">
      <c r="B56" s="3" t="s">
        <v>2299</v>
      </c>
      <c r="G56" s="19"/>
      <c r="H56" s="19">
        <v>19</v>
      </c>
      <c r="I56" s="19">
        <v>0</v>
      </c>
      <c r="J56" s="19"/>
      <c r="K56" s="33"/>
      <c r="M56" s="3" t="s">
        <v>184</v>
      </c>
      <c r="N56" s="26" t="s">
        <v>2310</v>
      </c>
    </row>
    <row r="57" spans="1:14" x14ac:dyDescent="0.2">
      <c r="B57" s="3" t="s">
        <v>2300</v>
      </c>
      <c r="G57" s="19"/>
      <c r="H57" s="19">
        <v>7221</v>
      </c>
      <c r="I57" s="19">
        <v>7022</v>
      </c>
      <c r="J57" s="19"/>
      <c r="K57" s="33"/>
      <c r="M57" s="3" t="s">
        <v>182</v>
      </c>
      <c r="N57" s="26" t="s">
        <v>2311</v>
      </c>
    </row>
    <row r="58" spans="1:14" x14ac:dyDescent="0.2">
      <c r="B58" s="3" t="s">
        <v>2301</v>
      </c>
      <c r="G58" s="19"/>
      <c r="H58" s="19">
        <v>3188</v>
      </c>
      <c r="I58" s="19">
        <v>1035</v>
      </c>
      <c r="J58" s="19"/>
      <c r="K58" s="33"/>
      <c r="M58" s="3" t="s">
        <v>182</v>
      </c>
      <c r="N58" s="26" t="s">
        <v>2312</v>
      </c>
    </row>
    <row r="59" spans="1:14" x14ac:dyDescent="0.2">
      <c r="B59" s="3" t="s">
        <v>2254</v>
      </c>
      <c r="G59" s="19"/>
      <c r="H59" s="19">
        <v>2687</v>
      </c>
      <c r="I59" s="19">
        <v>2059</v>
      </c>
      <c r="J59" s="19"/>
      <c r="K59" s="33"/>
      <c r="M59" s="3" t="s">
        <v>182</v>
      </c>
      <c r="N59" s="26" t="s">
        <v>2313</v>
      </c>
    </row>
    <row r="60" spans="1:14" x14ac:dyDescent="0.2">
      <c r="B60" s="3" t="s">
        <v>2302</v>
      </c>
      <c r="G60" s="19"/>
      <c r="H60" s="19">
        <v>643</v>
      </c>
      <c r="I60" s="19">
        <v>858</v>
      </c>
      <c r="J60" s="19"/>
      <c r="K60" s="33"/>
      <c r="M60" s="3" t="s">
        <v>180</v>
      </c>
      <c r="N60" s="26" t="s">
        <v>2314</v>
      </c>
    </row>
    <row r="61" spans="1:14" x14ac:dyDescent="0.2">
      <c r="B61" s="3" t="s">
        <v>2303</v>
      </c>
      <c r="G61" s="19"/>
      <c r="H61" s="19">
        <v>42</v>
      </c>
      <c r="I61" s="19">
        <v>0</v>
      </c>
      <c r="J61" s="19"/>
      <c r="K61" s="33"/>
      <c r="M61" s="3" t="s">
        <v>184</v>
      </c>
      <c r="N61" s="26" t="s">
        <v>2315</v>
      </c>
    </row>
    <row r="62" spans="1:14" x14ac:dyDescent="0.2">
      <c r="B62" s="3" t="s">
        <v>2304</v>
      </c>
      <c r="G62" s="19"/>
      <c r="H62" s="19">
        <v>12601</v>
      </c>
      <c r="I62" s="19">
        <v>6688</v>
      </c>
      <c r="J62" s="19"/>
      <c r="K62" s="33"/>
      <c r="M62" s="3" t="s">
        <v>182</v>
      </c>
      <c r="N62" s="26" t="s">
        <v>2316</v>
      </c>
    </row>
    <row r="63" spans="1:14" x14ac:dyDescent="0.2">
      <c r="B63" s="3" t="s">
        <v>2305</v>
      </c>
      <c r="G63" s="19"/>
      <c r="H63" s="19">
        <v>48</v>
      </c>
      <c r="I63" s="19">
        <v>0</v>
      </c>
      <c r="J63" s="19"/>
      <c r="K63" s="33"/>
      <c r="M63" s="3" t="s">
        <v>184</v>
      </c>
      <c r="N63" s="26" t="s">
        <v>2317</v>
      </c>
    </row>
    <row r="64" spans="1:14" x14ac:dyDescent="0.2">
      <c r="B64" s="3" t="s">
        <v>2306</v>
      </c>
      <c r="G64" s="19"/>
      <c r="H64" s="19">
        <v>250</v>
      </c>
      <c r="I64" s="19">
        <v>0</v>
      </c>
      <c r="J64" s="19"/>
      <c r="K64" s="33"/>
      <c r="M64" s="3" t="s">
        <v>184</v>
      </c>
      <c r="N64" s="26" t="s">
        <v>2318</v>
      </c>
    </row>
    <row r="65" spans="1:14" x14ac:dyDescent="0.2">
      <c r="B65" s="3" t="s">
        <v>2307</v>
      </c>
      <c r="G65" s="19"/>
      <c r="H65" s="19">
        <v>31</v>
      </c>
      <c r="I65" s="19">
        <v>0</v>
      </c>
      <c r="J65" s="19"/>
      <c r="K65" s="33"/>
      <c r="M65" s="3" t="s">
        <v>184</v>
      </c>
      <c r="N65" s="26" t="s">
        <v>2319</v>
      </c>
    </row>
    <row r="66" spans="1:14" x14ac:dyDescent="0.2">
      <c r="B66" s="3" t="s">
        <v>2308</v>
      </c>
      <c r="G66" s="19"/>
      <c r="H66" s="19">
        <v>4684</v>
      </c>
      <c r="I66" s="19">
        <v>6272</v>
      </c>
      <c r="J66" s="19"/>
      <c r="K66" s="33"/>
      <c r="M66" s="3" t="s">
        <v>180</v>
      </c>
      <c r="N66" s="26" t="s">
        <v>2320</v>
      </c>
    </row>
    <row r="67" spans="1:14" x14ac:dyDescent="0.2">
      <c r="B67" s="3" t="s">
        <v>2263</v>
      </c>
      <c r="G67" s="19"/>
      <c r="H67" s="19">
        <v>15122</v>
      </c>
      <c r="I67" s="19">
        <v>14459</v>
      </c>
      <c r="J67" s="19"/>
      <c r="K67" s="33"/>
      <c r="M67" s="3" t="s">
        <v>182</v>
      </c>
      <c r="N67" s="26" t="s">
        <v>2321</v>
      </c>
    </row>
    <row r="68" spans="1:14" x14ac:dyDescent="0.2">
      <c r="B68" s="3" t="s">
        <v>2309</v>
      </c>
      <c r="G68" s="19"/>
      <c r="H68" s="19">
        <v>300</v>
      </c>
      <c r="I68" s="19">
        <v>0</v>
      </c>
      <c r="J68" s="19"/>
      <c r="K68" s="33"/>
      <c r="M68" s="3" t="s">
        <v>184</v>
      </c>
      <c r="N68" s="26" t="s">
        <v>2322</v>
      </c>
    </row>
    <row r="69" spans="1:14" x14ac:dyDescent="0.2">
      <c r="B69" s="3" t="s">
        <v>2323</v>
      </c>
      <c r="G69" s="19"/>
      <c r="H69" s="19">
        <v>734</v>
      </c>
      <c r="I69" s="19">
        <v>280</v>
      </c>
      <c r="J69" s="19"/>
      <c r="K69" s="33"/>
      <c r="M69" s="3" t="s">
        <v>180</v>
      </c>
      <c r="N69" s="26" t="s">
        <v>2324</v>
      </c>
    </row>
    <row r="70" spans="1:14" x14ac:dyDescent="0.2">
      <c r="B70" s="3" t="s">
        <v>221</v>
      </c>
      <c r="G70" s="19"/>
      <c r="H70" s="19">
        <v>15046</v>
      </c>
      <c r="I70" s="19">
        <v>14298</v>
      </c>
      <c r="J70" s="19"/>
      <c r="K70" s="33"/>
      <c r="N70" s="39" t="s">
        <v>2337</v>
      </c>
    </row>
    <row r="71" spans="1:14" x14ac:dyDescent="0.2">
      <c r="B71" s="3" t="s">
        <v>166</v>
      </c>
      <c r="G71" s="19"/>
      <c r="H71" s="19">
        <v>2650</v>
      </c>
      <c r="I71" s="19">
        <v>1743</v>
      </c>
      <c r="J71" s="19"/>
      <c r="K71" s="33"/>
    </row>
    <row r="72" spans="1:14" x14ac:dyDescent="0.2">
      <c r="G72" s="19"/>
      <c r="H72" s="19"/>
      <c r="I72" s="19"/>
      <c r="J72" s="19"/>
      <c r="K72" s="33"/>
    </row>
    <row r="73" spans="1:14" x14ac:dyDescent="0.2">
      <c r="A73" s="3">
        <v>2024</v>
      </c>
      <c r="G73" s="19"/>
      <c r="H73" s="19"/>
      <c r="I73" s="19"/>
      <c r="J73" s="19"/>
      <c r="K73" s="33"/>
    </row>
    <row r="74" spans="1:14" x14ac:dyDescent="0.2">
      <c r="B74" s="3" t="s">
        <v>2325</v>
      </c>
      <c r="G74" s="19"/>
      <c r="H74" s="19">
        <v>491</v>
      </c>
      <c r="I74" s="19">
        <v>49</v>
      </c>
      <c r="J74" s="19"/>
      <c r="K74" s="33"/>
      <c r="M74" s="3" t="s">
        <v>182</v>
      </c>
      <c r="N74" s="26" t="s">
        <v>2330</v>
      </c>
    </row>
    <row r="75" spans="1:14" x14ac:dyDescent="0.2">
      <c r="B75" s="3" t="s">
        <v>2326</v>
      </c>
      <c r="G75" s="19"/>
      <c r="H75" s="19">
        <v>100</v>
      </c>
      <c r="I75" s="19">
        <v>0</v>
      </c>
      <c r="J75" s="19"/>
      <c r="K75" s="33"/>
      <c r="M75" s="3" t="s">
        <v>184</v>
      </c>
      <c r="N75" s="26" t="s">
        <v>2331</v>
      </c>
    </row>
    <row r="76" spans="1:14" x14ac:dyDescent="0.2">
      <c r="B76" s="3" t="s">
        <v>2327</v>
      </c>
      <c r="G76" s="19"/>
      <c r="H76" s="19">
        <v>962</v>
      </c>
      <c r="I76" s="19">
        <v>1584</v>
      </c>
      <c r="J76" s="19"/>
      <c r="K76" s="33"/>
      <c r="M76" s="3" t="s">
        <v>182</v>
      </c>
      <c r="N76" s="26" t="s">
        <v>2332</v>
      </c>
    </row>
    <row r="77" spans="1:14" x14ac:dyDescent="0.2">
      <c r="B77" s="3" t="s">
        <v>2328</v>
      </c>
      <c r="G77" s="19"/>
      <c r="H77" s="19">
        <v>200</v>
      </c>
      <c r="I77" s="19">
        <v>0</v>
      </c>
      <c r="J77" s="19"/>
      <c r="K77" s="33"/>
      <c r="M77" s="3" t="s">
        <v>184</v>
      </c>
      <c r="N77" s="26" t="s">
        <v>2333</v>
      </c>
    </row>
    <row r="78" spans="1:14" x14ac:dyDescent="0.2">
      <c r="B78" s="3" t="s">
        <v>1139</v>
      </c>
      <c r="G78" s="19"/>
      <c r="H78" s="19">
        <v>181</v>
      </c>
      <c r="I78" s="19">
        <v>0</v>
      </c>
      <c r="J78" s="19"/>
      <c r="K78" s="33"/>
      <c r="M78" s="3" t="s">
        <v>184</v>
      </c>
      <c r="N78" s="26" t="s">
        <v>2334</v>
      </c>
    </row>
    <row r="79" spans="1:14" x14ac:dyDescent="0.2">
      <c r="B79" s="3" t="s">
        <v>2329</v>
      </c>
      <c r="G79" s="19"/>
      <c r="H79" s="19">
        <v>1000</v>
      </c>
      <c r="I79" s="19">
        <v>0</v>
      </c>
      <c r="J79" s="19"/>
      <c r="K79" s="33"/>
      <c r="M79" s="3" t="s">
        <v>184</v>
      </c>
      <c r="N79" s="26" t="s">
        <v>2335</v>
      </c>
    </row>
    <row r="80" spans="1:14" x14ac:dyDescent="0.2">
      <c r="B80" s="3" t="s">
        <v>221</v>
      </c>
      <c r="G80" s="19"/>
      <c r="H80" s="19">
        <v>-260</v>
      </c>
      <c r="I80" s="19">
        <v>-487</v>
      </c>
      <c r="J80" s="19"/>
      <c r="K80" s="33"/>
      <c r="N80" s="3" t="s">
        <v>2338</v>
      </c>
    </row>
    <row r="81" spans="1:14" x14ac:dyDescent="0.2">
      <c r="B81" s="3" t="s">
        <v>166</v>
      </c>
      <c r="G81" s="19"/>
      <c r="H81" s="19">
        <v>1579</v>
      </c>
      <c r="I81" s="19">
        <v>239</v>
      </c>
      <c r="J81" s="19"/>
      <c r="K81" s="33"/>
    </row>
    <row r="82" spans="1:14" x14ac:dyDescent="0.2">
      <c r="G82" s="19"/>
      <c r="H82" s="19"/>
      <c r="I82" s="19"/>
      <c r="J82" s="19"/>
      <c r="K82" s="33"/>
    </row>
    <row r="83" spans="1:14" x14ac:dyDescent="0.2">
      <c r="G83" s="19"/>
      <c r="H83" s="19"/>
      <c r="I83" s="19"/>
      <c r="J83" s="19"/>
      <c r="K83" s="33"/>
    </row>
    <row r="84" spans="1:14" x14ac:dyDescent="0.2">
      <c r="A84" s="59" t="s">
        <v>6459</v>
      </c>
      <c r="B84" s="39"/>
      <c r="G84" s="19"/>
      <c r="H84" s="19"/>
      <c r="I84" s="19"/>
      <c r="J84" s="19"/>
      <c r="K84" s="33"/>
    </row>
    <row r="85" spans="1:14" x14ac:dyDescent="0.2">
      <c r="A85" s="39"/>
      <c r="B85" s="39" t="s">
        <v>579</v>
      </c>
      <c r="G85" s="19"/>
      <c r="H85" s="19"/>
      <c r="I85" s="19">
        <v>5702</v>
      </c>
      <c r="J85" s="19"/>
      <c r="K85" s="33"/>
      <c r="N85" s="3" t="s">
        <v>8935</v>
      </c>
    </row>
    <row r="86" spans="1:14" x14ac:dyDescent="0.2">
      <c r="A86" s="39"/>
      <c r="B86" s="39" t="s">
        <v>578</v>
      </c>
      <c r="G86" s="19"/>
      <c r="H86" s="19"/>
      <c r="I86" s="19">
        <v>-3462</v>
      </c>
      <c r="J86" s="19"/>
      <c r="K86" s="33"/>
      <c r="N86" s="3" t="s">
        <v>8936</v>
      </c>
    </row>
    <row r="87" spans="1:14" x14ac:dyDescent="0.2">
      <c r="A87" s="39"/>
      <c r="B87" s="39" t="s">
        <v>580</v>
      </c>
      <c r="G87" s="19"/>
      <c r="H87" s="19"/>
      <c r="I87" s="19">
        <v>1573</v>
      </c>
      <c r="J87" s="19"/>
      <c r="K87" s="33"/>
    </row>
    <row r="88" spans="1:14" x14ac:dyDescent="0.2">
      <c r="A88" s="39"/>
      <c r="B88" s="36" t="s">
        <v>2339</v>
      </c>
      <c r="G88" s="19"/>
      <c r="H88" s="19"/>
      <c r="I88" s="19">
        <v>1088</v>
      </c>
      <c r="J88" s="19"/>
      <c r="K88" s="33"/>
      <c r="N88" s="3" t="s">
        <v>2340</v>
      </c>
    </row>
    <row r="89" spans="1:14" x14ac:dyDescent="0.2">
      <c r="B89" s="36" t="s">
        <v>8611</v>
      </c>
      <c r="G89" s="19"/>
      <c r="H89" s="19"/>
      <c r="I89" s="19">
        <v>-14000</v>
      </c>
      <c r="J89" s="19"/>
      <c r="K89" s="33"/>
      <c r="N89" s="3" t="s">
        <v>8612</v>
      </c>
    </row>
    <row r="90" spans="1:14" x14ac:dyDescent="0.2">
      <c r="B90" s="36"/>
      <c r="G90" s="19"/>
      <c r="H90" s="19"/>
      <c r="I90" s="19"/>
      <c r="J90" s="19"/>
      <c r="K90" s="33"/>
    </row>
    <row r="91" spans="1:14" x14ac:dyDescent="0.2">
      <c r="G91" s="19"/>
      <c r="H91" s="19"/>
      <c r="I91" s="19"/>
      <c r="J91" s="19"/>
      <c r="K91" s="33"/>
    </row>
    <row r="92" spans="1:14" ht="25.5" x14ac:dyDescent="0.2">
      <c r="A92" s="61" t="s">
        <v>6460</v>
      </c>
      <c r="B92" s="62"/>
      <c r="C92" s="66" t="s">
        <v>3292</v>
      </c>
      <c r="D92" s="66" t="s">
        <v>3293</v>
      </c>
      <c r="E92" s="70" t="s">
        <v>7761</v>
      </c>
      <c r="G92" s="19"/>
      <c r="H92" s="19"/>
      <c r="I92" s="19"/>
      <c r="J92" s="19"/>
      <c r="K92" s="33"/>
    </row>
    <row r="93" spans="1:14" x14ac:dyDescent="0.2">
      <c r="A93" s="62"/>
      <c r="B93" s="62" t="s">
        <v>6461</v>
      </c>
      <c r="C93" s="67">
        <f>-I87</f>
        <v>-1573</v>
      </c>
      <c r="D93" s="67"/>
      <c r="E93" s="78"/>
      <c r="G93" s="19"/>
      <c r="H93" s="19"/>
      <c r="I93" s="19"/>
      <c r="J93" s="19"/>
      <c r="K93" s="33"/>
    </row>
    <row r="94" spans="1:14" x14ac:dyDescent="0.2">
      <c r="A94" s="62"/>
      <c r="B94" s="51" t="s">
        <v>2339</v>
      </c>
      <c r="C94" s="67">
        <f>-I88</f>
        <v>-1088</v>
      </c>
      <c r="D94" s="67"/>
      <c r="E94" s="78"/>
      <c r="G94" s="19"/>
      <c r="H94" s="19"/>
      <c r="I94" s="19"/>
      <c r="J94" s="19"/>
      <c r="K94" s="33"/>
    </row>
    <row r="95" spans="1:14" x14ac:dyDescent="0.2">
      <c r="A95" s="62"/>
      <c r="B95" s="62" t="s">
        <v>2341</v>
      </c>
      <c r="C95" s="67">
        <v>-1500</v>
      </c>
      <c r="D95" s="67">
        <v>-1500</v>
      </c>
      <c r="E95" s="78"/>
      <c r="G95" s="19"/>
      <c r="H95" s="19"/>
      <c r="I95" s="19"/>
      <c r="J95" s="19"/>
      <c r="K95" s="33"/>
      <c r="N95" s="3" t="s">
        <v>2343</v>
      </c>
    </row>
    <row r="96" spans="1:14" x14ac:dyDescent="0.2">
      <c r="A96" s="62"/>
      <c r="B96" s="49" t="s">
        <v>2342</v>
      </c>
      <c r="C96" s="67">
        <v>-1000</v>
      </c>
      <c r="D96" s="67">
        <v>-1000</v>
      </c>
      <c r="E96" s="78"/>
      <c r="G96" s="19"/>
      <c r="H96" s="19"/>
      <c r="I96" s="19"/>
      <c r="J96" s="19"/>
      <c r="K96" s="33"/>
      <c r="N96" s="3" t="s">
        <v>2344</v>
      </c>
    </row>
    <row r="97" spans="1:14" x14ac:dyDescent="0.2">
      <c r="A97" s="62"/>
      <c r="B97" s="68" t="s">
        <v>9013</v>
      </c>
      <c r="C97" s="67">
        <v>-417</v>
      </c>
      <c r="D97" s="67">
        <v>-417</v>
      </c>
      <c r="E97" s="78"/>
      <c r="G97" s="19"/>
      <c r="H97" s="19"/>
      <c r="I97" s="19"/>
      <c r="J97" s="19"/>
      <c r="K97" s="33"/>
      <c r="N97" s="3" t="s">
        <v>9015</v>
      </c>
    </row>
    <row r="98" spans="1:14" x14ac:dyDescent="0.2">
      <c r="A98" s="62"/>
      <c r="B98" s="68" t="s">
        <v>9014</v>
      </c>
      <c r="C98" s="67">
        <v>-668</v>
      </c>
      <c r="D98" s="67">
        <v>-668</v>
      </c>
      <c r="E98" s="78"/>
      <c r="G98" s="19"/>
      <c r="H98" s="19"/>
      <c r="I98" s="19"/>
      <c r="J98" s="19"/>
      <c r="K98" s="33"/>
      <c r="N98" s="3" t="s">
        <v>9016</v>
      </c>
    </row>
    <row r="99" spans="1:14" x14ac:dyDescent="0.2">
      <c r="A99" s="62"/>
      <c r="B99" s="49" t="s">
        <v>8535</v>
      </c>
      <c r="C99" s="67"/>
      <c r="D99" s="67"/>
      <c r="E99" s="78">
        <v>-200</v>
      </c>
      <c r="G99" s="19"/>
      <c r="H99" s="19"/>
      <c r="I99" s="19"/>
      <c r="J99" s="19"/>
      <c r="K99" s="33"/>
      <c r="N99" s="3" t="s">
        <v>8537</v>
      </c>
    </row>
    <row r="100" spans="1:14" x14ac:dyDescent="0.2">
      <c r="A100" s="62"/>
      <c r="B100" s="49" t="s">
        <v>8264</v>
      </c>
      <c r="C100" s="67"/>
      <c r="D100" s="67"/>
      <c r="E100" s="78">
        <v>-2964</v>
      </c>
      <c r="G100" s="19"/>
      <c r="H100" s="19"/>
      <c r="I100" s="19"/>
      <c r="J100" s="19"/>
      <c r="K100" s="33"/>
      <c r="N100" s="3" t="s">
        <v>8546</v>
      </c>
    </row>
    <row r="101" spans="1:14" x14ac:dyDescent="0.2">
      <c r="A101" s="62"/>
      <c r="B101" s="49" t="s">
        <v>8266</v>
      </c>
      <c r="C101" s="67"/>
      <c r="D101" s="67"/>
      <c r="E101" s="78">
        <v>-268</v>
      </c>
      <c r="G101" s="19"/>
      <c r="H101" s="19"/>
      <c r="I101" s="19"/>
      <c r="J101" s="19"/>
      <c r="K101" s="33"/>
      <c r="N101" s="3" t="s">
        <v>8532</v>
      </c>
    </row>
    <row r="102" spans="1:14" x14ac:dyDescent="0.2">
      <c r="A102" s="62"/>
      <c r="B102" s="49"/>
      <c r="C102" s="67"/>
      <c r="D102" s="67"/>
      <c r="E102" s="78"/>
      <c r="G102" s="19"/>
      <c r="H102" s="19"/>
      <c r="I102" s="19"/>
      <c r="J102" s="19"/>
      <c r="K102" s="19"/>
    </row>
    <row r="103" spans="1:14" x14ac:dyDescent="0.2">
      <c r="A103" s="69" t="s">
        <v>146</v>
      </c>
      <c r="B103" s="49"/>
      <c r="C103" s="71">
        <f>SUM(C93:C102)</f>
        <v>-6246</v>
      </c>
      <c r="D103" s="71">
        <f t="shared" ref="D103:E103" si="0">SUM(D93:D102)</f>
        <v>-3585</v>
      </c>
      <c r="E103" s="71">
        <f t="shared" si="0"/>
        <v>-3432</v>
      </c>
      <c r="G103" s="19"/>
      <c r="H103" s="19"/>
      <c r="I103" s="19"/>
      <c r="J103" s="19"/>
      <c r="K103" s="19"/>
    </row>
    <row r="104" spans="1:14" x14ac:dyDescent="0.2">
      <c r="A104" s="62"/>
      <c r="B104" s="49"/>
      <c r="C104" s="50"/>
      <c r="D104" s="50"/>
      <c r="E104" s="50"/>
      <c r="G104" s="19"/>
      <c r="H104" s="19"/>
      <c r="I104" s="19"/>
      <c r="J104" s="19"/>
      <c r="K104" s="19"/>
    </row>
    <row r="105" spans="1:14" x14ac:dyDescent="0.2">
      <c r="A105" s="62" t="s">
        <v>7759</v>
      </c>
      <c r="B105" s="49"/>
      <c r="C105" s="50"/>
      <c r="D105" s="50"/>
      <c r="E105" s="50">
        <f>E103+D103</f>
        <v>-7017</v>
      </c>
      <c r="G105" s="19"/>
      <c r="H105" s="19"/>
      <c r="I105" s="19"/>
      <c r="J105" s="19"/>
      <c r="K105" s="19"/>
    </row>
  </sheetData>
  <hyperlinks>
    <hyperlink ref="A1" location="'statewide summary'!Print_Titles" display="Link to Summary Worksheet" xr:uid="{9F172824-925E-44B7-9735-C4BE52ED3680}"/>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2/18/2025</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0C047-3690-4313-B010-753699A11D6A}">
  <sheetPr codeName="Sheet32"/>
  <dimension ref="A1:N53"/>
  <sheetViews>
    <sheetView showGridLines="0" workbookViewId="0">
      <pane xSplit="2" ySplit="10" topLeftCell="C11" activePane="bottomRight" state="frozen"/>
      <selection pane="topRight" activeCell="C1" sqref="C1"/>
      <selection pane="bottomLeft" activeCell="A14" sqref="A14"/>
      <selection pane="bottomRight" activeCell="B15" sqref="B15"/>
    </sheetView>
  </sheetViews>
  <sheetFormatPr defaultRowHeight="12.75" x14ac:dyDescent="0.2"/>
  <cols>
    <col min="1" max="1" width="6.140625" style="3" customWidth="1"/>
    <col min="2" max="2" width="20.7109375" style="3" customWidth="1"/>
    <col min="3" max="9" width="13.7109375" style="3" customWidth="1"/>
    <col min="10" max="10" width="1.7109375" style="3" customWidth="1"/>
    <col min="11" max="11" width="9.140625" style="3"/>
    <col min="12" max="12" width="1.5703125" style="3" customWidth="1"/>
    <col min="13" max="16384" width="9.140625" style="3"/>
  </cols>
  <sheetData>
    <row r="1" spans="1:11" ht="16.149999999999999" customHeight="1" x14ac:dyDescent="0.2">
      <c r="A1" s="92" t="s">
        <v>8923</v>
      </c>
    </row>
    <row r="2" spans="1:11" ht="14.45" customHeight="1" x14ac:dyDescent="0.2">
      <c r="B2" s="90" t="s">
        <v>797</v>
      </c>
    </row>
    <row r="3" spans="1:11" ht="2.1" customHeight="1" x14ac:dyDescent="0.2"/>
    <row r="4" spans="1:11" ht="14.45" customHeight="1" x14ac:dyDescent="0.2">
      <c r="B4" s="15" t="s">
        <v>1</v>
      </c>
    </row>
    <row r="5" spans="1:11" ht="1.1499999999999999" customHeight="1" x14ac:dyDescent="0.2"/>
    <row r="6" spans="1:11" ht="14.45" customHeight="1" x14ac:dyDescent="0.2">
      <c r="B6" s="15" t="s">
        <v>2</v>
      </c>
    </row>
    <row r="7" spans="1:11" ht="0.75" customHeight="1" x14ac:dyDescent="0.2"/>
    <row r="8" spans="1:11" ht="14.45" customHeight="1" x14ac:dyDescent="0.2">
      <c r="B8" s="16" t="s">
        <v>3</v>
      </c>
    </row>
    <row r="9" spans="1:11" x14ac:dyDescent="0.2">
      <c r="B9" s="8" t="s">
        <v>4</v>
      </c>
      <c r="C9" s="1" t="s">
        <v>4</v>
      </c>
      <c r="D9" s="1" t="s">
        <v>4</v>
      </c>
      <c r="E9" s="1" t="s">
        <v>4</v>
      </c>
      <c r="F9" s="1" t="s">
        <v>4</v>
      </c>
      <c r="G9" s="1" t="s">
        <v>4</v>
      </c>
      <c r="H9" s="1" t="s">
        <v>5</v>
      </c>
      <c r="I9" s="21" t="s">
        <v>174</v>
      </c>
    </row>
    <row r="10" spans="1:11" x14ac:dyDescent="0.2">
      <c r="B10" s="9" t="s">
        <v>4</v>
      </c>
      <c r="C10" s="2" t="s">
        <v>7</v>
      </c>
      <c r="D10" s="2" t="s">
        <v>8</v>
      </c>
      <c r="E10" s="2" t="s">
        <v>9</v>
      </c>
      <c r="F10" s="2" t="s">
        <v>10</v>
      </c>
      <c r="G10" s="2" t="s">
        <v>11</v>
      </c>
      <c r="H10" s="2" t="s">
        <v>12</v>
      </c>
      <c r="I10" s="2" t="s">
        <v>13</v>
      </c>
      <c r="K10" s="31" t="s">
        <v>331</v>
      </c>
    </row>
    <row r="11" spans="1:11" x14ac:dyDescent="0.2">
      <c r="B11" s="8" t="s">
        <v>153</v>
      </c>
      <c r="C11" s="76">
        <v>0</v>
      </c>
      <c r="D11" s="76">
        <v>0</v>
      </c>
      <c r="E11" s="76">
        <v>0</v>
      </c>
      <c r="F11" s="76">
        <v>0</v>
      </c>
      <c r="G11" s="76">
        <v>0</v>
      </c>
      <c r="H11" s="76">
        <v>5717</v>
      </c>
      <c r="I11" s="76">
        <v>5661</v>
      </c>
    </row>
    <row r="12" spans="1:11" x14ac:dyDescent="0.2">
      <c r="B12" s="8" t="s">
        <v>796</v>
      </c>
      <c r="C12" s="76">
        <v>2385.9450000000002</v>
      </c>
      <c r="D12" s="76">
        <v>2679.5520000000001</v>
      </c>
      <c r="E12" s="76">
        <v>3808.2339999999999</v>
      </c>
      <c r="F12" s="76">
        <v>4950.2079999999996</v>
      </c>
      <c r="G12" s="76">
        <v>4974.5130300000001</v>
      </c>
      <c r="H12" s="76">
        <v>0</v>
      </c>
      <c r="I12" s="76">
        <v>0</v>
      </c>
    </row>
    <row r="13" spans="1:11" x14ac:dyDescent="0.2">
      <c r="B13" s="13" t="s">
        <v>146</v>
      </c>
      <c r="C13" s="7">
        <v>2385.9450000000002</v>
      </c>
      <c r="D13" s="7">
        <v>2679.5520000000001</v>
      </c>
      <c r="E13" s="7">
        <v>3808.2339999999999</v>
      </c>
      <c r="F13" s="7">
        <v>4950.2079999999996</v>
      </c>
      <c r="G13" s="7">
        <v>4974.5130300000001</v>
      </c>
      <c r="H13" s="7">
        <v>5717</v>
      </c>
      <c r="I13" s="7">
        <v>5661</v>
      </c>
    </row>
    <row r="15" spans="1:11" x14ac:dyDescent="0.2">
      <c r="B15" s="72" t="s">
        <v>9036</v>
      </c>
      <c r="C15" s="72"/>
      <c r="D15" s="72"/>
      <c r="E15" s="72"/>
      <c r="F15" s="72"/>
      <c r="G15" s="72"/>
      <c r="H15" s="72"/>
      <c r="I15" s="74">
        <f>I13+K15</f>
        <v>5661</v>
      </c>
      <c r="K15" s="32">
        <f>SUM(K16:K50)</f>
        <v>0</v>
      </c>
    </row>
    <row r="16" spans="1:11" x14ac:dyDescent="0.2">
      <c r="B16" s="72" t="s">
        <v>257</v>
      </c>
      <c r="C16" s="72"/>
      <c r="D16" s="72"/>
      <c r="E16" s="72"/>
      <c r="F16" s="72"/>
      <c r="G16" s="72"/>
      <c r="H16" s="72"/>
      <c r="I16" s="75">
        <f>I15/I13-1</f>
        <v>0</v>
      </c>
      <c r="K16" s="30"/>
    </row>
    <row r="17" spans="1:14" x14ac:dyDescent="0.2">
      <c r="K17" s="30"/>
    </row>
    <row r="18" spans="1:14" x14ac:dyDescent="0.2">
      <c r="G18" s="19"/>
      <c r="H18" s="19"/>
      <c r="I18" s="19"/>
      <c r="J18" s="19"/>
      <c r="K18" s="33"/>
    </row>
    <row r="19" spans="1:14" x14ac:dyDescent="0.2">
      <c r="A19" s="23" t="s">
        <v>256</v>
      </c>
      <c r="G19" s="19"/>
      <c r="H19" s="19"/>
      <c r="I19" s="19"/>
      <c r="J19" s="19"/>
      <c r="K19" s="33"/>
    </row>
    <row r="20" spans="1:14" x14ac:dyDescent="0.2">
      <c r="G20" s="19"/>
      <c r="H20" s="19"/>
      <c r="I20" s="19"/>
      <c r="J20" s="19"/>
      <c r="K20" s="33"/>
    </row>
    <row r="21" spans="1:14" x14ac:dyDescent="0.2">
      <c r="A21" s="18">
        <v>2021</v>
      </c>
      <c r="G21" s="19"/>
      <c r="H21" s="19"/>
      <c r="I21" s="19"/>
      <c r="J21" s="19"/>
      <c r="K21" s="33"/>
    </row>
    <row r="22" spans="1:14" x14ac:dyDescent="0.2">
      <c r="B22" s="3" t="s">
        <v>221</v>
      </c>
      <c r="G22" s="3">
        <v>8</v>
      </c>
      <c r="H22" s="3">
        <v>38</v>
      </c>
      <c r="K22" s="30"/>
      <c r="N22" s="3" t="s">
        <v>2345</v>
      </c>
    </row>
    <row r="23" spans="1:14" x14ac:dyDescent="0.2">
      <c r="B23" s="3" t="s">
        <v>166</v>
      </c>
      <c r="G23" s="3">
        <v>61</v>
      </c>
      <c r="H23" s="3">
        <v>17</v>
      </c>
      <c r="K23" s="30"/>
    </row>
    <row r="24" spans="1:14" x14ac:dyDescent="0.2">
      <c r="K24" s="30"/>
    </row>
    <row r="25" spans="1:14" x14ac:dyDescent="0.2">
      <c r="A25" s="3">
        <v>2022</v>
      </c>
      <c r="K25" s="30"/>
    </row>
    <row r="26" spans="1:14" x14ac:dyDescent="0.2">
      <c r="B26" s="3" t="s">
        <v>221</v>
      </c>
      <c r="G26" s="3">
        <v>64</v>
      </c>
      <c r="H26" s="3">
        <v>128</v>
      </c>
      <c r="K26" s="30"/>
      <c r="N26" s="39" t="s">
        <v>2346</v>
      </c>
    </row>
    <row r="27" spans="1:14" x14ac:dyDescent="0.2">
      <c r="B27" s="3" t="s">
        <v>166</v>
      </c>
      <c r="G27" s="3">
        <v>18</v>
      </c>
      <c r="H27" s="3">
        <v>30</v>
      </c>
      <c r="K27" s="30"/>
    </row>
    <row r="28" spans="1:14" x14ac:dyDescent="0.2">
      <c r="K28" s="30"/>
    </row>
    <row r="29" spans="1:14" x14ac:dyDescent="0.2">
      <c r="A29" s="3">
        <v>2023</v>
      </c>
      <c r="K29" s="30"/>
    </row>
    <row r="30" spans="1:14" x14ac:dyDescent="0.2">
      <c r="B30" s="3" t="s">
        <v>221</v>
      </c>
      <c r="H30" s="3">
        <v>207</v>
      </c>
      <c r="I30" s="3">
        <v>201</v>
      </c>
      <c r="K30" s="30"/>
      <c r="N30" s="39" t="s">
        <v>2337</v>
      </c>
    </row>
    <row r="31" spans="1:14" x14ac:dyDescent="0.2">
      <c r="B31" s="3" t="s">
        <v>166</v>
      </c>
      <c r="H31" s="3">
        <v>103</v>
      </c>
      <c r="I31" s="3">
        <v>89</v>
      </c>
      <c r="K31" s="30"/>
    </row>
    <row r="32" spans="1:14" x14ac:dyDescent="0.2">
      <c r="K32" s="30"/>
    </row>
    <row r="33" spans="1:14" x14ac:dyDescent="0.2">
      <c r="A33" s="3">
        <v>2024</v>
      </c>
      <c r="K33" s="30"/>
    </row>
    <row r="34" spans="1:14" x14ac:dyDescent="0.2">
      <c r="B34" s="3" t="s">
        <v>221</v>
      </c>
      <c r="H34" s="3">
        <v>-3</v>
      </c>
      <c r="I34" s="3">
        <v>-6</v>
      </c>
      <c r="K34" s="30"/>
      <c r="N34" s="3" t="s">
        <v>2338</v>
      </c>
    </row>
    <row r="35" spans="1:14" x14ac:dyDescent="0.2">
      <c r="B35" s="3" t="s">
        <v>166</v>
      </c>
      <c r="H35" s="3">
        <v>97</v>
      </c>
      <c r="I35" s="3">
        <v>148</v>
      </c>
      <c r="K35" s="30"/>
    </row>
    <row r="36" spans="1:14" x14ac:dyDescent="0.2">
      <c r="K36" s="30"/>
    </row>
    <row r="37" spans="1:14" x14ac:dyDescent="0.2">
      <c r="K37" s="30"/>
    </row>
    <row r="38" spans="1:14" x14ac:dyDescent="0.2">
      <c r="A38" s="59" t="s">
        <v>6459</v>
      </c>
      <c r="B38" s="39"/>
      <c r="K38" s="30"/>
    </row>
    <row r="39" spans="1:14" x14ac:dyDescent="0.2">
      <c r="A39" s="39"/>
      <c r="B39" s="39" t="s">
        <v>579</v>
      </c>
      <c r="I39" s="3">
        <v>68</v>
      </c>
      <c r="K39" s="30"/>
      <c r="N39" s="3" t="s">
        <v>8935</v>
      </c>
    </row>
    <row r="40" spans="1:14" x14ac:dyDescent="0.2">
      <c r="A40" s="39"/>
      <c r="B40" s="39" t="s">
        <v>578</v>
      </c>
      <c r="I40" s="3">
        <v>-47</v>
      </c>
      <c r="K40" s="30"/>
      <c r="N40" s="3" t="s">
        <v>8936</v>
      </c>
    </row>
    <row r="41" spans="1:14" x14ac:dyDescent="0.2">
      <c r="A41" s="39"/>
      <c r="B41" s="39" t="s">
        <v>580</v>
      </c>
      <c r="I41" s="3">
        <v>-148</v>
      </c>
      <c r="K41" s="30"/>
    </row>
    <row r="42" spans="1:14" x14ac:dyDescent="0.2">
      <c r="K42" s="30"/>
    </row>
    <row r="43" spans="1:14" x14ac:dyDescent="0.2">
      <c r="K43" s="30"/>
    </row>
    <row r="44" spans="1:14" ht="25.5" x14ac:dyDescent="0.2">
      <c r="A44" s="61" t="s">
        <v>6460</v>
      </c>
      <c r="B44" s="62"/>
      <c r="C44" s="66" t="s">
        <v>3292</v>
      </c>
      <c r="D44" s="66" t="s">
        <v>3293</v>
      </c>
      <c r="E44" s="70" t="s">
        <v>7761</v>
      </c>
      <c r="K44" s="30"/>
    </row>
    <row r="45" spans="1:14" x14ac:dyDescent="0.2">
      <c r="A45" s="62"/>
      <c r="B45" s="62" t="s">
        <v>6461</v>
      </c>
      <c r="C45" s="67">
        <f>-I41</f>
        <v>148</v>
      </c>
      <c r="D45" s="67"/>
      <c r="E45" s="78"/>
      <c r="K45" s="33"/>
    </row>
    <row r="46" spans="1:14" x14ac:dyDescent="0.2">
      <c r="A46" s="62"/>
      <c r="B46" s="68" t="s">
        <v>9013</v>
      </c>
      <c r="C46" s="67">
        <v>-5</v>
      </c>
      <c r="D46" s="67">
        <v>-5</v>
      </c>
      <c r="E46" s="78"/>
      <c r="K46" s="33"/>
      <c r="N46" s="3" t="s">
        <v>9015</v>
      </c>
    </row>
    <row r="47" spans="1:14" x14ac:dyDescent="0.2">
      <c r="A47" s="62"/>
      <c r="B47" s="68" t="s">
        <v>9014</v>
      </c>
      <c r="C47" s="67">
        <v>-10</v>
      </c>
      <c r="D47" s="67">
        <v>-10</v>
      </c>
      <c r="E47" s="78"/>
      <c r="K47" s="33"/>
      <c r="N47" s="3" t="s">
        <v>9016</v>
      </c>
    </row>
    <row r="48" spans="1:14" x14ac:dyDescent="0.2">
      <c r="A48" s="62"/>
      <c r="B48" s="49" t="s">
        <v>8264</v>
      </c>
      <c r="C48" s="67"/>
      <c r="D48" s="67"/>
      <c r="E48" s="78">
        <v>-46</v>
      </c>
      <c r="K48" s="33"/>
      <c r="N48" s="26" t="s">
        <v>8546</v>
      </c>
    </row>
    <row r="49" spans="1:14" x14ac:dyDescent="0.2">
      <c r="A49" s="62"/>
      <c r="B49" s="49" t="s">
        <v>8266</v>
      </c>
      <c r="C49" s="67"/>
      <c r="D49" s="67"/>
      <c r="E49" s="78">
        <v>-22</v>
      </c>
      <c r="K49" s="33"/>
      <c r="N49" s="26" t="s">
        <v>8272</v>
      </c>
    </row>
    <row r="50" spans="1:14" x14ac:dyDescent="0.2">
      <c r="A50" s="62"/>
      <c r="B50" s="49"/>
      <c r="C50" s="67"/>
      <c r="D50" s="67"/>
      <c r="E50" s="78"/>
      <c r="K50" s="30"/>
    </row>
    <row r="51" spans="1:14" x14ac:dyDescent="0.2">
      <c r="A51" s="69" t="s">
        <v>146</v>
      </c>
      <c r="B51" s="49"/>
      <c r="C51" s="71">
        <f>SUM(C45:C50)</f>
        <v>133</v>
      </c>
      <c r="D51" s="71">
        <f t="shared" ref="D51:E51" si="0">SUM(D45:D50)</f>
        <v>-15</v>
      </c>
      <c r="E51" s="71">
        <f t="shared" si="0"/>
        <v>-68</v>
      </c>
    </row>
    <row r="52" spans="1:14" x14ac:dyDescent="0.2">
      <c r="A52" s="62"/>
      <c r="B52" s="49"/>
      <c r="C52" s="50"/>
      <c r="D52" s="50"/>
      <c r="E52" s="50"/>
    </row>
    <row r="53" spans="1:14" x14ac:dyDescent="0.2">
      <c r="A53" s="62" t="s">
        <v>7759</v>
      </c>
      <c r="B53" s="49"/>
      <c r="C53" s="50"/>
      <c r="D53" s="50"/>
      <c r="E53" s="50">
        <f>E51+D51</f>
        <v>-83</v>
      </c>
    </row>
  </sheetData>
  <hyperlinks>
    <hyperlink ref="A1" location="'statewide summary'!Print_Titles" display="Link to Summary Worksheet" xr:uid="{69B784D9-6BA1-4F41-88FB-5066982DD173}"/>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2/18/2025</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5170F-9175-4839-929A-A3F713EA5842}">
  <sheetPr codeName="Sheet33"/>
  <dimension ref="A1:N64"/>
  <sheetViews>
    <sheetView showGridLines="0" workbookViewId="0">
      <pane xSplit="2" ySplit="10" topLeftCell="C11" activePane="bottomRight" state="frozen"/>
      <selection pane="topRight" activeCell="C1" sqref="C1"/>
      <selection pane="bottomLeft" activeCell="A14" sqref="A14"/>
      <selection pane="bottomRight" activeCell="B15" sqref="B15"/>
    </sheetView>
  </sheetViews>
  <sheetFormatPr defaultRowHeight="12.75" x14ac:dyDescent="0.2"/>
  <cols>
    <col min="1" max="1" width="5.140625" style="3" customWidth="1"/>
    <col min="2" max="2" width="21" style="3" customWidth="1"/>
    <col min="3" max="9" width="13.7109375" style="3" customWidth="1"/>
    <col min="10" max="10" width="1.7109375" style="3" customWidth="1"/>
    <col min="11" max="11" width="9.140625" style="3"/>
    <col min="12" max="12" width="1.85546875" style="3" customWidth="1"/>
    <col min="13" max="16384" width="9.140625" style="3"/>
  </cols>
  <sheetData>
    <row r="1" spans="1:11" ht="16.149999999999999" customHeight="1" x14ac:dyDescent="0.2">
      <c r="A1" s="92" t="s">
        <v>8923</v>
      </c>
    </row>
    <row r="2" spans="1:11" ht="14.45" customHeight="1" x14ac:dyDescent="0.2">
      <c r="B2" s="90" t="s">
        <v>738</v>
      </c>
    </row>
    <row r="3" spans="1:11" ht="2.1" customHeight="1" x14ac:dyDescent="0.2"/>
    <row r="4" spans="1:11" ht="14.45" customHeight="1" x14ac:dyDescent="0.2">
      <c r="B4" s="15" t="s">
        <v>1</v>
      </c>
    </row>
    <row r="5" spans="1:11" ht="1.1499999999999999" customHeight="1" x14ac:dyDescent="0.2"/>
    <row r="6" spans="1:11" ht="14.45" customHeight="1" x14ac:dyDescent="0.2">
      <c r="B6" s="15" t="s">
        <v>2</v>
      </c>
    </row>
    <row r="7" spans="1:11" ht="0.75" customHeight="1" x14ac:dyDescent="0.2"/>
    <row r="8" spans="1:11" ht="14.45" customHeight="1" x14ac:dyDescent="0.2">
      <c r="B8" s="16" t="s">
        <v>3</v>
      </c>
    </row>
    <row r="9" spans="1:11" x14ac:dyDescent="0.2">
      <c r="B9" s="8" t="s">
        <v>4</v>
      </c>
      <c r="C9" s="1" t="s">
        <v>4</v>
      </c>
      <c r="D9" s="1" t="s">
        <v>4</v>
      </c>
      <c r="E9" s="1" t="s">
        <v>4</v>
      </c>
      <c r="F9" s="1" t="s">
        <v>4</v>
      </c>
      <c r="G9" s="1" t="s">
        <v>4</v>
      </c>
      <c r="H9" s="1" t="s">
        <v>5</v>
      </c>
      <c r="I9" s="21" t="s">
        <v>174</v>
      </c>
    </row>
    <row r="10" spans="1:11" x14ac:dyDescent="0.2">
      <c r="B10" s="9" t="s">
        <v>4</v>
      </c>
      <c r="C10" s="2" t="s">
        <v>7</v>
      </c>
      <c r="D10" s="2" t="s">
        <v>8</v>
      </c>
      <c r="E10" s="2" t="s">
        <v>9</v>
      </c>
      <c r="F10" s="2" t="s">
        <v>10</v>
      </c>
      <c r="G10" s="2" t="s">
        <v>11</v>
      </c>
      <c r="H10" s="2" t="s">
        <v>12</v>
      </c>
      <c r="I10" s="2" t="s">
        <v>13</v>
      </c>
      <c r="K10" s="31" t="s">
        <v>331</v>
      </c>
    </row>
    <row r="11" spans="1:11" x14ac:dyDescent="0.2">
      <c r="B11" s="8" t="s">
        <v>153</v>
      </c>
      <c r="C11" s="76">
        <v>0</v>
      </c>
      <c r="D11" s="76">
        <v>0</v>
      </c>
      <c r="E11" s="76">
        <v>0</v>
      </c>
      <c r="F11" s="76">
        <v>0</v>
      </c>
      <c r="G11" s="76">
        <v>0</v>
      </c>
      <c r="H11" s="76">
        <v>10219</v>
      </c>
      <c r="I11" s="76">
        <v>10760</v>
      </c>
    </row>
    <row r="12" spans="1:11" x14ac:dyDescent="0.2">
      <c r="B12" s="12" t="s">
        <v>258</v>
      </c>
      <c r="C12" s="6">
        <v>0</v>
      </c>
      <c r="D12" s="6">
        <v>0</v>
      </c>
      <c r="E12" s="6">
        <v>0</v>
      </c>
      <c r="F12" s="6">
        <v>848.35</v>
      </c>
      <c r="G12" s="6">
        <v>3109.8344200000001</v>
      </c>
      <c r="H12" s="6">
        <v>0</v>
      </c>
      <c r="I12" s="6">
        <v>0</v>
      </c>
    </row>
    <row r="13" spans="1:11" x14ac:dyDescent="0.2">
      <c r="B13" s="13" t="s">
        <v>146</v>
      </c>
      <c r="C13" s="7">
        <v>0</v>
      </c>
      <c r="D13" s="7">
        <v>0</v>
      </c>
      <c r="E13" s="7">
        <v>0</v>
      </c>
      <c r="F13" s="7">
        <v>848.35</v>
      </c>
      <c r="G13" s="7">
        <v>3109.8344200000001</v>
      </c>
      <c r="H13" s="7">
        <v>10219</v>
      </c>
      <c r="I13" s="7">
        <v>10760</v>
      </c>
    </row>
    <row r="15" spans="1:11" x14ac:dyDescent="0.2">
      <c r="B15" s="72" t="s">
        <v>9036</v>
      </c>
      <c r="C15" s="72"/>
      <c r="D15" s="72"/>
      <c r="E15" s="72"/>
      <c r="F15" s="72"/>
      <c r="G15" s="72"/>
      <c r="H15" s="72"/>
      <c r="I15" s="74">
        <f>I13+K15</f>
        <v>10760</v>
      </c>
      <c r="K15" s="32">
        <f>SUM(K16:K61)</f>
        <v>0</v>
      </c>
    </row>
    <row r="16" spans="1:11" x14ac:dyDescent="0.2">
      <c r="B16" s="72" t="s">
        <v>257</v>
      </c>
      <c r="C16" s="72"/>
      <c r="D16" s="72"/>
      <c r="E16" s="72"/>
      <c r="F16" s="72"/>
      <c r="G16" s="72"/>
      <c r="H16" s="72"/>
      <c r="I16" s="75">
        <f>I15/I13-1</f>
        <v>0</v>
      </c>
      <c r="K16" s="30"/>
    </row>
    <row r="17" spans="1:14" x14ac:dyDescent="0.2">
      <c r="K17" s="30"/>
    </row>
    <row r="18" spans="1:14" x14ac:dyDescent="0.2">
      <c r="G18" s="19"/>
      <c r="H18" s="19"/>
      <c r="I18" s="19"/>
      <c r="J18" s="19"/>
      <c r="K18" s="33"/>
    </row>
    <row r="19" spans="1:14" x14ac:dyDescent="0.2">
      <c r="A19" s="23" t="s">
        <v>256</v>
      </c>
      <c r="G19" s="19"/>
      <c r="H19" s="19"/>
      <c r="I19" s="19"/>
      <c r="J19" s="19"/>
      <c r="K19" s="33"/>
    </row>
    <row r="20" spans="1:14" x14ac:dyDescent="0.2">
      <c r="G20" s="19"/>
      <c r="H20" s="19"/>
      <c r="I20" s="19"/>
      <c r="J20" s="19"/>
      <c r="K20" s="33"/>
    </row>
    <row r="21" spans="1:14" x14ac:dyDescent="0.2">
      <c r="A21" s="18">
        <v>2021</v>
      </c>
      <c r="G21" s="19"/>
      <c r="H21" s="19"/>
      <c r="I21" s="19"/>
      <c r="J21" s="19"/>
      <c r="K21" s="33"/>
    </row>
    <row r="22" spans="1:14" x14ac:dyDescent="0.2">
      <c r="B22" s="3" t="s">
        <v>2347</v>
      </c>
      <c r="G22" s="19">
        <v>135</v>
      </c>
      <c r="H22" s="19">
        <v>0</v>
      </c>
      <c r="I22" s="19"/>
      <c r="J22" s="19"/>
      <c r="K22" s="33"/>
      <c r="M22" s="3" t="s">
        <v>184</v>
      </c>
      <c r="N22" s="26" t="s">
        <v>2351</v>
      </c>
    </row>
    <row r="23" spans="1:14" x14ac:dyDescent="0.2">
      <c r="B23" s="3" t="s">
        <v>2348</v>
      </c>
      <c r="G23" s="19">
        <v>1526</v>
      </c>
      <c r="H23" s="19">
        <v>1350</v>
      </c>
      <c r="I23" s="19"/>
      <c r="J23" s="19"/>
      <c r="K23" s="33"/>
      <c r="M23" s="3" t="s">
        <v>180</v>
      </c>
      <c r="N23" s="26" t="s">
        <v>2352</v>
      </c>
    </row>
    <row r="24" spans="1:14" x14ac:dyDescent="0.2">
      <c r="B24" s="3" t="s">
        <v>2349</v>
      </c>
      <c r="G24" s="19">
        <v>100</v>
      </c>
      <c r="H24" s="19">
        <v>0</v>
      </c>
      <c r="I24" s="19"/>
      <c r="J24" s="19"/>
      <c r="K24" s="33"/>
      <c r="M24" s="3" t="s">
        <v>184</v>
      </c>
      <c r="N24" s="26" t="s">
        <v>2353</v>
      </c>
    </row>
    <row r="25" spans="1:14" x14ac:dyDescent="0.2">
      <c r="B25" s="3" t="s">
        <v>2350</v>
      </c>
      <c r="G25" s="19">
        <v>512</v>
      </c>
      <c r="H25" s="19">
        <v>502</v>
      </c>
      <c r="I25" s="19"/>
      <c r="J25" s="19"/>
      <c r="K25" s="33"/>
      <c r="M25" s="3" t="s">
        <v>180</v>
      </c>
      <c r="N25" s="26" t="s">
        <v>2354</v>
      </c>
    </row>
    <row r="26" spans="1:14" x14ac:dyDescent="0.2">
      <c r="B26" s="3" t="s">
        <v>221</v>
      </c>
      <c r="G26" s="19">
        <v>-32</v>
      </c>
      <c r="H26" s="19">
        <v>14</v>
      </c>
      <c r="I26" s="19"/>
      <c r="J26" s="19"/>
      <c r="K26" s="33"/>
      <c r="N26" s="3" t="s">
        <v>2279</v>
      </c>
    </row>
    <row r="27" spans="1:14" x14ac:dyDescent="0.2">
      <c r="B27" s="3" t="s">
        <v>166</v>
      </c>
      <c r="G27" s="19">
        <v>0</v>
      </c>
      <c r="H27" s="19">
        <v>0</v>
      </c>
      <c r="I27" s="19"/>
      <c r="J27" s="19"/>
      <c r="K27" s="33"/>
    </row>
    <row r="28" spans="1:14" x14ac:dyDescent="0.2">
      <c r="G28" s="19"/>
      <c r="H28" s="19"/>
      <c r="I28" s="19"/>
      <c r="J28" s="19"/>
      <c r="K28" s="33"/>
    </row>
    <row r="29" spans="1:14" x14ac:dyDescent="0.2">
      <c r="A29" s="3">
        <v>2022</v>
      </c>
      <c r="G29" s="19"/>
      <c r="H29" s="19"/>
      <c r="I29" s="19"/>
      <c r="J29" s="19"/>
      <c r="K29" s="33"/>
    </row>
    <row r="30" spans="1:14" x14ac:dyDescent="0.2">
      <c r="B30" s="3" t="s">
        <v>2355</v>
      </c>
      <c r="G30" s="19">
        <v>128</v>
      </c>
      <c r="H30" s="19">
        <v>256</v>
      </c>
      <c r="I30" s="19"/>
      <c r="J30" s="19"/>
      <c r="K30" s="33"/>
      <c r="M30" s="3" t="s">
        <v>180</v>
      </c>
      <c r="N30" s="26" t="s">
        <v>2358</v>
      </c>
    </row>
    <row r="31" spans="1:14" x14ac:dyDescent="0.2">
      <c r="B31" s="3" t="s">
        <v>2356</v>
      </c>
      <c r="G31" s="19">
        <v>128</v>
      </c>
      <c r="H31" s="19">
        <v>256</v>
      </c>
      <c r="I31" s="19"/>
      <c r="J31" s="19"/>
      <c r="K31" s="33"/>
      <c r="M31" s="3" t="s">
        <v>180</v>
      </c>
      <c r="N31" s="26" t="s">
        <v>2359</v>
      </c>
    </row>
    <row r="32" spans="1:14" x14ac:dyDescent="0.2">
      <c r="B32" s="3" t="s">
        <v>2357</v>
      </c>
      <c r="G32" s="19">
        <v>136</v>
      </c>
      <c r="H32" s="19">
        <v>272</v>
      </c>
      <c r="I32" s="19"/>
      <c r="J32" s="19"/>
      <c r="K32" s="33"/>
      <c r="M32" s="3" t="s">
        <v>180</v>
      </c>
      <c r="N32" s="26" t="s">
        <v>2360</v>
      </c>
    </row>
    <row r="33" spans="1:14" x14ac:dyDescent="0.2">
      <c r="B33" s="3" t="s">
        <v>221</v>
      </c>
      <c r="G33" s="19">
        <v>27</v>
      </c>
      <c r="H33" s="19">
        <v>46</v>
      </c>
      <c r="I33" s="19"/>
      <c r="J33" s="19"/>
      <c r="K33" s="33"/>
      <c r="N33" s="39" t="s">
        <v>2346</v>
      </c>
    </row>
    <row r="34" spans="1:14" x14ac:dyDescent="0.2">
      <c r="B34" s="3" t="s">
        <v>166</v>
      </c>
      <c r="G34" s="19">
        <v>0</v>
      </c>
      <c r="H34" s="19">
        <v>0</v>
      </c>
      <c r="I34" s="19"/>
      <c r="J34" s="19"/>
      <c r="K34" s="33"/>
    </row>
    <row r="35" spans="1:14" x14ac:dyDescent="0.2">
      <c r="G35" s="19"/>
      <c r="H35" s="19"/>
      <c r="I35" s="19"/>
      <c r="J35" s="19"/>
      <c r="K35" s="33"/>
    </row>
    <row r="36" spans="1:14" x14ac:dyDescent="0.2">
      <c r="A36" s="3">
        <v>2023</v>
      </c>
      <c r="G36" s="19"/>
      <c r="H36" s="19"/>
      <c r="I36" s="19"/>
      <c r="J36" s="19"/>
      <c r="K36" s="33"/>
    </row>
    <row r="37" spans="1:14" x14ac:dyDescent="0.2">
      <c r="B37" s="3" t="s">
        <v>1677</v>
      </c>
      <c r="G37" s="19"/>
      <c r="H37" s="19">
        <v>1069</v>
      </c>
      <c r="I37" s="19">
        <v>910</v>
      </c>
      <c r="J37" s="19"/>
      <c r="K37" s="33"/>
      <c r="M37" s="3" t="s">
        <v>182</v>
      </c>
      <c r="N37" s="26" t="s">
        <v>2364</v>
      </c>
    </row>
    <row r="38" spans="1:14" x14ac:dyDescent="0.2">
      <c r="B38" s="3" t="s">
        <v>2361</v>
      </c>
      <c r="G38" s="19"/>
      <c r="H38" s="19">
        <v>1841</v>
      </c>
      <c r="I38" s="19">
        <v>1800</v>
      </c>
      <c r="J38" s="19"/>
      <c r="K38" s="33"/>
      <c r="M38" s="3" t="s">
        <v>180</v>
      </c>
      <c r="N38" s="26" t="s">
        <v>2365</v>
      </c>
    </row>
    <row r="39" spans="1:14" x14ac:dyDescent="0.2">
      <c r="B39" s="3" t="s">
        <v>2362</v>
      </c>
      <c r="G39" s="19"/>
      <c r="H39" s="19">
        <v>251</v>
      </c>
      <c r="I39" s="19">
        <v>248</v>
      </c>
      <c r="J39" s="19"/>
      <c r="K39" s="33"/>
      <c r="M39" s="3" t="s">
        <v>180</v>
      </c>
      <c r="N39" s="26" t="s">
        <v>2366</v>
      </c>
    </row>
    <row r="40" spans="1:14" x14ac:dyDescent="0.2">
      <c r="B40" s="3" t="s">
        <v>2363</v>
      </c>
      <c r="G40" s="19"/>
      <c r="H40" s="19">
        <v>302</v>
      </c>
      <c r="I40" s="19">
        <v>302</v>
      </c>
      <c r="J40" s="19"/>
      <c r="K40" s="33"/>
      <c r="M40" s="3" t="s">
        <v>180</v>
      </c>
      <c r="N40" s="26" t="s">
        <v>2367</v>
      </c>
    </row>
    <row r="41" spans="1:14" x14ac:dyDescent="0.2">
      <c r="B41" s="3" t="s">
        <v>221</v>
      </c>
      <c r="G41" s="19"/>
      <c r="H41" s="19">
        <v>179</v>
      </c>
      <c r="I41" s="19">
        <v>169</v>
      </c>
      <c r="J41" s="19"/>
      <c r="K41" s="33"/>
      <c r="N41" s="39" t="s">
        <v>2337</v>
      </c>
    </row>
    <row r="42" spans="1:14" x14ac:dyDescent="0.2">
      <c r="B42" s="3" t="s">
        <v>166</v>
      </c>
      <c r="G42" s="19"/>
      <c r="H42" s="19">
        <v>0</v>
      </c>
      <c r="I42" s="19">
        <v>0</v>
      </c>
      <c r="J42" s="19"/>
      <c r="K42" s="33"/>
    </row>
    <row r="43" spans="1:14" x14ac:dyDescent="0.2">
      <c r="G43" s="19"/>
      <c r="H43" s="19"/>
      <c r="I43" s="19"/>
      <c r="J43" s="19"/>
      <c r="K43" s="33"/>
    </row>
    <row r="44" spans="1:14" x14ac:dyDescent="0.2">
      <c r="A44" s="3">
        <v>2024</v>
      </c>
      <c r="G44" s="19"/>
      <c r="H44" s="19"/>
      <c r="I44" s="19"/>
      <c r="J44" s="19"/>
      <c r="K44" s="33"/>
    </row>
    <row r="45" spans="1:14" x14ac:dyDescent="0.2">
      <c r="B45" s="3" t="s">
        <v>2368</v>
      </c>
      <c r="G45" s="19"/>
      <c r="H45" s="19">
        <v>300</v>
      </c>
      <c r="I45" s="19">
        <v>356</v>
      </c>
      <c r="J45" s="19"/>
      <c r="K45" s="33"/>
      <c r="M45" s="3" t="s">
        <v>182</v>
      </c>
      <c r="N45" s="26" t="s">
        <v>2371</v>
      </c>
    </row>
    <row r="46" spans="1:14" x14ac:dyDescent="0.2">
      <c r="B46" s="3" t="s">
        <v>2369</v>
      </c>
      <c r="G46" s="19"/>
      <c r="H46" s="19">
        <v>1133</v>
      </c>
      <c r="I46" s="19">
        <v>2268</v>
      </c>
      <c r="J46" s="19"/>
      <c r="K46" s="33"/>
      <c r="M46" s="3" t="s">
        <v>182</v>
      </c>
      <c r="N46" s="26" t="s">
        <v>2372</v>
      </c>
    </row>
    <row r="47" spans="1:14" x14ac:dyDescent="0.2">
      <c r="B47" s="3" t="s">
        <v>2370</v>
      </c>
      <c r="G47" s="19"/>
      <c r="H47" s="19">
        <v>1150</v>
      </c>
      <c r="I47" s="19">
        <v>647</v>
      </c>
      <c r="J47" s="19"/>
      <c r="K47" s="33"/>
      <c r="M47" s="3" t="s">
        <v>182</v>
      </c>
      <c r="N47" s="26" t="s">
        <v>2373</v>
      </c>
    </row>
    <row r="48" spans="1:14" x14ac:dyDescent="0.2">
      <c r="B48" s="3" t="s">
        <v>221</v>
      </c>
      <c r="G48" s="19"/>
      <c r="H48" s="19">
        <v>-3</v>
      </c>
      <c r="I48" s="19">
        <v>-6</v>
      </c>
      <c r="J48" s="19"/>
      <c r="K48" s="33"/>
      <c r="N48" s="3" t="s">
        <v>2338</v>
      </c>
    </row>
    <row r="49" spans="1:14" x14ac:dyDescent="0.2">
      <c r="B49" s="3" t="s">
        <v>166</v>
      </c>
      <c r="G49" s="19"/>
      <c r="H49" s="19">
        <v>0</v>
      </c>
      <c r="I49" s="19">
        <v>0</v>
      </c>
      <c r="J49" s="19"/>
      <c r="K49" s="33"/>
    </row>
    <row r="50" spans="1:14" x14ac:dyDescent="0.2">
      <c r="G50" s="19"/>
      <c r="H50" s="19"/>
      <c r="I50" s="19"/>
      <c r="J50" s="19"/>
      <c r="K50" s="33"/>
    </row>
    <row r="51" spans="1:14" x14ac:dyDescent="0.2">
      <c r="G51" s="19"/>
      <c r="H51" s="19"/>
      <c r="I51" s="19"/>
      <c r="J51" s="19"/>
      <c r="K51" s="33"/>
    </row>
    <row r="52" spans="1:14" x14ac:dyDescent="0.2">
      <c r="A52" s="59" t="s">
        <v>6459</v>
      </c>
      <c r="B52" s="39"/>
      <c r="G52" s="19"/>
      <c r="H52" s="19"/>
      <c r="I52" s="19"/>
      <c r="J52" s="19"/>
      <c r="K52" s="33"/>
    </row>
    <row r="53" spans="1:14" x14ac:dyDescent="0.2">
      <c r="A53" s="39"/>
      <c r="B53" s="39" t="s">
        <v>579</v>
      </c>
      <c r="G53" s="19"/>
      <c r="H53" s="19"/>
      <c r="I53" s="19">
        <v>141</v>
      </c>
      <c r="J53" s="19"/>
      <c r="K53" s="33"/>
      <c r="N53" s="3" t="s">
        <v>8935</v>
      </c>
    </row>
    <row r="54" spans="1:14" x14ac:dyDescent="0.2">
      <c r="A54" s="39"/>
      <c r="B54" s="39" t="s">
        <v>578</v>
      </c>
      <c r="G54" s="19"/>
      <c r="H54" s="19"/>
      <c r="I54" s="19">
        <v>-70</v>
      </c>
      <c r="J54" s="19"/>
      <c r="K54" s="33"/>
      <c r="N54" s="3" t="s">
        <v>8936</v>
      </c>
    </row>
    <row r="55" spans="1:14" x14ac:dyDescent="0.2">
      <c r="G55" s="19"/>
      <c r="H55" s="19"/>
      <c r="I55" s="19"/>
      <c r="J55" s="19"/>
      <c r="K55" s="33"/>
    </row>
    <row r="56" spans="1:14" x14ac:dyDescent="0.2">
      <c r="G56" s="19"/>
      <c r="H56" s="19"/>
      <c r="I56" s="19"/>
      <c r="J56" s="19"/>
      <c r="K56" s="33"/>
    </row>
    <row r="57" spans="1:14" ht="25.5" x14ac:dyDescent="0.2">
      <c r="A57" s="61" t="s">
        <v>6460</v>
      </c>
      <c r="B57" s="62"/>
      <c r="C57" s="66" t="s">
        <v>3292</v>
      </c>
      <c r="D57" s="66" t="s">
        <v>3293</v>
      </c>
      <c r="E57" s="70" t="s">
        <v>7761</v>
      </c>
      <c r="K57" s="30"/>
    </row>
    <row r="58" spans="1:14" x14ac:dyDescent="0.2">
      <c r="A58" s="62"/>
      <c r="B58" s="68" t="s">
        <v>9013</v>
      </c>
      <c r="C58" s="98">
        <v>-11</v>
      </c>
      <c r="D58" s="98">
        <v>-11</v>
      </c>
      <c r="E58" s="99"/>
      <c r="K58" s="30"/>
      <c r="N58" s="3" t="s">
        <v>9015</v>
      </c>
    </row>
    <row r="59" spans="1:14" x14ac:dyDescent="0.2">
      <c r="A59" s="62"/>
      <c r="B59" s="68" t="s">
        <v>9014</v>
      </c>
      <c r="C59" s="98">
        <v>-14</v>
      </c>
      <c r="D59" s="98">
        <v>-14</v>
      </c>
      <c r="E59" s="99"/>
      <c r="K59" s="30"/>
      <c r="N59" s="3" t="s">
        <v>9016</v>
      </c>
    </row>
    <row r="60" spans="1:14" x14ac:dyDescent="0.2">
      <c r="A60" s="62"/>
      <c r="B60" s="49" t="s">
        <v>8328</v>
      </c>
      <c r="C60" s="67"/>
      <c r="D60" s="67"/>
      <c r="E60" s="78">
        <v>-800</v>
      </c>
      <c r="K60" s="33"/>
      <c r="N60" s="3" t="s">
        <v>8329</v>
      </c>
    </row>
    <row r="61" spans="1:14" x14ac:dyDescent="0.2">
      <c r="A61" s="62"/>
      <c r="B61" s="49"/>
      <c r="C61" s="67"/>
      <c r="D61" s="67"/>
      <c r="E61" s="78"/>
      <c r="K61" s="30"/>
    </row>
    <row r="62" spans="1:14" x14ac:dyDescent="0.2">
      <c r="A62" s="69" t="s">
        <v>146</v>
      </c>
      <c r="B62" s="49"/>
      <c r="C62" s="71">
        <f>SUM(C58:C61)</f>
        <v>-25</v>
      </c>
      <c r="D62" s="71">
        <f t="shared" ref="D62:E62" si="0">SUM(D58:D61)</f>
        <v>-25</v>
      </c>
      <c r="E62" s="71">
        <f t="shared" si="0"/>
        <v>-800</v>
      </c>
    </row>
    <row r="63" spans="1:14" x14ac:dyDescent="0.2">
      <c r="A63" s="62"/>
      <c r="B63" s="49"/>
      <c r="C63" s="50"/>
      <c r="D63" s="50"/>
      <c r="E63" s="50"/>
    </row>
    <row r="64" spans="1:14" x14ac:dyDescent="0.2">
      <c r="A64" s="62" t="s">
        <v>7759</v>
      </c>
      <c r="B64" s="49"/>
      <c r="C64" s="50"/>
      <c r="D64" s="50"/>
      <c r="E64" s="50">
        <f>E62+D62</f>
        <v>-825</v>
      </c>
    </row>
  </sheetData>
  <hyperlinks>
    <hyperlink ref="A1" location="'statewide summary'!Print_Titles" display="Link to Summary Worksheet" xr:uid="{145F44B7-2930-4817-A1BC-08A5AC67B192}"/>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2/18/2025</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5267D-B937-40EA-A7FD-B6027236D471}">
  <sheetPr codeName="Sheet35"/>
  <dimension ref="A1:N42"/>
  <sheetViews>
    <sheetView showGridLines="0" workbookViewId="0">
      <pane xSplit="2" ySplit="10" topLeftCell="C14" activePane="bottomRight" state="frozen"/>
      <selection pane="topRight" activeCell="C1" sqref="C1"/>
      <selection pane="bottomLeft" activeCell="A14" sqref="A14"/>
      <selection pane="bottomRight" activeCell="B17" sqref="B17"/>
    </sheetView>
  </sheetViews>
  <sheetFormatPr defaultRowHeight="12.75" x14ac:dyDescent="0.2"/>
  <cols>
    <col min="1" max="1" width="6" style="3" customWidth="1"/>
    <col min="2" max="2" width="23.7109375" style="3" customWidth="1"/>
    <col min="3" max="9" width="13.7109375" style="3" customWidth="1"/>
    <col min="10" max="10" width="1.28515625" style="3" customWidth="1"/>
    <col min="11" max="11" width="9.140625" style="3"/>
    <col min="12" max="12" width="1.7109375" style="3" customWidth="1"/>
    <col min="13" max="16384" width="9.140625" style="3"/>
  </cols>
  <sheetData>
    <row r="1" spans="1:11" ht="16.149999999999999" customHeight="1" x14ac:dyDescent="0.2">
      <c r="A1" s="92" t="s">
        <v>8923</v>
      </c>
    </row>
    <row r="2" spans="1:11" ht="14.45" customHeight="1" x14ac:dyDescent="0.2">
      <c r="B2" s="90" t="s">
        <v>739</v>
      </c>
    </row>
    <row r="3" spans="1:11" ht="2.1" customHeight="1" x14ac:dyDescent="0.2"/>
    <row r="4" spans="1:11" ht="14.45" customHeight="1" x14ac:dyDescent="0.2">
      <c r="B4" s="15" t="s">
        <v>1</v>
      </c>
    </row>
    <row r="5" spans="1:11" ht="1.1499999999999999" customHeight="1" x14ac:dyDescent="0.2"/>
    <row r="6" spans="1:11" ht="14.45" customHeight="1" x14ac:dyDescent="0.2">
      <c r="B6" s="15" t="s">
        <v>2</v>
      </c>
    </row>
    <row r="7" spans="1:11" ht="0.75" customHeight="1" x14ac:dyDescent="0.2"/>
    <row r="8" spans="1:11" ht="14.45" customHeight="1" x14ac:dyDescent="0.2">
      <c r="B8" s="16" t="s">
        <v>3</v>
      </c>
    </row>
    <row r="9" spans="1:11" x14ac:dyDescent="0.2">
      <c r="B9" s="8" t="s">
        <v>4</v>
      </c>
      <c r="C9" s="1" t="s">
        <v>4</v>
      </c>
      <c r="D9" s="1" t="s">
        <v>4</v>
      </c>
      <c r="E9" s="1" t="s">
        <v>4</v>
      </c>
      <c r="F9" s="1" t="s">
        <v>4</v>
      </c>
      <c r="G9" s="1" t="s">
        <v>4</v>
      </c>
      <c r="H9" s="1" t="s">
        <v>5</v>
      </c>
      <c r="I9" s="21" t="s">
        <v>174</v>
      </c>
    </row>
    <row r="10" spans="1:11" x14ac:dyDescent="0.2">
      <c r="B10" s="9" t="s">
        <v>4</v>
      </c>
      <c r="C10" s="2" t="s">
        <v>7</v>
      </c>
      <c r="D10" s="2" t="s">
        <v>8</v>
      </c>
      <c r="E10" s="2" t="s">
        <v>9</v>
      </c>
      <c r="F10" s="2" t="s">
        <v>10</v>
      </c>
      <c r="G10" s="2" t="s">
        <v>11</v>
      </c>
      <c r="H10" s="2" t="s">
        <v>12</v>
      </c>
      <c r="I10" s="2" t="s">
        <v>13</v>
      </c>
      <c r="K10" s="31" t="s">
        <v>331</v>
      </c>
    </row>
    <row r="11" spans="1:11" x14ac:dyDescent="0.2">
      <c r="B11" s="8" t="s">
        <v>153</v>
      </c>
      <c r="C11" s="76">
        <v>0</v>
      </c>
      <c r="D11" s="76">
        <v>0</v>
      </c>
      <c r="E11" s="76">
        <v>0</v>
      </c>
      <c r="F11" s="76">
        <v>0</v>
      </c>
      <c r="G11" s="76">
        <v>0</v>
      </c>
      <c r="H11" s="76">
        <v>37933</v>
      </c>
      <c r="I11" s="76">
        <v>400</v>
      </c>
    </row>
    <row r="12" spans="1:11" x14ac:dyDescent="0.2">
      <c r="B12" s="8" t="s">
        <v>800</v>
      </c>
      <c r="C12" s="76">
        <v>0</v>
      </c>
      <c r="D12" s="76">
        <v>0</v>
      </c>
      <c r="E12" s="76">
        <v>0</v>
      </c>
      <c r="F12" s="76">
        <v>0</v>
      </c>
      <c r="G12" s="76">
        <v>-7.7456100000000001</v>
      </c>
      <c r="H12" s="76">
        <v>0</v>
      </c>
      <c r="I12" s="76">
        <v>0</v>
      </c>
    </row>
    <row r="13" spans="1:11" x14ac:dyDescent="0.2">
      <c r="B13" s="8" t="s">
        <v>799</v>
      </c>
      <c r="C13" s="76">
        <v>0</v>
      </c>
      <c r="D13" s="76">
        <v>350</v>
      </c>
      <c r="E13" s="76">
        <v>375</v>
      </c>
      <c r="F13" s="76">
        <v>376</v>
      </c>
      <c r="G13" s="76">
        <v>376</v>
      </c>
      <c r="H13" s="76">
        <v>0</v>
      </c>
      <c r="I13" s="76">
        <v>0</v>
      </c>
    </row>
    <row r="14" spans="1:11" x14ac:dyDescent="0.2">
      <c r="B14" s="12" t="s">
        <v>798</v>
      </c>
      <c r="C14" s="6">
        <v>1274.027</v>
      </c>
      <c r="D14" s="6">
        <v>750.27</v>
      </c>
      <c r="E14" s="6">
        <v>0</v>
      </c>
      <c r="F14" s="6">
        <v>0</v>
      </c>
      <c r="G14" s="6">
        <v>666.37992999999994</v>
      </c>
      <c r="H14" s="6">
        <v>0</v>
      </c>
      <c r="I14" s="6">
        <v>0</v>
      </c>
    </row>
    <row r="15" spans="1:11" x14ac:dyDescent="0.2">
      <c r="B15" s="13" t="s">
        <v>146</v>
      </c>
      <c r="C15" s="7">
        <v>1274.027</v>
      </c>
      <c r="D15" s="7">
        <v>1100.27</v>
      </c>
      <c r="E15" s="7">
        <v>375</v>
      </c>
      <c r="F15" s="7">
        <v>376</v>
      </c>
      <c r="G15" s="7">
        <v>1034.6343199999999</v>
      </c>
      <c r="H15" s="7">
        <v>37933</v>
      </c>
      <c r="I15" s="7">
        <v>400</v>
      </c>
    </row>
    <row r="17" spans="1:14" x14ac:dyDescent="0.2">
      <c r="B17" s="72" t="s">
        <v>9036</v>
      </c>
      <c r="C17" s="72"/>
      <c r="D17" s="72"/>
      <c r="E17" s="72"/>
      <c r="F17" s="72"/>
      <c r="G17" s="72"/>
      <c r="H17" s="72"/>
      <c r="I17" s="74">
        <f>I15+K17</f>
        <v>400</v>
      </c>
      <c r="K17" s="32">
        <f>SUM(K18:K39)</f>
        <v>0</v>
      </c>
    </row>
    <row r="18" spans="1:14" x14ac:dyDescent="0.2">
      <c r="B18" s="72" t="s">
        <v>257</v>
      </c>
      <c r="C18" s="72"/>
      <c r="D18" s="72"/>
      <c r="E18" s="72"/>
      <c r="F18" s="72"/>
      <c r="G18" s="72"/>
      <c r="H18" s="72"/>
      <c r="I18" s="75">
        <f>I17/I15-1</f>
        <v>0</v>
      </c>
      <c r="K18" s="30"/>
    </row>
    <row r="19" spans="1:14" x14ac:dyDescent="0.2">
      <c r="K19" s="30"/>
    </row>
    <row r="20" spans="1:14" x14ac:dyDescent="0.2">
      <c r="G20" s="19"/>
      <c r="H20" s="19"/>
      <c r="I20" s="19"/>
      <c r="J20" s="19"/>
      <c r="K20" s="33"/>
    </row>
    <row r="21" spans="1:14" x14ac:dyDescent="0.2">
      <c r="A21" s="23" t="s">
        <v>256</v>
      </c>
      <c r="G21" s="19"/>
      <c r="H21" s="19"/>
      <c r="I21" s="19"/>
      <c r="J21" s="19"/>
      <c r="K21" s="33"/>
    </row>
    <row r="22" spans="1:14" x14ac:dyDescent="0.2">
      <c r="G22" s="19"/>
      <c r="H22" s="19"/>
      <c r="I22" s="19"/>
      <c r="J22" s="19"/>
      <c r="K22" s="33"/>
    </row>
    <row r="23" spans="1:14" x14ac:dyDescent="0.2">
      <c r="A23" s="18">
        <v>2021</v>
      </c>
      <c r="G23" s="19"/>
      <c r="H23" s="19"/>
      <c r="I23" s="19"/>
      <c r="J23" s="19"/>
      <c r="K23" s="33"/>
    </row>
    <row r="24" spans="1:14" x14ac:dyDescent="0.2">
      <c r="B24" s="3" t="s">
        <v>2374</v>
      </c>
      <c r="G24" s="19">
        <v>724</v>
      </c>
      <c r="H24" s="19">
        <v>0</v>
      </c>
      <c r="I24" s="19"/>
      <c r="J24" s="19"/>
      <c r="K24" s="33"/>
      <c r="M24" s="3" t="s">
        <v>184</v>
      </c>
      <c r="N24" s="26" t="s">
        <v>2376</v>
      </c>
    </row>
    <row r="25" spans="1:14" x14ac:dyDescent="0.2">
      <c r="B25" s="3" t="s">
        <v>2375</v>
      </c>
      <c r="G25" s="19">
        <v>12</v>
      </c>
      <c r="H25" s="19">
        <v>0</v>
      </c>
      <c r="I25" s="19"/>
      <c r="J25" s="19"/>
      <c r="K25" s="33"/>
      <c r="M25" s="3" t="s">
        <v>184</v>
      </c>
      <c r="N25" s="26" t="s">
        <v>2377</v>
      </c>
    </row>
    <row r="26" spans="1:14" x14ac:dyDescent="0.2">
      <c r="G26" s="19"/>
      <c r="H26" s="19"/>
      <c r="I26" s="19"/>
      <c r="J26" s="19"/>
      <c r="K26" s="33"/>
    </row>
    <row r="27" spans="1:14" x14ac:dyDescent="0.2">
      <c r="A27" s="3">
        <v>2023</v>
      </c>
      <c r="G27" s="19"/>
      <c r="H27" s="19"/>
      <c r="I27" s="19"/>
      <c r="J27" s="19"/>
      <c r="K27" s="33"/>
    </row>
    <row r="28" spans="1:14" x14ac:dyDescent="0.2">
      <c r="B28" s="3" t="s">
        <v>2378</v>
      </c>
      <c r="G28" s="19"/>
      <c r="H28" s="19">
        <v>3000</v>
      </c>
      <c r="I28" s="19">
        <v>0</v>
      </c>
      <c r="J28" s="19"/>
      <c r="K28" s="33"/>
      <c r="M28" s="3" t="s">
        <v>184</v>
      </c>
      <c r="N28" s="26" t="s">
        <v>2380</v>
      </c>
    </row>
    <row r="29" spans="1:14" x14ac:dyDescent="0.2">
      <c r="B29" s="3" t="s">
        <v>2379</v>
      </c>
      <c r="G29" s="19"/>
      <c r="H29" s="19">
        <v>20000</v>
      </c>
      <c r="I29" s="19">
        <v>0</v>
      </c>
      <c r="J29" s="19"/>
      <c r="K29" s="33"/>
      <c r="M29" s="3" t="s">
        <v>184</v>
      </c>
      <c r="N29" s="26" t="s">
        <v>2381</v>
      </c>
    </row>
    <row r="30" spans="1:14" x14ac:dyDescent="0.2">
      <c r="B30" s="3" t="s">
        <v>221</v>
      </c>
      <c r="G30" s="19"/>
      <c r="H30" s="19">
        <v>21</v>
      </c>
      <c r="I30" s="19">
        <v>21</v>
      </c>
      <c r="J30" s="19"/>
      <c r="K30" s="33"/>
      <c r="N30" s="39" t="s">
        <v>2242</v>
      </c>
    </row>
    <row r="31" spans="1:14" x14ac:dyDescent="0.2">
      <c r="G31" s="19"/>
      <c r="H31" s="19"/>
      <c r="I31" s="19"/>
      <c r="J31" s="19"/>
      <c r="K31" s="33"/>
    </row>
    <row r="32" spans="1:14" x14ac:dyDescent="0.2">
      <c r="A32" s="3">
        <v>2024</v>
      </c>
      <c r="G32" s="19"/>
      <c r="H32" s="19"/>
      <c r="I32" s="19"/>
      <c r="J32" s="19"/>
      <c r="K32" s="33"/>
    </row>
    <row r="33" spans="1:14" x14ac:dyDescent="0.2">
      <c r="B33" s="3" t="s">
        <v>2378</v>
      </c>
      <c r="G33" s="19"/>
      <c r="H33" s="19">
        <v>1500</v>
      </c>
      <c r="I33" s="19">
        <v>0</v>
      </c>
      <c r="J33" s="19"/>
      <c r="K33" s="33"/>
      <c r="M33" s="3" t="s">
        <v>184</v>
      </c>
      <c r="N33" s="26" t="s">
        <v>2382</v>
      </c>
    </row>
    <row r="34" spans="1:14" x14ac:dyDescent="0.2">
      <c r="B34" s="3" t="s">
        <v>2379</v>
      </c>
      <c r="G34" s="19"/>
      <c r="H34" s="19">
        <v>13036</v>
      </c>
      <c r="I34" s="19">
        <v>0</v>
      </c>
      <c r="J34" s="19"/>
      <c r="K34" s="33"/>
      <c r="M34" s="3" t="s">
        <v>184</v>
      </c>
      <c r="N34" s="26" t="s">
        <v>2383</v>
      </c>
    </row>
    <row r="35" spans="1:14" x14ac:dyDescent="0.2">
      <c r="G35" s="19"/>
      <c r="H35" s="19"/>
      <c r="I35" s="19"/>
      <c r="J35" s="19"/>
      <c r="K35" s="33"/>
    </row>
    <row r="36" spans="1:14" x14ac:dyDescent="0.2">
      <c r="G36" s="19"/>
      <c r="H36" s="19"/>
      <c r="I36" s="19"/>
      <c r="J36" s="19"/>
      <c r="K36" s="33"/>
    </row>
    <row r="37" spans="1:14" ht="25.5" x14ac:dyDescent="0.2">
      <c r="A37" s="61" t="s">
        <v>6460</v>
      </c>
      <c r="B37" s="62"/>
      <c r="C37" s="66" t="s">
        <v>3292</v>
      </c>
      <c r="D37" s="66" t="s">
        <v>3293</v>
      </c>
      <c r="E37" s="70" t="s">
        <v>7761</v>
      </c>
      <c r="K37" s="30"/>
    </row>
    <row r="38" spans="1:14" x14ac:dyDescent="0.2">
      <c r="A38" s="62"/>
      <c r="B38" s="49" t="s">
        <v>8613</v>
      </c>
      <c r="C38" s="67"/>
      <c r="D38" s="67"/>
      <c r="E38" s="78">
        <v>-24</v>
      </c>
      <c r="K38" s="33"/>
      <c r="N38" s="3" t="s">
        <v>8614</v>
      </c>
    </row>
    <row r="39" spans="1:14" x14ac:dyDescent="0.2">
      <c r="A39" s="62"/>
      <c r="B39" s="49"/>
      <c r="C39" s="67"/>
      <c r="D39" s="67"/>
      <c r="E39" s="78"/>
      <c r="K39" s="30"/>
    </row>
    <row r="40" spans="1:14" x14ac:dyDescent="0.2">
      <c r="A40" s="69" t="s">
        <v>146</v>
      </c>
      <c r="B40" s="49"/>
      <c r="C40" s="71">
        <f>SUM(C38:C39)</f>
        <v>0</v>
      </c>
      <c r="D40" s="71">
        <f>SUM(D38:D39)</f>
        <v>0</v>
      </c>
      <c r="E40" s="71">
        <f>SUM(E38:E39)</f>
        <v>-24</v>
      </c>
    </row>
    <row r="41" spans="1:14" x14ac:dyDescent="0.2">
      <c r="A41" s="62"/>
      <c r="B41" s="49"/>
      <c r="C41" s="50"/>
      <c r="D41" s="50"/>
      <c r="E41" s="50"/>
    </row>
    <row r="42" spans="1:14" x14ac:dyDescent="0.2">
      <c r="A42" s="62" t="s">
        <v>7759</v>
      </c>
      <c r="B42" s="49"/>
      <c r="C42" s="50"/>
      <c r="D42" s="50"/>
      <c r="E42" s="50">
        <f>E40+D40</f>
        <v>-24</v>
      </c>
    </row>
  </sheetData>
  <hyperlinks>
    <hyperlink ref="A1" location="'statewide summary'!Print_Titles" display="Link to Summary Worksheet" xr:uid="{BFF9F830-3DE2-44AB-A161-A3AC033C5C39}"/>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2/18/2025</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FBC0E-FF49-4689-9806-6B61326B07FB}">
  <sheetPr codeName="Sheet36"/>
  <dimension ref="A1:N60"/>
  <sheetViews>
    <sheetView showGridLines="0" workbookViewId="0">
      <pane xSplit="2" ySplit="10" topLeftCell="C11" activePane="bottomRight" state="frozen"/>
      <selection pane="topRight" activeCell="C1" sqref="C1"/>
      <selection pane="bottomLeft" activeCell="A14" sqref="A14"/>
      <selection pane="bottomRight" activeCell="B18" sqref="B18"/>
    </sheetView>
  </sheetViews>
  <sheetFormatPr defaultRowHeight="12.75" x14ac:dyDescent="0.2"/>
  <cols>
    <col min="1" max="1" width="5.5703125" style="3" customWidth="1"/>
    <col min="2" max="2" width="28.5703125" style="3" customWidth="1"/>
    <col min="3" max="9" width="13.7109375" style="3" customWidth="1"/>
    <col min="10" max="10" width="2.28515625" style="3" customWidth="1"/>
    <col min="11" max="11" width="9.140625" style="3"/>
    <col min="12" max="12" width="2.28515625" style="3" customWidth="1"/>
    <col min="13" max="16384" width="9.140625" style="3"/>
  </cols>
  <sheetData>
    <row r="1" spans="1:11" ht="16.149999999999999" customHeight="1" x14ac:dyDescent="0.2">
      <c r="A1" s="92" t="s">
        <v>8923</v>
      </c>
    </row>
    <row r="2" spans="1:11" ht="14.45" customHeight="1" x14ac:dyDescent="0.2">
      <c r="B2" s="90" t="s">
        <v>805</v>
      </c>
    </row>
    <row r="3" spans="1:11" ht="2.1" customHeight="1" x14ac:dyDescent="0.2"/>
    <row r="4" spans="1:11" ht="14.45" customHeight="1" x14ac:dyDescent="0.2">
      <c r="B4" s="15" t="s">
        <v>1</v>
      </c>
    </row>
    <row r="5" spans="1:11" ht="1.1499999999999999" customHeight="1" x14ac:dyDescent="0.2"/>
    <row r="6" spans="1:11" ht="14.45" customHeight="1" x14ac:dyDescent="0.2">
      <c r="B6" s="15" t="s">
        <v>2</v>
      </c>
    </row>
    <row r="7" spans="1:11" ht="0.75" customHeight="1" x14ac:dyDescent="0.2"/>
    <row r="8" spans="1:11" ht="14.45" customHeight="1" x14ac:dyDescent="0.2">
      <c r="B8" s="16" t="s">
        <v>3</v>
      </c>
    </row>
    <row r="9" spans="1:11" x14ac:dyDescent="0.2">
      <c r="B9" s="8" t="s">
        <v>4</v>
      </c>
      <c r="C9" s="1" t="s">
        <v>4</v>
      </c>
      <c r="D9" s="1" t="s">
        <v>4</v>
      </c>
      <c r="E9" s="1" t="s">
        <v>4</v>
      </c>
      <c r="F9" s="1" t="s">
        <v>4</v>
      </c>
      <c r="G9" s="1" t="s">
        <v>4</v>
      </c>
      <c r="H9" s="1" t="s">
        <v>5</v>
      </c>
      <c r="I9" s="21" t="s">
        <v>174</v>
      </c>
    </row>
    <row r="10" spans="1:11" x14ac:dyDescent="0.2">
      <c r="B10" s="9" t="s">
        <v>4</v>
      </c>
      <c r="C10" s="2" t="s">
        <v>7</v>
      </c>
      <c r="D10" s="2" t="s">
        <v>8</v>
      </c>
      <c r="E10" s="2" t="s">
        <v>9</v>
      </c>
      <c r="F10" s="2" t="s">
        <v>10</v>
      </c>
      <c r="G10" s="2" t="s">
        <v>11</v>
      </c>
      <c r="H10" s="2" t="s">
        <v>12</v>
      </c>
      <c r="I10" s="2" t="s">
        <v>13</v>
      </c>
      <c r="K10" s="31" t="s">
        <v>331</v>
      </c>
    </row>
    <row r="11" spans="1:11" x14ac:dyDescent="0.2">
      <c r="B11" s="8" t="s">
        <v>153</v>
      </c>
      <c r="C11" s="76">
        <v>0</v>
      </c>
      <c r="D11" s="76">
        <v>0</v>
      </c>
      <c r="E11" s="76">
        <v>0</v>
      </c>
      <c r="F11" s="76">
        <v>0</v>
      </c>
      <c r="G11" s="76">
        <v>0</v>
      </c>
      <c r="H11" s="76">
        <v>29984</v>
      </c>
      <c r="I11" s="76">
        <v>26767</v>
      </c>
    </row>
    <row r="12" spans="1:11" x14ac:dyDescent="0.2">
      <c r="B12" s="8" t="s">
        <v>804</v>
      </c>
      <c r="C12" s="76">
        <v>0</v>
      </c>
      <c r="D12" s="76">
        <v>0</v>
      </c>
      <c r="E12" s="76">
        <v>0</v>
      </c>
      <c r="F12" s="76">
        <v>0</v>
      </c>
      <c r="G12" s="76">
        <v>1937.0098599999999</v>
      </c>
      <c r="H12" s="76">
        <v>0</v>
      </c>
      <c r="I12" s="76">
        <v>0</v>
      </c>
    </row>
    <row r="13" spans="1:11" x14ac:dyDescent="0.2">
      <c r="B13" s="8" t="s">
        <v>803</v>
      </c>
      <c r="C13" s="76">
        <v>0</v>
      </c>
      <c r="D13" s="76">
        <v>0</v>
      </c>
      <c r="E13" s="76">
        <v>0</v>
      </c>
      <c r="F13" s="76">
        <v>929.17700000000002</v>
      </c>
      <c r="G13" s="76">
        <v>3606</v>
      </c>
      <c r="H13" s="76">
        <v>0</v>
      </c>
      <c r="I13" s="76">
        <v>0</v>
      </c>
    </row>
    <row r="14" spans="1:11" x14ac:dyDescent="0.2">
      <c r="B14" s="8" t="s">
        <v>802</v>
      </c>
      <c r="C14" s="76">
        <v>7846.5959999999995</v>
      </c>
      <c r="D14" s="76">
        <v>6233</v>
      </c>
      <c r="E14" s="76">
        <v>8851.6010000000006</v>
      </c>
      <c r="F14" s="76">
        <v>9844.3420000000006</v>
      </c>
      <c r="G14" s="76">
        <v>14114.254870000001</v>
      </c>
      <c r="H14" s="76">
        <v>0</v>
      </c>
      <c r="I14" s="76">
        <v>0</v>
      </c>
    </row>
    <row r="15" spans="1:11" x14ac:dyDescent="0.2">
      <c r="B15" s="8" t="s">
        <v>801</v>
      </c>
      <c r="C15" s="76">
        <v>0</v>
      </c>
      <c r="D15" s="76">
        <v>0</v>
      </c>
      <c r="E15" s="76">
        <v>13</v>
      </c>
      <c r="F15" s="76">
        <v>183.90100000000001</v>
      </c>
      <c r="G15" s="76">
        <v>544.15114000000005</v>
      </c>
      <c r="H15" s="76">
        <v>0</v>
      </c>
      <c r="I15" s="76">
        <v>0</v>
      </c>
    </row>
    <row r="16" spans="1:11" x14ac:dyDescent="0.2">
      <c r="B16" s="13" t="s">
        <v>146</v>
      </c>
      <c r="C16" s="7">
        <v>7846.5959999999995</v>
      </c>
      <c r="D16" s="7">
        <v>6233</v>
      </c>
      <c r="E16" s="7">
        <v>8864.6010000000006</v>
      </c>
      <c r="F16" s="7">
        <v>10957.42</v>
      </c>
      <c r="G16" s="7">
        <v>20201.415870000001</v>
      </c>
      <c r="H16" s="7">
        <v>29984</v>
      </c>
      <c r="I16" s="7">
        <v>26767</v>
      </c>
    </row>
    <row r="18" spans="1:14" x14ac:dyDescent="0.2">
      <c r="B18" s="72" t="s">
        <v>9036</v>
      </c>
      <c r="C18" s="72"/>
      <c r="D18" s="72"/>
      <c r="E18" s="72"/>
      <c r="F18" s="72"/>
      <c r="G18" s="72"/>
      <c r="H18" s="72"/>
      <c r="I18" s="74">
        <f>I16+K18</f>
        <v>26767</v>
      </c>
      <c r="K18" s="32">
        <f>SUM(K19:K57)</f>
        <v>0</v>
      </c>
    </row>
    <row r="19" spans="1:14" x14ac:dyDescent="0.2">
      <c r="B19" s="72" t="s">
        <v>257</v>
      </c>
      <c r="C19" s="72"/>
      <c r="D19" s="72"/>
      <c r="E19" s="72"/>
      <c r="F19" s="72"/>
      <c r="G19" s="72"/>
      <c r="H19" s="72"/>
      <c r="I19" s="75">
        <f>I18/I16-1</f>
        <v>0</v>
      </c>
      <c r="K19" s="30"/>
    </row>
    <row r="20" spans="1:14" x14ac:dyDescent="0.2">
      <c r="K20" s="30"/>
    </row>
    <row r="21" spans="1:14" x14ac:dyDescent="0.2">
      <c r="G21" s="19"/>
      <c r="H21" s="19"/>
      <c r="I21" s="19"/>
      <c r="J21" s="19"/>
      <c r="K21" s="33"/>
    </row>
    <row r="22" spans="1:14" x14ac:dyDescent="0.2">
      <c r="A22" s="23" t="s">
        <v>256</v>
      </c>
      <c r="G22" s="19"/>
      <c r="H22" s="19"/>
      <c r="I22" s="19"/>
      <c r="J22" s="19"/>
      <c r="K22" s="33"/>
    </row>
    <row r="23" spans="1:14" x14ac:dyDescent="0.2">
      <c r="G23" s="19"/>
      <c r="H23" s="19"/>
      <c r="I23" s="19"/>
      <c r="J23" s="19"/>
      <c r="K23" s="33"/>
    </row>
    <row r="24" spans="1:14" x14ac:dyDescent="0.2">
      <c r="A24" s="18">
        <v>2021</v>
      </c>
      <c r="G24" s="19"/>
      <c r="H24" s="19"/>
      <c r="I24" s="19"/>
      <c r="J24" s="19"/>
      <c r="K24" s="33"/>
    </row>
    <row r="25" spans="1:14" x14ac:dyDescent="0.2">
      <c r="B25" s="3" t="s">
        <v>2384</v>
      </c>
      <c r="G25" s="19">
        <v>1158</v>
      </c>
      <c r="H25" s="19">
        <v>969</v>
      </c>
      <c r="I25" s="19"/>
      <c r="J25" s="19"/>
      <c r="K25" s="33"/>
      <c r="M25" s="3" t="s">
        <v>182</v>
      </c>
      <c r="N25" s="26" t="s">
        <v>2386</v>
      </c>
    </row>
    <row r="26" spans="1:14" x14ac:dyDescent="0.2">
      <c r="B26" s="3" t="s">
        <v>2385</v>
      </c>
      <c r="G26" s="19">
        <v>324</v>
      </c>
      <c r="H26" s="19">
        <v>0</v>
      </c>
      <c r="I26" s="19"/>
      <c r="J26" s="19"/>
      <c r="K26" s="33"/>
      <c r="M26" s="3" t="s">
        <v>184</v>
      </c>
      <c r="N26" s="26" t="s">
        <v>2387</v>
      </c>
    </row>
    <row r="27" spans="1:14" x14ac:dyDescent="0.2">
      <c r="G27" s="19"/>
      <c r="H27" s="19"/>
      <c r="I27" s="19"/>
      <c r="J27" s="19"/>
      <c r="K27" s="33"/>
    </row>
    <row r="28" spans="1:14" x14ac:dyDescent="0.2">
      <c r="A28" s="3">
        <v>2022</v>
      </c>
      <c r="G28" s="19"/>
      <c r="H28" s="19"/>
      <c r="I28" s="19"/>
      <c r="J28" s="19"/>
      <c r="K28" s="33"/>
    </row>
    <row r="29" spans="1:14" x14ac:dyDescent="0.2">
      <c r="B29" s="3" t="s">
        <v>2388</v>
      </c>
      <c r="G29" s="19">
        <v>654</v>
      </c>
      <c r="H29" s="19">
        <v>1308</v>
      </c>
      <c r="I29" s="19"/>
      <c r="J29" s="19"/>
      <c r="K29" s="33"/>
      <c r="M29" s="3" t="s">
        <v>180</v>
      </c>
      <c r="N29" s="26" t="s">
        <v>2391</v>
      </c>
    </row>
    <row r="30" spans="1:14" x14ac:dyDescent="0.2">
      <c r="B30" s="3" t="s">
        <v>2389</v>
      </c>
      <c r="G30" s="19">
        <v>2952</v>
      </c>
      <c r="H30" s="19">
        <v>5342</v>
      </c>
      <c r="I30" s="19"/>
      <c r="J30" s="19"/>
      <c r="K30" s="33"/>
      <c r="M30" s="3" t="s">
        <v>182</v>
      </c>
      <c r="N30" s="26" t="s">
        <v>2392</v>
      </c>
    </row>
    <row r="31" spans="1:14" x14ac:dyDescent="0.2">
      <c r="B31" s="3" t="s">
        <v>2390</v>
      </c>
      <c r="G31" s="19">
        <v>2122</v>
      </c>
      <c r="H31" s="19">
        <v>6971</v>
      </c>
      <c r="I31" s="19"/>
      <c r="J31" s="19"/>
      <c r="K31" s="33"/>
      <c r="M31" s="3" t="s">
        <v>182</v>
      </c>
      <c r="N31" s="26" t="s">
        <v>2393</v>
      </c>
    </row>
    <row r="32" spans="1:14" x14ac:dyDescent="0.2">
      <c r="B32" s="3" t="s">
        <v>166</v>
      </c>
      <c r="G32" s="19">
        <v>167</v>
      </c>
      <c r="H32" s="19">
        <v>236</v>
      </c>
      <c r="I32" s="19"/>
      <c r="J32" s="19"/>
      <c r="K32" s="33"/>
      <c r="N32" s="26"/>
    </row>
    <row r="33" spans="1:14" x14ac:dyDescent="0.2">
      <c r="G33" s="19"/>
      <c r="H33" s="19"/>
      <c r="I33" s="19"/>
      <c r="J33" s="19"/>
      <c r="K33" s="33"/>
    </row>
    <row r="34" spans="1:14" x14ac:dyDescent="0.2">
      <c r="A34" s="3">
        <v>2023</v>
      </c>
      <c r="G34" s="19"/>
      <c r="H34" s="19"/>
      <c r="I34" s="19"/>
      <c r="J34" s="19"/>
      <c r="K34" s="33"/>
    </row>
    <row r="35" spans="1:14" x14ac:dyDescent="0.2">
      <c r="B35" s="3" t="s">
        <v>2394</v>
      </c>
      <c r="G35" s="19">
        <v>614</v>
      </c>
      <c r="H35" s="19"/>
      <c r="I35" s="19"/>
      <c r="J35" s="19"/>
      <c r="K35" s="33"/>
      <c r="M35" s="3" t="s">
        <v>184</v>
      </c>
      <c r="N35" s="26" t="s">
        <v>2395</v>
      </c>
    </row>
    <row r="36" spans="1:14" x14ac:dyDescent="0.2">
      <c r="B36" s="3" t="s">
        <v>2396</v>
      </c>
      <c r="G36" s="19"/>
      <c r="H36" s="19">
        <v>200</v>
      </c>
      <c r="I36" s="19">
        <v>0</v>
      </c>
      <c r="J36" s="19"/>
      <c r="K36" s="33"/>
      <c r="M36" s="3" t="s">
        <v>184</v>
      </c>
      <c r="N36" s="26" t="s">
        <v>2400</v>
      </c>
    </row>
    <row r="37" spans="1:14" x14ac:dyDescent="0.2">
      <c r="B37" s="3" t="s">
        <v>2397</v>
      </c>
      <c r="G37" s="19"/>
      <c r="H37" s="19">
        <v>324</v>
      </c>
      <c r="I37" s="19">
        <v>0</v>
      </c>
      <c r="J37" s="19"/>
      <c r="K37" s="33"/>
      <c r="M37" s="3" t="s">
        <v>184</v>
      </c>
      <c r="N37" s="26" t="s">
        <v>2401</v>
      </c>
    </row>
    <row r="38" spans="1:14" x14ac:dyDescent="0.2">
      <c r="B38" s="3" t="s">
        <v>2398</v>
      </c>
      <c r="G38" s="19"/>
      <c r="H38" s="19">
        <v>1112</v>
      </c>
      <c r="I38" s="19">
        <v>384</v>
      </c>
      <c r="J38" s="19"/>
      <c r="K38" s="33"/>
      <c r="M38" s="3" t="s">
        <v>182</v>
      </c>
      <c r="N38" s="26" t="s">
        <v>2402</v>
      </c>
    </row>
    <row r="39" spans="1:14" x14ac:dyDescent="0.2">
      <c r="B39" s="3" t="s">
        <v>2399</v>
      </c>
      <c r="G39" s="19"/>
      <c r="H39" s="19">
        <v>950</v>
      </c>
      <c r="I39" s="19">
        <v>0</v>
      </c>
      <c r="J39" s="19"/>
      <c r="K39" s="33"/>
      <c r="M39" s="3" t="s">
        <v>184</v>
      </c>
      <c r="N39" s="26" t="s">
        <v>2403</v>
      </c>
    </row>
    <row r="40" spans="1:14" x14ac:dyDescent="0.2">
      <c r="B40" s="3" t="s">
        <v>166</v>
      </c>
      <c r="G40" s="19"/>
      <c r="H40" s="19">
        <v>1584</v>
      </c>
      <c r="I40" s="19">
        <v>1521</v>
      </c>
      <c r="J40" s="19"/>
      <c r="K40" s="33"/>
    </row>
    <row r="41" spans="1:14" x14ac:dyDescent="0.2">
      <c r="G41" s="19"/>
      <c r="H41" s="19"/>
      <c r="I41" s="19"/>
      <c r="J41" s="19"/>
      <c r="K41" s="33"/>
    </row>
    <row r="42" spans="1:14" x14ac:dyDescent="0.2">
      <c r="A42" s="3">
        <v>2024</v>
      </c>
      <c r="G42" s="19"/>
      <c r="H42" s="19"/>
      <c r="I42" s="19"/>
      <c r="J42" s="19"/>
      <c r="K42" s="33"/>
    </row>
    <row r="43" spans="1:14" x14ac:dyDescent="0.2">
      <c r="B43" s="3" t="s">
        <v>2404</v>
      </c>
      <c r="H43" s="19">
        <v>903</v>
      </c>
      <c r="I43" s="19">
        <v>898</v>
      </c>
      <c r="J43" s="19"/>
      <c r="K43" s="33"/>
      <c r="M43" s="3" t="s">
        <v>180</v>
      </c>
      <c r="N43" s="26" t="s">
        <v>2407</v>
      </c>
    </row>
    <row r="44" spans="1:14" x14ac:dyDescent="0.2">
      <c r="B44" s="3" t="s">
        <v>2405</v>
      </c>
      <c r="H44" s="19">
        <v>616</v>
      </c>
      <c r="I44" s="19">
        <v>0</v>
      </c>
      <c r="J44" s="19"/>
      <c r="K44" s="33"/>
      <c r="M44" s="3" t="s">
        <v>184</v>
      </c>
      <c r="N44" s="26" t="s">
        <v>2408</v>
      </c>
    </row>
    <row r="45" spans="1:14" x14ac:dyDescent="0.2">
      <c r="B45" s="3" t="s">
        <v>2406</v>
      </c>
      <c r="H45" s="19">
        <v>180</v>
      </c>
      <c r="I45" s="19">
        <v>0</v>
      </c>
      <c r="J45" s="19"/>
      <c r="K45" s="33"/>
      <c r="M45" s="3" t="s">
        <v>184</v>
      </c>
      <c r="N45" s="26" t="s">
        <v>2409</v>
      </c>
    </row>
    <row r="46" spans="1:14" x14ac:dyDescent="0.2">
      <c r="B46" s="3" t="s">
        <v>166</v>
      </c>
      <c r="H46" s="19">
        <v>51</v>
      </c>
      <c r="I46" s="19">
        <v>6</v>
      </c>
      <c r="J46" s="19"/>
      <c r="K46" s="33"/>
    </row>
    <row r="47" spans="1:14" x14ac:dyDescent="0.2">
      <c r="H47" s="19"/>
      <c r="I47" s="19"/>
      <c r="J47" s="19"/>
      <c r="K47" s="33"/>
    </row>
    <row r="48" spans="1:14" x14ac:dyDescent="0.2">
      <c r="H48" s="19"/>
      <c r="I48" s="19"/>
      <c r="J48" s="19"/>
      <c r="K48" s="33"/>
    </row>
    <row r="49" spans="1:14" x14ac:dyDescent="0.2">
      <c r="A49" s="59" t="s">
        <v>8615</v>
      </c>
      <c r="B49" s="39"/>
      <c r="H49" s="19"/>
      <c r="I49" s="19"/>
      <c r="J49" s="19"/>
      <c r="K49" s="33"/>
    </row>
    <row r="50" spans="1:14" x14ac:dyDescent="0.2">
      <c r="A50" s="39"/>
      <c r="B50" s="39" t="s">
        <v>580</v>
      </c>
      <c r="H50" s="19"/>
      <c r="I50" s="19">
        <v>-226</v>
      </c>
      <c r="J50" s="19"/>
      <c r="K50" s="33"/>
    </row>
    <row r="51" spans="1:14" x14ac:dyDescent="0.2">
      <c r="H51" s="19"/>
      <c r="J51" s="19"/>
      <c r="K51" s="33"/>
    </row>
    <row r="52" spans="1:14" x14ac:dyDescent="0.2">
      <c r="H52" s="19"/>
      <c r="I52" s="19"/>
      <c r="J52" s="19"/>
      <c r="K52" s="33"/>
    </row>
    <row r="53" spans="1:14" ht="25.5" x14ac:dyDescent="0.2">
      <c r="A53" s="61" t="s">
        <v>6460</v>
      </c>
      <c r="B53" s="62"/>
      <c r="C53" s="66" t="s">
        <v>3292</v>
      </c>
      <c r="D53" s="66" t="s">
        <v>3293</v>
      </c>
      <c r="E53" s="70" t="s">
        <v>7761</v>
      </c>
      <c r="K53" s="30"/>
    </row>
    <row r="54" spans="1:14" x14ac:dyDescent="0.2">
      <c r="A54" s="62"/>
      <c r="B54" s="62" t="s">
        <v>6461</v>
      </c>
      <c r="C54" s="67">
        <f>-I50</f>
        <v>226</v>
      </c>
      <c r="D54" s="67"/>
      <c r="E54" s="78"/>
      <c r="K54" s="33"/>
    </row>
    <row r="55" spans="1:14" x14ac:dyDescent="0.2">
      <c r="A55" s="62"/>
      <c r="B55" s="62" t="s">
        <v>2410</v>
      </c>
      <c r="C55" s="67">
        <v>-384</v>
      </c>
      <c r="D55" s="67">
        <v>-384</v>
      </c>
      <c r="E55" s="78"/>
      <c r="K55" s="33"/>
      <c r="N55" s="3" t="s">
        <v>2411</v>
      </c>
    </row>
    <row r="56" spans="1:14" x14ac:dyDescent="0.2">
      <c r="A56" s="62"/>
      <c r="B56" s="49" t="s">
        <v>8616</v>
      </c>
      <c r="C56" s="67"/>
      <c r="D56" s="67"/>
      <c r="E56" s="78">
        <v>-2341</v>
      </c>
      <c r="K56" s="33"/>
      <c r="N56" s="3" t="s">
        <v>8617</v>
      </c>
    </row>
    <row r="57" spans="1:14" x14ac:dyDescent="0.2">
      <c r="A57" s="62"/>
      <c r="B57" s="49"/>
      <c r="C57" s="67"/>
      <c r="D57" s="67"/>
      <c r="E57" s="78"/>
      <c r="K57" s="30"/>
    </row>
    <row r="58" spans="1:14" x14ac:dyDescent="0.2">
      <c r="A58" s="69" t="s">
        <v>146</v>
      </c>
      <c r="B58" s="49"/>
      <c r="C58" s="71">
        <f>SUM(C54:C57)</f>
        <v>-158</v>
      </c>
      <c r="D58" s="71">
        <f t="shared" ref="D58:E58" si="0">SUM(D54:D57)</f>
        <v>-384</v>
      </c>
      <c r="E58" s="71">
        <f t="shared" si="0"/>
        <v>-2341</v>
      </c>
    </row>
    <row r="59" spans="1:14" x14ac:dyDescent="0.2">
      <c r="A59" s="62"/>
      <c r="B59" s="49"/>
      <c r="C59" s="50"/>
      <c r="D59" s="50"/>
      <c r="E59" s="50"/>
    </row>
    <row r="60" spans="1:14" x14ac:dyDescent="0.2">
      <c r="A60" s="62" t="s">
        <v>7759</v>
      </c>
      <c r="B60" s="49"/>
      <c r="C60" s="50"/>
      <c r="D60" s="50"/>
      <c r="E60" s="50">
        <f>E58+D58</f>
        <v>-2725</v>
      </c>
    </row>
  </sheetData>
  <hyperlinks>
    <hyperlink ref="A1" location="'statewide summary'!Print_Titles" display="Link to Summary Worksheet" xr:uid="{C1C77837-F924-4E50-A518-911B9E03F20B}"/>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2/18/2025</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4B3EF-BD1D-4285-8CBC-0E5DAA3FABAB}">
  <sheetPr codeName="Sheet37"/>
  <dimension ref="A1:N62"/>
  <sheetViews>
    <sheetView showGridLines="0" workbookViewId="0">
      <pane xSplit="2" ySplit="10" topLeftCell="C11" activePane="bottomRight" state="frozen"/>
      <selection pane="topRight" activeCell="C1" sqref="C1"/>
      <selection pane="bottomLeft" activeCell="A14" sqref="A14"/>
      <selection pane="bottomRight" activeCell="B19" sqref="B19"/>
    </sheetView>
  </sheetViews>
  <sheetFormatPr defaultRowHeight="12.75" x14ac:dyDescent="0.2"/>
  <cols>
    <col min="1" max="1" width="6.85546875" style="3" customWidth="1"/>
    <col min="2" max="2" width="30.5703125" style="3" customWidth="1"/>
    <col min="3" max="9" width="13.7109375" style="3" customWidth="1"/>
    <col min="10" max="10" width="2.28515625" style="3" customWidth="1"/>
    <col min="11" max="11" width="9.140625" style="3"/>
    <col min="12" max="12" width="1.85546875" style="3" customWidth="1"/>
    <col min="13" max="16384" width="9.140625" style="3"/>
  </cols>
  <sheetData>
    <row r="1" spans="1:11" ht="16.149999999999999" customHeight="1" x14ac:dyDescent="0.2">
      <c r="A1" s="92" t="s">
        <v>8923</v>
      </c>
    </row>
    <row r="2" spans="1:11" ht="14.45" customHeight="1" x14ac:dyDescent="0.2">
      <c r="B2" s="90" t="s">
        <v>741</v>
      </c>
    </row>
    <row r="3" spans="1:11" ht="2.1" customHeight="1" x14ac:dyDescent="0.2"/>
    <row r="4" spans="1:11" ht="14.45" customHeight="1" x14ac:dyDescent="0.2">
      <c r="B4" s="15" t="s">
        <v>1</v>
      </c>
    </row>
    <row r="5" spans="1:11" ht="1.1499999999999999" customHeight="1" x14ac:dyDescent="0.2"/>
    <row r="6" spans="1:11" ht="14.45" customHeight="1" x14ac:dyDescent="0.2">
      <c r="B6" s="15" t="s">
        <v>2</v>
      </c>
    </row>
    <row r="7" spans="1:11" ht="0.75" customHeight="1" x14ac:dyDescent="0.2"/>
    <row r="8" spans="1:11" ht="14.45" customHeight="1" x14ac:dyDescent="0.2">
      <c r="B8" s="16" t="s">
        <v>3</v>
      </c>
    </row>
    <row r="9" spans="1:11" x14ac:dyDescent="0.2">
      <c r="B9" s="8" t="s">
        <v>4</v>
      </c>
      <c r="C9" s="1" t="s">
        <v>4</v>
      </c>
      <c r="D9" s="1" t="s">
        <v>4</v>
      </c>
      <c r="E9" s="1" t="s">
        <v>4</v>
      </c>
      <c r="F9" s="1" t="s">
        <v>4</v>
      </c>
      <c r="G9" s="1" t="s">
        <v>4</v>
      </c>
      <c r="H9" s="1" t="s">
        <v>5</v>
      </c>
      <c r="I9" s="21" t="s">
        <v>174</v>
      </c>
    </row>
    <row r="10" spans="1:11" x14ac:dyDescent="0.2">
      <c r="B10" s="9" t="s">
        <v>4</v>
      </c>
      <c r="C10" s="2" t="s">
        <v>7</v>
      </c>
      <c r="D10" s="2" t="s">
        <v>8</v>
      </c>
      <c r="E10" s="2" t="s">
        <v>9</v>
      </c>
      <c r="F10" s="2" t="s">
        <v>10</v>
      </c>
      <c r="G10" s="2" t="s">
        <v>11</v>
      </c>
      <c r="H10" s="2" t="s">
        <v>12</v>
      </c>
      <c r="I10" s="2" t="s">
        <v>13</v>
      </c>
      <c r="K10" s="31" t="s">
        <v>331</v>
      </c>
    </row>
    <row r="11" spans="1:11" x14ac:dyDescent="0.2">
      <c r="B11" s="8" t="s">
        <v>153</v>
      </c>
      <c r="C11" s="76">
        <v>0</v>
      </c>
      <c r="D11" s="76">
        <v>0</v>
      </c>
      <c r="E11" s="76">
        <v>0</v>
      </c>
      <c r="F11" s="76">
        <v>0</v>
      </c>
      <c r="G11" s="76">
        <v>0</v>
      </c>
      <c r="H11" s="76">
        <v>4046</v>
      </c>
      <c r="I11" s="76">
        <v>1060</v>
      </c>
    </row>
    <row r="12" spans="1:11" x14ac:dyDescent="0.2">
      <c r="B12" s="8" t="s">
        <v>809</v>
      </c>
      <c r="C12" s="76">
        <v>0</v>
      </c>
      <c r="D12" s="76">
        <v>4.0000000000000001E-3</v>
      </c>
      <c r="E12" s="76">
        <v>0</v>
      </c>
      <c r="F12" s="76">
        <v>0</v>
      </c>
      <c r="G12" s="76">
        <v>0</v>
      </c>
      <c r="H12" s="76">
        <v>0</v>
      </c>
      <c r="I12" s="76">
        <v>0</v>
      </c>
    </row>
    <row r="13" spans="1:11" x14ac:dyDescent="0.2">
      <c r="B13" s="8" t="s">
        <v>808</v>
      </c>
      <c r="C13" s="76">
        <v>0</v>
      </c>
      <c r="D13" s="76">
        <v>0</v>
      </c>
      <c r="E13" s="76">
        <v>0</v>
      </c>
      <c r="F13" s="76">
        <v>168.98699999999999</v>
      </c>
      <c r="G13" s="76">
        <v>200.10196999999999</v>
      </c>
      <c r="H13" s="76">
        <v>0</v>
      </c>
      <c r="I13" s="76">
        <v>0</v>
      </c>
    </row>
    <row r="14" spans="1:11" x14ac:dyDescent="0.2">
      <c r="B14" s="8" t="s">
        <v>807</v>
      </c>
      <c r="C14" s="76">
        <v>0</v>
      </c>
      <c r="D14" s="76">
        <v>0</v>
      </c>
      <c r="E14" s="76">
        <v>0</v>
      </c>
      <c r="F14" s="76">
        <v>0</v>
      </c>
      <c r="G14" s="76">
        <v>365.18056000000001</v>
      </c>
      <c r="H14" s="76">
        <v>0</v>
      </c>
      <c r="I14" s="76">
        <v>0</v>
      </c>
    </row>
    <row r="15" spans="1:11" x14ac:dyDescent="0.2">
      <c r="B15" s="8" t="s">
        <v>806</v>
      </c>
      <c r="C15" s="76">
        <v>0</v>
      </c>
      <c r="D15" s="76">
        <v>58.576000000000001</v>
      </c>
      <c r="E15" s="76">
        <v>315.39800000000002</v>
      </c>
      <c r="F15" s="76">
        <v>561.45100000000002</v>
      </c>
      <c r="G15" s="76">
        <v>443.99376000000001</v>
      </c>
      <c r="H15" s="76">
        <v>0</v>
      </c>
      <c r="I15" s="76">
        <v>0</v>
      </c>
    </row>
    <row r="16" spans="1:11" x14ac:dyDescent="0.2">
      <c r="B16" s="8" t="s">
        <v>779</v>
      </c>
      <c r="C16" s="76">
        <v>0</v>
      </c>
      <c r="D16" s="76">
        <v>0.98199999999999998</v>
      </c>
      <c r="E16" s="76">
        <v>4.8029999999999999</v>
      </c>
      <c r="F16" s="76">
        <v>2.347</v>
      </c>
      <c r="G16" s="76">
        <v>0</v>
      </c>
      <c r="H16" s="76">
        <v>0</v>
      </c>
      <c r="I16" s="76">
        <v>0</v>
      </c>
    </row>
    <row r="17" spans="1:14" x14ac:dyDescent="0.2">
      <c r="B17" s="13" t="s">
        <v>146</v>
      </c>
      <c r="C17" s="7">
        <v>0</v>
      </c>
      <c r="D17" s="7">
        <v>59.561999999999998</v>
      </c>
      <c r="E17" s="7">
        <v>320.20100000000002</v>
      </c>
      <c r="F17" s="7">
        <v>732.78499999999997</v>
      </c>
      <c r="G17" s="7">
        <v>1009.27629</v>
      </c>
      <c r="H17" s="7">
        <v>4046</v>
      </c>
      <c r="I17" s="7">
        <v>1060</v>
      </c>
    </row>
    <row r="19" spans="1:14" x14ac:dyDescent="0.2">
      <c r="B19" s="72" t="s">
        <v>9036</v>
      </c>
      <c r="C19" s="72"/>
      <c r="D19" s="72"/>
      <c r="E19" s="72"/>
      <c r="F19" s="72"/>
      <c r="G19" s="72"/>
      <c r="H19" s="72"/>
      <c r="I19" s="74">
        <f>I17+K19</f>
        <v>1060</v>
      </c>
      <c r="K19" s="32">
        <f>SUM(K20:K59)</f>
        <v>0</v>
      </c>
    </row>
    <row r="20" spans="1:14" x14ac:dyDescent="0.2">
      <c r="B20" s="72" t="s">
        <v>257</v>
      </c>
      <c r="C20" s="72"/>
      <c r="D20" s="72"/>
      <c r="E20" s="72"/>
      <c r="F20" s="72"/>
      <c r="G20" s="72"/>
      <c r="H20" s="72"/>
      <c r="I20" s="75">
        <f>I19/I17-1</f>
        <v>0</v>
      </c>
      <c r="K20" s="30"/>
    </row>
    <row r="21" spans="1:14" x14ac:dyDescent="0.2">
      <c r="K21" s="30"/>
    </row>
    <row r="22" spans="1:14" x14ac:dyDescent="0.2">
      <c r="G22" s="19"/>
      <c r="H22" s="19"/>
      <c r="I22" s="19"/>
      <c r="J22" s="19"/>
      <c r="K22" s="33"/>
    </row>
    <row r="23" spans="1:14" x14ac:dyDescent="0.2">
      <c r="A23" s="23" t="s">
        <v>256</v>
      </c>
      <c r="G23" s="19"/>
      <c r="H23" s="19"/>
      <c r="I23" s="19"/>
      <c r="J23" s="19"/>
      <c r="K23" s="33"/>
    </row>
    <row r="24" spans="1:14" x14ac:dyDescent="0.2">
      <c r="G24" s="19"/>
      <c r="H24" s="19"/>
      <c r="I24" s="19"/>
      <c r="J24" s="19"/>
      <c r="K24" s="33"/>
    </row>
    <row r="25" spans="1:14" x14ac:dyDescent="0.2">
      <c r="A25" s="18">
        <v>2021</v>
      </c>
      <c r="G25" s="19"/>
      <c r="H25" s="19"/>
      <c r="I25" s="19"/>
      <c r="J25" s="19"/>
      <c r="K25" s="33"/>
    </row>
    <row r="26" spans="1:14" x14ac:dyDescent="0.2">
      <c r="B26" s="3" t="s">
        <v>221</v>
      </c>
      <c r="G26" s="19">
        <v>-39</v>
      </c>
      <c r="H26" s="19">
        <v>8</v>
      </c>
      <c r="I26" s="19"/>
      <c r="J26" s="19"/>
      <c r="K26" s="33"/>
      <c r="N26" s="3" t="s">
        <v>2412</v>
      </c>
    </row>
    <row r="27" spans="1:14" x14ac:dyDescent="0.2">
      <c r="B27" s="3" t="s">
        <v>166</v>
      </c>
      <c r="G27" s="19">
        <v>10</v>
      </c>
      <c r="H27" s="19">
        <v>0</v>
      </c>
      <c r="I27" s="19"/>
      <c r="J27" s="19"/>
      <c r="K27" s="33"/>
    </row>
    <row r="28" spans="1:14" x14ac:dyDescent="0.2">
      <c r="G28" s="19"/>
      <c r="H28" s="19"/>
      <c r="I28" s="19"/>
      <c r="J28" s="19"/>
      <c r="K28" s="33"/>
    </row>
    <row r="29" spans="1:14" x14ac:dyDescent="0.2">
      <c r="A29" s="3">
        <v>2022</v>
      </c>
      <c r="G29" s="19"/>
      <c r="H29" s="19"/>
      <c r="I29" s="19"/>
      <c r="J29" s="19"/>
      <c r="K29" s="33"/>
    </row>
    <row r="30" spans="1:14" x14ac:dyDescent="0.2">
      <c r="B30" s="3" t="s">
        <v>2413</v>
      </c>
      <c r="G30" s="19">
        <v>316</v>
      </c>
      <c r="H30" s="19">
        <v>632</v>
      </c>
      <c r="I30" s="19"/>
      <c r="J30" s="19"/>
      <c r="K30" s="33"/>
      <c r="M30" s="3" t="s">
        <v>182</v>
      </c>
      <c r="N30" s="26" t="s">
        <v>2415</v>
      </c>
    </row>
    <row r="31" spans="1:14" x14ac:dyDescent="0.2">
      <c r="B31" s="3" t="s">
        <v>2414</v>
      </c>
      <c r="G31" s="19">
        <v>500</v>
      </c>
      <c r="H31" s="19">
        <v>0</v>
      </c>
      <c r="I31" s="19"/>
      <c r="J31" s="19"/>
      <c r="K31" s="33"/>
      <c r="M31" s="3" t="s">
        <v>184</v>
      </c>
      <c r="N31" s="26" t="s">
        <v>2416</v>
      </c>
    </row>
    <row r="32" spans="1:14" x14ac:dyDescent="0.2">
      <c r="B32" s="3" t="s">
        <v>221</v>
      </c>
      <c r="G32" s="19">
        <v>22</v>
      </c>
      <c r="H32" s="19">
        <v>31</v>
      </c>
      <c r="I32" s="19"/>
      <c r="J32" s="19"/>
      <c r="K32" s="33"/>
      <c r="N32" s="39" t="s">
        <v>1043</v>
      </c>
    </row>
    <row r="33" spans="1:14" x14ac:dyDescent="0.2">
      <c r="B33" s="3" t="s">
        <v>166</v>
      </c>
      <c r="G33" s="19">
        <v>5</v>
      </c>
      <c r="H33" s="19">
        <v>8</v>
      </c>
      <c r="I33" s="19"/>
      <c r="J33" s="19"/>
      <c r="K33" s="33"/>
    </row>
    <row r="34" spans="1:14" x14ac:dyDescent="0.2">
      <c r="G34" s="19"/>
      <c r="H34" s="19"/>
      <c r="I34" s="19"/>
      <c r="J34" s="19"/>
      <c r="K34" s="33"/>
    </row>
    <row r="35" spans="1:14" x14ac:dyDescent="0.2">
      <c r="A35" s="3">
        <v>2023</v>
      </c>
      <c r="G35" s="19"/>
      <c r="H35" s="19"/>
      <c r="I35" s="19"/>
      <c r="J35" s="19"/>
      <c r="K35" s="33"/>
    </row>
    <row r="36" spans="1:14" x14ac:dyDescent="0.2">
      <c r="B36" s="3" t="s">
        <v>2417</v>
      </c>
      <c r="G36" s="19"/>
      <c r="H36" s="19">
        <v>4</v>
      </c>
      <c r="I36" s="19">
        <v>0</v>
      </c>
      <c r="J36" s="19"/>
      <c r="K36" s="33"/>
      <c r="M36" s="3" t="s">
        <v>184</v>
      </c>
      <c r="N36" s="26" t="s">
        <v>2420</v>
      </c>
    </row>
    <row r="37" spans="1:14" x14ac:dyDescent="0.2">
      <c r="B37" s="3" t="s">
        <v>2418</v>
      </c>
      <c r="G37" s="19"/>
      <c r="H37" s="19">
        <v>1527</v>
      </c>
      <c r="I37" s="19">
        <v>0</v>
      </c>
      <c r="J37" s="19"/>
      <c r="K37" s="33"/>
      <c r="M37" s="3" t="s">
        <v>182</v>
      </c>
      <c r="N37" s="26" t="s">
        <v>2421</v>
      </c>
    </row>
    <row r="38" spans="1:14" x14ac:dyDescent="0.2">
      <c r="B38" s="3" t="s">
        <v>2419</v>
      </c>
      <c r="G38" s="19"/>
      <c r="H38" s="19">
        <v>35</v>
      </c>
      <c r="I38" s="19">
        <v>0</v>
      </c>
      <c r="J38" s="19"/>
      <c r="K38" s="33"/>
      <c r="M38" s="3" t="s">
        <v>184</v>
      </c>
      <c r="N38" s="26" t="s">
        <v>2422</v>
      </c>
    </row>
    <row r="39" spans="1:14" x14ac:dyDescent="0.2">
      <c r="B39" s="3" t="s">
        <v>221</v>
      </c>
      <c r="G39" s="19"/>
      <c r="H39" s="19">
        <v>145</v>
      </c>
      <c r="I39" s="19">
        <v>149</v>
      </c>
      <c r="J39" s="19"/>
      <c r="K39" s="33"/>
      <c r="N39" s="39" t="s">
        <v>2242</v>
      </c>
    </row>
    <row r="40" spans="1:14" x14ac:dyDescent="0.2">
      <c r="B40" s="3" t="s">
        <v>166</v>
      </c>
      <c r="G40" s="19"/>
      <c r="H40" s="19">
        <v>13</v>
      </c>
      <c r="I40" s="19">
        <v>10</v>
      </c>
      <c r="J40" s="19"/>
      <c r="K40" s="33"/>
    </row>
    <row r="41" spans="1:14" x14ac:dyDescent="0.2">
      <c r="G41" s="19"/>
      <c r="H41" s="19"/>
      <c r="I41" s="19"/>
      <c r="J41" s="19"/>
      <c r="K41" s="33"/>
    </row>
    <row r="42" spans="1:14" x14ac:dyDescent="0.2">
      <c r="A42" s="3">
        <v>2024</v>
      </c>
      <c r="G42" s="19"/>
      <c r="H42" s="19"/>
      <c r="I42" s="19"/>
      <c r="J42" s="19"/>
      <c r="K42" s="33"/>
    </row>
    <row r="43" spans="1:14" x14ac:dyDescent="0.2">
      <c r="B43" s="3" t="s">
        <v>2418</v>
      </c>
      <c r="G43" s="19"/>
      <c r="H43" s="19">
        <v>452</v>
      </c>
      <c r="I43" s="19">
        <v>714</v>
      </c>
      <c r="J43" s="19"/>
      <c r="K43" s="33"/>
      <c r="M43" s="3" t="s">
        <v>180</v>
      </c>
      <c r="N43" s="26" t="s">
        <v>2426</v>
      </c>
    </row>
    <row r="44" spans="1:14" x14ac:dyDescent="0.2">
      <c r="B44" s="3" t="s">
        <v>2423</v>
      </c>
      <c r="G44" s="19"/>
      <c r="H44" s="19">
        <v>245</v>
      </c>
      <c r="I44" s="19">
        <v>394</v>
      </c>
      <c r="J44" s="19"/>
      <c r="K44" s="33"/>
      <c r="M44" s="3" t="s">
        <v>182</v>
      </c>
      <c r="N44" s="26" t="s">
        <v>2427</v>
      </c>
    </row>
    <row r="45" spans="1:14" x14ac:dyDescent="0.2">
      <c r="B45" s="3" t="s">
        <v>2424</v>
      </c>
      <c r="G45" s="19"/>
      <c r="H45" s="19">
        <v>63</v>
      </c>
      <c r="I45" s="19">
        <v>6</v>
      </c>
      <c r="J45" s="19"/>
      <c r="K45" s="33"/>
      <c r="M45" s="3" t="s">
        <v>182</v>
      </c>
      <c r="N45" s="26" t="s">
        <v>2428</v>
      </c>
    </row>
    <row r="46" spans="1:14" x14ac:dyDescent="0.2">
      <c r="B46" s="3" t="s">
        <v>2425</v>
      </c>
      <c r="G46" s="19"/>
      <c r="H46" s="19">
        <v>50</v>
      </c>
      <c r="I46" s="19">
        <v>50</v>
      </c>
      <c r="J46" s="19"/>
      <c r="K46" s="33"/>
      <c r="M46" s="3" t="s">
        <v>180</v>
      </c>
      <c r="N46" s="26" t="s">
        <v>2429</v>
      </c>
    </row>
    <row r="47" spans="1:14" x14ac:dyDescent="0.2">
      <c r="B47" s="3" t="s">
        <v>221</v>
      </c>
      <c r="G47" s="19"/>
      <c r="H47" s="19">
        <v>-2</v>
      </c>
      <c r="I47" s="19">
        <v>-4</v>
      </c>
      <c r="J47" s="19"/>
      <c r="K47" s="33"/>
      <c r="N47" s="3" t="s">
        <v>274</v>
      </c>
    </row>
    <row r="48" spans="1:14" x14ac:dyDescent="0.2">
      <c r="B48" s="3" t="s">
        <v>166</v>
      </c>
      <c r="G48" s="19"/>
      <c r="H48" s="19">
        <v>3</v>
      </c>
      <c r="I48" s="19">
        <v>0</v>
      </c>
      <c r="J48" s="19"/>
      <c r="K48" s="33"/>
    </row>
    <row r="49" spans="1:14" x14ac:dyDescent="0.2">
      <c r="G49" s="19"/>
      <c r="H49" s="19"/>
      <c r="I49" s="19"/>
      <c r="J49" s="19"/>
      <c r="K49" s="33"/>
    </row>
    <row r="50" spans="1:14" x14ac:dyDescent="0.2">
      <c r="G50" s="19"/>
      <c r="H50" s="19"/>
      <c r="I50" s="19"/>
      <c r="J50" s="19"/>
      <c r="K50" s="33"/>
    </row>
    <row r="51" spans="1:14" x14ac:dyDescent="0.2">
      <c r="A51" s="59" t="s">
        <v>6459</v>
      </c>
      <c r="B51" s="39"/>
      <c r="G51" s="19"/>
      <c r="H51" s="19"/>
      <c r="I51" s="19"/>
      <c r="J51" s="19"/>
      <c r="K51" s="33"/>
    </row>
    <row r="52" spans="1:14" x14ac:dyDescent="0.2">
      <c r="A52" s="39"/>
      <c r="B52" s="39" t="s">
        <v>579</v>
      </c>
      <c r="G52" s="19"/>
      <c r="H52" s="19"/>
      <c r="I52" s="19">
        <v>26</v>
      </c>
      <c r="J52" s="19"/>
      <c r="K52" s="33"/>
      <c r="N52" s="3" t="s">
        <v>8935</v>
      </c>
    </row>
    <row r="53" spans="1:14" x14ac:dyDescent="0.2">
      <c r="A53" s="39"/>
      <c r="B53" s="39" t="s">
        <v>578</v>
      </c>
      <c r="G53" s="19"/>
      <c r="H53" s="19"/>
      <c r="I53" s="19">
        <v>-7</v>
      </c>
      <c r="J53" s="19"/>
      <c r="K53" s="33"/>
      <c r="N53" s="3" t="s">
        <v>8936</v>
      </c>
    </row>
    <row r="54" spans="1:14" x14ac:dyDescent="0.2">
      <c r="A54" s="39"/>
      <c r="B54" s="39" t="s">
        <v>2430</v>
      </c>
      <c r="G54" s="19"/>
      <c r="H54" s="19"/>
      <c r="I54" s="19">
        <v>-1796</v>
      </c>
      <c r="J54" s="19"/>
      <c r="K54" s="33"/>
      <c r="N54" s="3" t="s">
        <v>8618</v>
      </c>
    </row>
    <row r="55" spans="1:14" x14ac:dyDescent="0.2">
      <c r="G55" s="19"/>
      <c r="H55" s="19"/>
      <c r="I55" s="19"/>
      <c r="J55" s="19"/>
      <c r="K55" s="33"/>
    </row>
    <row r="56" spans="1:14" x14ac:dyDescent="0.2">
      <c r="G56" s="19"/>
      <c r="H56" s="19"/>
      <c r="I56" s="19"/>
      <c r="J56" s="19"/>
      <c r="K56" s="33"/>
    </row>
    <row r="57" spans="1:14" ht="25.5" x14ac:dyDescent="0.2">
      <c r="A57" s="61" t="s">
        <v>6460</v>
      </c>
      <c r="B57" s="62"/>
      <c r="C57" s="66" t="s">
        <v>3292</v>
      </c>
      <c r="D57" s="66" t="s">
        <v>3293</v>
      </c>
      <c r="E57" s="70" t="s">
        <v>7761</v>
      </c>
      <c r="G57" s="19"/>
      <c r="H57" s="19"/>
      <c r="I57" s="19"/>
      <c r="J57" s="19"/>
      <c r="K57" s="33"/>
    </row>
    <row r="58" spans="1:14" x14ac:dyDescent="0.2">
      <c r="A58" s="68"/>
      <c r="B58" s="68" t="s">
        <v>9013</v>
      </c>
      <c r="C58" s="67">
        <v>-1</v>
      </c>
      <c r="D58" s="67">
        <v>-1</v>
      </c>
      <c r="E58" s="78"/>
      <c r="G58" s="19"/>
      <c r="H58" s="19"/>
      <c r="I58" s="19"/>
      <c r="J58" s="19"/>
      <c r="K58" s="33"/>
      <c r="N58" s="3" t="s">
        <v>9015</v>
      </c>
    </row>
    <row r="59" spans="1:14" x14ac:dyDescent="0.2">
      <c r="A59" s="68"/>
      <c r="B59" s="68" t="s">
        <v>9014</v>
      </c>
      <c r="C59" s="67">
        <v>-2</v>
      </c>
      <c r="D59" s="67">
        <v>-2</v>
      </c>
      <c r="E59" s="78"/>
      <c r="G59" s="19"/>
      <c r="H59" s="19"/>
      <c r="I59" s="19"/>
      <c r="J59" s="19"/>
      <c r="K59" s="33"/>
      <c r="N59" s="3" t="s">
        <v>9016</v>
      </c>
    </row>
    <row r="60" spans="1:14" x14ac:dyDescent="0.2">
      <c r="A60" s="69" t="s">
        <v>146</v>
      </c>
      <c r="B60" s="49"/>
      <c r="C60" s="71">
        <f>SUM(C58:C59)</f>
        <v>-3</v>
      </c>
      <c r="D60" s="71">
        <f>SUM(D58:D59)</f>
        <v>-3</v>
      </c>
      <c r="E60" s="71">
        <f>SUM(E58:E59)</f>
        <v>0</v>
      </c>
      <c r="G60" s="19"/>
      <c r="H60" s="19"/>
      <c r="I60" s="19"/>
      <c r="J60" s="19"/>
      <c r="K60" s="19"/>
    </row>
    <row r="61" spans="1:14" x14ac:dyDescent="0.2">
      <c r="A61" s="62"/>
      <c r="B61" s="49"/>
      <c r="C61" s="50"/>
      <c r="D61" s="50"/>
      <c r="E61" s="50"/>
    </row>
    <row r="62" spans="1:14" x14ac:dyDescent="0.2">
      <c r="A62" s="62" t="s">
        <v>7759</v>
      </c>
      <c r="B62" s="49"/>
      <c r="C62" s="50"/>
      <c r="D62" s="50"/>
      <c r="E62" s="50">
        <f>E60+D60</f>
        <v>-3</v>
      </c>
    </row>
  </sheetData>
  <hyperlinks>
    <hyperlink ref="A1" location="'statewide summary'!Print_Titles" display="Link to Summary Worksheet" xr:uid="{863DD1DD-457C-40B4-9200-FF049A775FBF}"/>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2/18/2025</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2F732-995B-4B40-A9CD-EBF0DE968252}">
  <dimension ref="A1:N49"/>
  <sheetViews>
    <sheetView showGridLines="0" workbookViewId="0">
      <pane xSplit="2" ySplit="10" topLeftCell="C11" activePane="bottomRight" state="frozen"/>
      <selection pane="topRight" activeCell="C1" sqref="C1"/>
      <selection pane="bottomLeft" activeCell="A14" sqref="A14"/>
      <selection pane="bottomRight" activeCell="B18" sqref="B18"/>
    </sheetView>
  </sheetViews>
  <sheetFormatPr defaultRowHeight="12.75" x14ac:dyDescent="0.2"/>
  <cols>
    <col min="1" max="1" width="7" style="3" customWidth="1"/>
    <col min="2" max="2" width="33.140625" style="3" customWidth="1"/>
    <col min="3" max="9" width="13.7109375" style="3" customWidth="1"/>
    <col min="10" max="10" width="2.7109375" style="3" customWidth="1"/>
    <col min="11" max="11" width="9.140625" style="3"/>
    <col min="12" max="12" width="2.28515625" style="3" customWidth="1"/>
    <col min="13" max="16384" width="9.140625" style="3"/>
  </cols>
  <sheetData>
    <row r="1" spans="1:11" ht="16.149999999999999" customHeight="1" x14ac:dyDescent="0.2">
      <c r="A1" s="92" t="s">
        <v>8923</v>
      </c>
    </row>
    <row r="2" spans="1:11" ht="14.45" customHeight="1" x14ac:dyDescent="0.2">
      <c r="B2" s="90" t="s">
        <v>812</v>
      </c>
    </row>
    <row r="3" spans="1:11" ht="2.1" customHeight="1" x14ac:dyDescent="0.2"/>
    <row r="4" spans="1:11" ht="14.45" customHeight="1" x14ac:dyDescent="0.2">
      <c r="B4" s="15" t="s">
        <v>1</v>
      </c>
    </row>
    <row r="5" spans="1:11" ht="1.1499999999999999" customHeight="1" x14ac:dyDescent="0.2"/>
    <row r="6" spans="1:11" ht="14.45" customHeight="1" x14ac:dyDescent="0.2">
      <c r="B6" s="15" t="s">
        <v>2</v>
      </c>
    </row>
    <row r="7" spans="1:11" ht="0.75" customHeight="1" x14ac:dyDescent="0.2"/>
    <row r="8" spans="1:11" ht="14.45" customHeight="1" x14ac:dyDescent="0.2">
      <c r="B8" s="16" t="s">
        <v>3</v>
      </c>
    </row>
    <row r="9" spans="1:11" x14ac:dyDescent="0.2">
      <c r="B9" s="8" t="s">
        <v>4</v>
      </c>
      <c r="C9" s="1" t="s">
        <v>4</v>
      </c>
      <c r="D9" s="1" t="s">
        <v>4</v>
      </c>
      <c r="E9" s="1" t="s">
        <v>4</v>
      </c>
      <c r="F9" s="1" t="s">
        <v>4</v>
      </c>
      <c r="G9" s="1" t="s">
        <v>4</v>
      </c>
      <c r="H9" s="1" t="s">
        <v>5</v>
      </c>
      <c r="I9" s="21" t="s">
        <v>174</v>
      </c>
    </row>
    <row r="10" spans="1:11" x14ac:dyDescent="0.2">
      <c r="B10" s="9" t="s">
        <v>4</v>
      </c>
      <c r="C10" s="2" t="s">
        <v>7</v>
      </c>
      <c r="D10" s="2" t="s">
        <v>8</v>
      </c>
      <c r="E10" s="2" t="s">
        <v>9</v>
      </c>
      <c r="F10" s="2" t="s">
        <v>10</v>
      </c>
      <c r="G10" s="2" t="s">
        <v>11</v>
      </c>
      <c r="H10" s="2" t="s">
        <v>12</v>
      </c>
      <c r="I10" s="2" t="s">
        <v>13</v>
      </c>
      <c r="K10" s="31" t="s">
        <v>331</v>
      </c>
    </row>
    <row r="11" spans="1:11" x14ac:dyDescent="0.2">
      <c r="B11" s="108" t="s">
        <v>153</v>
      </c>
      <c r="C11" s="109">
        <v>0</v>
      </c>
      <c r="D11" s="109">
        <v>0</v>
      </c>
      <c r="E11" s="109">
        <v>0</v>
      </c>
      <c r="F11" s="109">
        <v>0</v>
      </c>
      <c r="G11" s="109">
        <v>0</v>
      </c>
      <c r="H11" s="109">
        <v>2477</v>
      </c>
      <c r="I11" s="109">
        <v>2402</v>
      </c>
      <c r="J11" s="110"/>
      <c r="K11" s="110"/>
    </row>
    <row r="12" spans="1:11" x14ac:dyDescent="0.2">
      <c r="B12" s="108" t="s">
        <v>807</v>
      </c>
      <c r="C12" s="109">
        <v>0</v>
      </c>
      <c r="D12" s="109">
        <v>0</v>
      </c>
      <c r="E12" s="109">
        <v>0</v>
      </c>
      <c r="F12" s="109">
        <v>0</v>
      </c>
      <c r="G12" s="109">
        <v>280.09598</v>
      </c>
      <c r="H12" s="109">
        <v>0</v>
      </c>
      <c r="I12" s="109">
        <v>0</v>
      </c>
      <c r="J12" s="110"/>
      <c r="K12" s="110"/>
    </row>
    <row r="13" spans="1:11" x14ac:dyDescent="0.2">
      <c r="B13" s="108" t="s">
        <v>811</v>
      </c>
      <c r="C13" s="109">
        <v>0</v>
      </c>
      <c r="D13" s="109">
        <v>0</v>
      </c>
      <c r="E13" s="109">
        <v>0</v>
      </c>
      <c r="F13" s="109">
        <v>49.926000000000002</v>
      </c>
      <c r="G13" s="109">
        <v>43.701079999999997</v>
      </c>
      <c r="H13" s="109">
        <v>0</v>
      </c>
      <c r="I13" s="109">
        <v>0</v>
      </c>
      <c r="J13" s="110"/>
      <c r="K13" s="110"/>
    </row>
    <row r="14" spans="1:11" x14ac:dyDescent="0.2">
      <c r="B14" s="108" t="s">
        <v>808</v>
      </c>
      <c r="C14" s="109">
        <v>0</v>
      </c>
      <c r="D14" s="109">
        <v>0</v>
      </c>
      <c r="E14" s="109">
        <v>0</v>
      </c>
      <c r="F14" s="109">
        <v>0</v>
      </c>
      <c r="G14" s="109">
        <v>1.4057999999999999</v>
      </c>
      <c r="H14" s="109">
        <v>0</v>
      </c>
      <c r="I14" s="109">
        <v>0</v>
      </c>
      <c r="J14" s="110"/>
      <c r="K14" s="110"/>
    </row>
    <row r="15" spans="1:11" x14ac:dyDescent="0.2">
      <c r="B15" s="108" t="s">
        <v>810</v>
      </c>
      <c r="C15" s="109">
        <v>0</v>
      </c>
      <c r="D15" s="109">
        <v>0</v>
      </c>
      <c r="E15" s="109">
        <v>0</v>
      </c>
      <c r="F15" s="109">
        <v>0</v>
      </c>
      <c r="G15" s="109">
        <v>202.39976999999999</v>
      </c>
      <c r="H15" s="109">
        <v>0</v>
      </c>
      <c r="I15" s="109">
        <v>0</v>
      </c>
      <c r="J15" s="110"/>
      <c r="K15" s="110"/>
    </row>
    <row r="16" spans="1:11" x14ac:dyDescent="0.2">
      <c r="B16" s="13" t="s">
        <v>146</v>
      </c>
      <c r="C16" s="7">
        <v>0</v>
      </c>
      <c r="D16" s="7">
        <v>0</v>
      </c>
      <c r="E16" s="7">
        <v>0</v>
      </c>
      <c r="F16" s="7">
        <v>49.926000000000002</v>
      </c>
      <c r="G16" s="7">
        <v>527.60262999999998</v>
      </c>
      <c r="H16" s="7">
        <v>2477</v>
      </c>
      <c r="I16" s="7">
        <v>2402</v>
      </c>
    </row>
    <row r="18" spans="1:14" x14ac:dyDescent="0.2">
      <c r="B18" s="72" t="s">
        <v>9036</v>
      </c>
      <c r="C18" s="72"/>
      <c r="D18" s="72"/>
      <c r="E18" s="72"/>
      <c r="F18" s="72"/>
      <c r="G18" s="72"/>
      <c r="H18" s="72"/>
      <c r="I18" s="74">
        <f>I16+K18</f>
        <v>2402</v>
      </c>
      <c r="K18" s="32">
        <f>SUM(K19:K46)</f>
        <v>0</v>
      </c>
    </row>
    <row r="19" spans="1:14" x14ac:dyDescent="0.2">
      <c r="B19" s="72" t="s">
        <v>257</v>
      </c>
      <c r="C19" s="72"/>
      <c r="D19" s="72"/>
      <c r="E19" s="72"/>
      <c r="F19" s="72"/>
      <c r="G19" s="72"/>
      <c r="H19" s="72"/>
      <c r="I19" s="75">
        <f>I18/I16-1</f>
        <v>0</v>
      </c>
      <c r="K19" s="30"/>
    </row>
    <row r="20" spans="1:14" x14ac:dyDescent="0.2">
      <c r="K20" s="30"/>
    </row>
    <row r="21" spans="1:14" x14ac:dyDescent="0.2">
      <c r="G21" s="19"/>
      <c r="H21" s="19"/>
      <c r="I21" s="19"/>
      <c r="J21" s="19"/>
      <c r="K21" s="33"/>
    </row>
    <row r="22" spans="1:14" x14ac:dyDescent="0.2">
      <c r="A22" s="23" t="s">
        <v>256</v>
      </c>
      <c r="G22" s="19"/>
      <c r="H22" s="19"/>
      <c r="I22" s="19"/>
      <c r="J22" s="19"/>
      <c r="K22" s="33"/>
    </row>
    <row r="23" spans="1:14" x14ac:dyDescent="0.2">
      <c r="G23" s="19"/>
      <c r="H23" s="19"/>
      <c r="I23" s="19"/>
      <c r="J23" s="19"/>
      <c r="K23" s="33"/>
    </row>
    <row r="24" spans="1:14" x14ac:dyDescent="0.2">
      <c r="A24" s="18">
        <v>2021</v>
      </c>
      <c r="G24" s="19"/>
      <c r="H24" s="19"/>
      <c r="I24" s="19"/>
      <c r="J24" s="19"/>
      <c r="K24" s="33"/>
    </row>
    <row r="25" spans="1:14" x14ac:dyDescent="0.2">
      <c r="B25" s="3" t="s">
        <v>2431</v>
      </c>
      <c r="G25" s="3">
        <v>450</v>
      </c>
      <c r="H25" s="19">
        <v>0</v>
      </c>
      <c r="I25" s="19"/>
      <c r="J25" s="19"/>
      <c r="K25" s="33"/>
      <c r="M25" s="3" t="s">
        <v>184</v>
      </c>
      <c r="N25" s="26" t="s">
        <v>2432</v>
      </c>
    </row>
    <row r="26" spans="1:14" x14ac:dyDescent="0.2">
      <c r="H26" s="19"/>
      <c r="I26" s="19"/>
      <c r="J26" s="19"/>
      <c r="K26" s="33"/>
    </row>
    <row r="27" spans="1:14" x14ac:dyDescent="0.2">
      <c r="A27" s="3">
        <v>2022</v>
      </c>
      <c r="H27" s="19"/>
      <c r="I27" s="19"/>
      <c r="J27" s="19"/>
      <c r="K27" s="33"/>
    </row>
    <row r="28" spans="1:14" x14ac:dyDescent="0.2">
      <c r="B28" s="3" t="s">
        <v>2433</v>
      </c>
      <c r="G28" s="3">
        <v>92</v>
      </c>
      <c r="H28" s="19">
        <v>0</v>
      </c>
      <c r="I28" s="19"/>
      <c r="J28" s="19"/>
      <c r="K28" s="33"/>
      <c r="M28" s="3" t="s">
        <v>182</v>
      </c>
      <c r="N28" s="26" t="s">
        <v>2435</v>
      </c>
    </row>
    <row r="29" spans="1:14" x14ac:dyDescent="0.2">
      <c r="B29" s="3" t="s">
        <v>1461</v>
      </c>
      <c r="G29" s="3">
        <v>358</v>
      </c>
      <c r="H29" s="19">
        <v>150</v>
      </c>
      <c r="I29" s="19"/>
      <c r="J29" s="19"/>
      <c r="K29" s="33"/>
      <c r="M29" s="3" t="s">
        <v>182</v>
      </c>
      <c r="N29" s="26" t="s">
        <v>2436</v>
      </c>
    </row>
    <row r="30" spans="1:14" x14ac:dyDescent="0.2">
      <c r="B30" s="3" t="s">
        <v>1488</v>
      </c>
      <c r="G30" s="3">
        <v>667</v>
      </c>
      <c r="H30" s="19">
        <v>1154</v>
      </c>
      <c r="I30" s="19"/>
      <c r="J30" s="19"/>
      <c r="K30" s="33"/>
      <c r="M30" s="3" t="s">
        <v>182</v>
      </c>
      <c r="N30" s="26" t="s">
        <v>2437</v>
      </c>
    </row>
    <row r="31" spans="1:14" x14ac:dyDescent="0.2">
      <c r="B31" s="3" t="s">
        <v>2434</v>
      </c>
      <c r="G31" s="3">
        <v>50</v>
      </c>
      <c r="H31" s="19">
        <v>0</v>
      </c>
      <c r="I31" s="19"/>
      <c r="J31" s="19"/>
      <c r="K31" s="33"/>
      <c r="M31" s="3" t="s">
        <v>184</v>
      </c>
      <c r="N31" s="26" t="s">
        <v>2438</v>
      </c>
    </row>
    <row r="32" spans="1:14" x14ac:dyDescent="0.2">
      <c r="H32" s="19"/>
      <c r="I32" s="19"/>
      <c r="J32" s="19"/>
      <c r="K32" s="33"/>
    </row>
    <row r="33" spans="1:14" x14ac:dyDescent="0.2">
      <c r="A33" s="3">
        <v>2023</v>
      </c>
      <c r="H33" s="19"/>
      <c r="I33" s="19"/>
      <c r="J33" s="19"/>
      <c r="K33" s="33"/>
    </row>
    <row r="34" spans="1:14" x14ac:dyDescent="0.2">
      <c r="B34" s="3" t="s">
        <v>2439</v>
      </c>
      <c r="G34" s="3">
        <v>-156</v>
      </c>
      <c r="H34" s="19"/>
      <c r="I34" s="19"/>
      <c r="J34" s="19"/>
      <c r="K34" s="33"/>
      <c r="M34" s="3" t="s">
        <v>184</v>
      </c>
      <c r="N34" s="26" t="s">
        <v>2440</v>
      </c>
    </row>
    <row r="35" spans="1:14" x14ac:dyDescent="0.2">
      <c r="B35" s="3" t="s">
        <v>173</v>
      </c>
      <c r="G35" s="3">
        <v>-136</v>
      </c>
      <c r="H35" s="19"/>
      <c r="I35" s="19"/>
      <c r="J35" s="19"/>
      <c r="K35" s="33"/>
      <c r="N35" s="3" t="s">
        <v>2445</v>
      </c>
    </row>
    <row r="36" spans="1:14" x14ac:dyDescent="0.2">
      <c r="B36" s="3" t="s">
        <v>2441</v>
      </c>
      <c r="H36" s="19">
        <v>1098</v>
      </c>
      <c r="I36" s="19">
        <v>1098</v>
      </c>
      <c r="J36" s="19"/>
      <c r="K36" s="33"/>
      <c r="M36" s="3" t="s">
        <v>180</v>
      </c>
      <c r="N36" s="26" t="s">
        <v>2442</v>
      </c>
    </row>
    <row r="37" spans="1:14" x14ac:dyDescent="0.2">
      <c r="H37" s="19"/>
      <c r="I37" s="19"/>
      <c r="J37" s="19"/>
      <c r="K37" s="33"/>
    </row>
    <row r="38" spans="1:14" x14ac:dyDescent="0.2">
      <c r="A38" s="3">
        <v>2024</v>
      </c>
      <c r="H38" s="19"/>
      <c r="I38" s="19"/>
      <c r="J38" s="19"/>
      <c r="K38" s="33"/>
    </row>
    <row r="39" spans="1:14" x14ac:dyDescent="0.2">
      <c r="B39" s="3" t="s">
        <v>2443</v>
      </c>
      <c r="H39" s="19">
        <v>75</v>
      </c>
      <c r="I39" s="19">
        <v>0</v>
      </c>
      <c r="J39" s="19"/>
      <c r="K39" s="33"/>
      <c r="M39" s="3" t="s">
        <v>184</v>
      </c>
      <c r="N39" s="26" t="s">
        <v>2444</v>
      </c>
    </row>
    <row r="40" spans="1:14" x14ac:dyDescent="0.2">
      <c r="H40" s="19"/>
      <c r="I40" s="19"/>
      <c r="J40" s="19"/>
      <c r="K40" s="33"/>
    </row>
    <row r="41" spans="1:14" x14ac:dyDescent="0.2">
      <c r="H41" s="19"/>
      <c r="I41" s="19"/>
      <c r="J41" s="19"/>
      <c r="K41" s="33"/>
    </row>
    <row r="42" spans="1:14" ht="25.5" x14ac:dyDescent="0.2">
      <c r="A42" s="61" t="s">
        <v>6460</v>
      </c>
      <c r="B42" s="62"/>
      <c r="C42" s="66" t="s">
        <v>3292</v>
      </c>
      <c r="D42" s="66" t="s">
        <v>3293</v>
      </c>
      <c r="E42" s="70" t="s">
        <v>7761</v>
      </c>
      <c r="H42" s="19"/>
      <c r="I42" s="19"/>
      <c r="J42" s="19"/>
      <c r="K42" s="33"/>
    </row>
    <row r="43" spans="1:14" x14ac:dyDescent="0.2">
      <c r="A43" s="62"/>
      <c r="B43" s="51" t="s">
        <v>2446</v>
      </c>
      <c r="C43" s="67"/>
      <c r="D43" s="50">
        <v>-150</v>
      </c>
      <c r="E43" s="78"/>
      <c r="H43" s="19"/>
      <c r="I43" s="19"/>
      <c r="J43" s="19"/>
      <c r="K43" s="33"/>
      <c r="N43" s="3" t="s">
        <v>2449</v>
      </c>
    </row>
    <row r="44" spans="1:14" x14ac:dyDescent="0.2">
      <c r="A44" s="62"/>
      <c r="B44" s="51" t="s">
        <v>2447</v>
      </c>
      <c r="C44" s="67"/>
      <c r="D44" s="50">
        <v>-1098</v>
      </c>
      <c r="E44" s="78"/>
      <c r="H44" s="19"/>
      <c r="I44" s="19"/>
      <c r="J44" s="19"/>
      <c r="K44" s="33"/>
      <c r="N44" s="3" t="s">
        <v>2450</v>
      </c>
    </row>
    <row r="45" spans="1:14" x14ac:dyDescent="0.2">
      <c r="A45" s="62"/>
      <c r="B45" s="51" t="s">
        <v>2448</v>
      </c>
      <c r="C45" s="67"/>
      <c r="D45" s="50">
        <v>-1154</v>
      </c>
      <c r="E45" s="78"/>
      <c r="H45" s="19"/>
      <c r="I45" s="19"/>
      <c r="J45" s="19"/>
      <c r="K45" s="33"/>
      <c r="N45" s="3" t="s">
        <v>2451</v>
      </c>
    </row>
    <row r="46" spans="1:14" x14ac:dyDescent="0.2">
      <c r="A46" s="62"/>
      <c r="B46" s="49"/>
      <c r="C46" s="67"/>
      <c r="D46" s="67"/>
      <c r="E46" s="78"/>
      <c r="H46" s="19"/>
      <c r="I46" s="19"/>
      <c r="J46" s="19"/>
      <c r="K46" s="33"/>
    </row>
    <row r="47" spans="1:14" x14ac:dyDescent="0.2">
      <c r="A47" s="69" t="s">
        <v>146</v>
      </c>
      <c r="B47" s="49"/>
      <c r="C47" s="71">
        <f>SUM(C43:C46)</f>
        <v>0</v>
      </c>
      <c r="D47" s="71">
        <f t="shared" ref="D47:E47" si="0">SUM(D43:D46)</f>
        <v>-2402</v>
      </c>
      <c r="E47" s="71">
        <f t="shared" si="0"/>
        <v>0</v>
      </c>
    </row>
    <row r="48" spans="1:14" x14ac:dyDescent="0.2">
      <c r="A48" s="62"/>
      <c r="B48" s="49"/>
      <c r="C48" s="50"/>
      <c r="D48" s="50"/>
      <c r="E48" s="50"/>
    </row>
    <row r="49" spans="1:5" x14ac:dyDescent="0.2">
      <c r="A49" s="62" t="s">
        <v>7759</v>
      </c>
      <c r="B49" s="49"/>
      <c r="C49" s="50"/>
      <c r="D49" s="50"/>
      <c r="E49" s="50">
        <f>E47+D47</f>
        <v>-2402</v>
      </c>
    </row>
  </sheetData>
  <hyperlinks>
    <hyperlink ref="A1" location="'statewide summary'!Print_Titles" display="Link to Summary Worksheet" xr:uid="{281CAA32-D485-4E33-B807-89009099D0C8}"/>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2/18/2025</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45924-439B-4777-A423-B80568EB94B5}">
  <dimension ref="A1:N90"/>
  <sheetViews>
    <sheetView showGridLines="0" workbookViewId="0">
      <pane xSplit="2" ySplit="10" topLeftCell="C11" activePane="bottomRight" state="frozen"/>
      <selection pane="topRight" activeCell="C1" sqref="C1"/>
      <selection pane="bottomLeft" activeCell="A14" sqref="A14"/>
      <selection pane="bottomRight" activeCell="B22" sqref="B22"/>
    </sheetView>
  </sheetViews>
  <sheetFormatPr defaultRowHeight="12.75" x14ac:dyDescent="0.2"/>
  <cols>
    <col min="1" max="1" width="6.28515625" style="3" customWidth="1"/>
    <col min="2" max="2" width="31.140625" style="3" customWidth="1"/>
    <col min="3" max="9" width="13.7109375" style="3" customWidth="1"/>
    <col min="10" max="10" width="1.85546875" style="3" customWidth="1"/>
    <col min="11" max="11" width="9.140625" style="3"/>
    <col min="12" max="12" width="2" style="3" customWidth="1"/>
    <col min="13" max="16384" width="9.140625" style="3"/>
  </cols>
  <sheetData>
    <row r="1" spans="1:11" ht="16.149999999999999" customHeight="1" x14ac:dyDescent="0.2">
      <c r="A1" s="92" t="s">
        <v>8923</v>
      </c>
    </row>
    <row r="2" spans="1:11" ht="14.45" customHeight="1" x14ac:dyDescent="0.2">
      <c r="B2" s="90" t="s">
        <v>743</v>
      </c>
    </row>
    <row r="3" spans="1:11" ht="2.1" customHeight="1" x14ac:dyDescent="0.2"/>
    <row r="4" spans="1:11" ht="14.45" customHeight="1" x14ac:dyDescent="0.2">
      <c r="B4" s="15" t="s">
        <v>1</v>
      </c>
    </row>
    <row r="5" spans="1:11" ht="1.1499999999999999" customHeight="1" x14ac:dyDescent="0.2"/>
    <row r="6" spans="1:11" ht="14.45" customHeight="1" x14ac:dyDescent="0.2">
      <c r="B6" s="15" t="s">
        <v>2</v>
      </c>
    </row>
    <row r="7" spans="1:11" ht="0.75" customHeight="1" x14ac:dyDescent="0.2"/>
    <row r="8" spans="1:11" ht="14.45" customHeight="1" x14ac:dyDescent="0.2">
      <c r="B8" s="16" t="s">
        <v>3</v>
      </c>
    </row>
    <row r="9" spans="1:11" x14ac:dyDescent="0.2">
      <c r="B9" s="8" t="s">
        <v>4</v>
      </c>
      <c r="C9" s="1" t="s">
        <v>4</v>
      </c>
      <c r="D9" s="1" t="s">
        <v>4</v>
      </c>
      <c r="E9" s="1" t="s">
        <v>4</v>
      </c>
      <c r="F9" s="1" t="s">
        <v>4</v>
      </c>
      <c r="G9" s="1" t="s">
        <v>4</v>
      </c>
      <c r="H9" s="1" t="s">
        <v>5</v>
      </c>
      <c r="I9" s="21" t="s">
        <v>174</v>
      </c>
    </row>
    <row r="10" spans="1:11" x14ac:dyDescent="0.2">
      <c r="B10" s="9" t="s">
        <v>4</v>
      </c>
      <c r="C10" s="2" t="s">
        <v>7</v>
      </c>
      <c r="D10" s="2" t="s">
        <v>8</v>
      </c>
      <c r="E10" s="2" t="s">
        <v>9</v>
      </c>
      <c r="F10" s="2" t="s">
        <v>10</v>
      </c>
      <c r="G10" s="2" t="s">
        <v>11</v>
      </c>
      <c r="H10" s="2" t="s">
        <v>12</v>
      </c>
      <c r="I10" s="2" t="s">
        <v>13</v>
      </c>
      <c r="K10" s="31" t="s">
        <v>331</v>
      </c>
    </row>
    <row r="11" spans="1:11" x14ac:dyDescent="0.2">
      <c r="B11" s="8" t="s">
        <v>153</v>
      </c>
      <c r="C11" s="76">
        <v>0</v>
      </c>
      <c r="D11" s="76">
        <v>0</v>
      </c>
      <c r="E11" s="76">
        <v>0</v>
      </c>
      <c r="F11" s="76">
        <v>0</v>
      </c>
      <c r="G11" s="76">
        <v>0</v>
      </c>
      <c r="H11" s="76">
        <v>36209</v>
      </c>
      <c r="I11" s="76">
        <v>28694</v>
      </c>
    </row>
    <row r="12" spans="1:11" x14ac:dyDescent="0.2">
      <c r="B12" s="8" t="s">
        <v>819</v>
      </c>
      <c r="C12" s="76">
        <v>0</v>
      </c>
      <c r="D12" s="76">
        <v>0</v>
      </c>
      <c r="E12" s="76">
        <v>765.57799999999997</v>
      </c>
      <c r="F12" s="76">
        <v>959.80899999999997</v>
      </c>
      <c r="G12" s="76">
        <v>1219.7526600000001</v>
      </c>
      <c r="H12" s="76">
        <v>0</v>
      </c>
      <c r="I12" s="76">
        <v>0</v>
      </c>
    </row>
    <row r="13" spans="1:11" x14ac:dyDescent="0.2">
      <c r="B13" s="8" t="s">
        <v>808</v>
      </c>
      <c r="C13" s="76">
        <v>894.99900000000002</v>
      </c>
      <c r="D13" s="76">
        <v>6781.3639999999996</v>
      </c>
      <c r="E13" s="76">
        <v>4822.3010000000004</v>
      </c>
      <c r="F13" s="76">
        <v>4416.6570000000002</v>
      </c>
      <c r="G13" s="76">
        <v>6747.15679</v>
      </c>
      <c r="H13" s="76">
        <v>0</v>
      </c>
      <c r="I13" s="76">
        <v>0</v>
      </c>
    </row>
    <row r="14" spans="1:11" x14ac:dyDescent="0.2">
      <c r="B14" s="8" t="s">
        <v>818</v>
      </c>
      <c r="C14" s="76">
        <v>2358.451</v>
      </c>
      <c r="D14" s="76">
        <v>7.4210000000000003</v>
      </c>
      <c r="E14" s="76">
        <v>4254.03</v>
      </c>
      <c r="F14" s="76">
        <v>4063.2460000000001</v>
      </c>
      <c r="G14" s="76">
        <v>4609.3157899999997</v>
      </c>
      <c r="H14" s="76">
        <v>0</v>
      </c>
      <c r="I14" s="76">
        <v>0</v>
      </c>
    </row>
    <row r="15" spans="1:11" x14ac:dyDescent="0.2">
      <c r="B15" s="8" t="s">
        <v>817</v>
      </c>
      <c r="C15" s="76">
        <v>0</v>
      </c>
      <c r="D15" s="76">
        <v>0</v>
      </c>
      <c r="E15" s="76">
        <v>1447.615</v>
      </c>
      <c r="F15" s="76">
        <v>1548.7059999999999</v>
      </c>
      <c r="G15" s="76">
        <v>1762.41473</v>
      </c>
      <c r="H15" s="76">
        <v>0</v>
      </c>
      <c r="I15" s="76">
        <v>0</v>
      </c>
    </row>
    <row r="16" spans="1:11" x14ac:dyDescent="0.2">
      <c r="B16" s="8" t="s">
        <v>816</v>
      </c>
      <c r="C16" s="76">
        <v>0</v>
      </c>
      <c r="D16" s="76">
        <v>0</v>
      </c>
      <c r="E16" s="76">
        <v>343.41199999999998</v>
      </c>
      <c r="F16" s="76">
        <v>285.67700000000002</v>
      </c>
      <c r="G16" s="76">
        <v>320.58978000000002</v>
      </c>
      <c r="H16" s="76">
        <v>0</v>
      </c>
      <c r="I16" s="76">
        <v>0</v>
      </c>
    </row>
    <row r="17" spans="1:14" x14ac:dyDescent="0.2">
      <c r="B17" s="8" t="s">
        <v>815</v>
      </c>
      <c r="C17" s="76">
        <v>0</v>
      </c>
      <c r="D17" s="76">
        <v>0</v>
      </c>
      <c r="E17" s="76">
        <v>372.08100000000002</v>
      </c>
      <c r="F17" s="76">
        <v>361.83100000000002</v>
      </c>
      <c r="G17" s="76">
        <v>-1060.03099</v>
      </c>
      <c r="H17" s="76">
        <v>0</v>
      </c>
      <c r="I17" s="76">
        <v>0</v>
      </c>
    </row>
    <row r="18" spans="1:14" x14ac:dyDescent="0.2">
      <c r="B18" s="8" t="s">
        <v>814</v>
      </c>
      <c r="C18" s="76">
        <v>97.992000000000004</v>
      </c>
      <c r="D18" s="76">
        <v>-0.187</v>
      </c>
      <c r="E18" s="76">
        <v>4716.2740000000003</v>
      </c>
      <c r="F18" s="76">
        <v>6621.0029999999997</v>
      </c>
      <c r="G18" s="76">
        <v>4396.0103499999996</v>
      </c>
      <c r="H18" s="76">
        <v>0</v>
      </c>
      <c r="I18" s="76">
        <v>0</v>
      </c>
    </row>
    <row r="19" spans="1:14" x14ac:dyDescent="0.2">
      <c r="B19" s="8" t="s">
        <v>813</v>
      </c>
      <c r="C19" s="76">
        <v>217.55699999999999</v>
      </c>
      <c r="D19" s="76">
        <v>48.406999999999996</v>
      </c>
      <c r="E19" s="76">
        <v>-892.41200000000003</v>
      </c>
      <c r="F19" s="76">
        <v>477.11099999999999</v>
      </c>
      <c r="G19" s="76">
        <v>-1.2815000000000001</v>
      </c>
      <c r="H19" s="76">
        <v>0</v>
      </c>
      <c r="I19" s="76">
        <v>0</v>
      </c>
    </row>
    <row r="20" spans="1:14" x14ac:dyDescent="0.2">
      <c r="B20" s="13" t="s">
        <v>146</v>
      </c>
      <c r="C20" s="7">
        <v>3568.9989999999998</v>
      </c>
      <c r="D20" s="7">
        <v>6837.0050000000001</v>
      </c>
      <c r="E20" s="7">
        <v>15828.879000000001</v>
      </c>
      <c r="F20" s="7">
        <v>18734.04</v>
      </c>
      <c r="G20" s="7">
        <v>17993.927609999999</v>
      </c>
      <c r="H20" s="7">
        <v>36209</v>
      </c>
      <c r="I20" s="7">
        <v>28694</v>
      </c>
    </row>
    <row r="22" spans="1:14" x14ac:dyDescent="0.2">
      <c r="B22" s="72" t="s">
        <v>9036</v>
      </c>
      <c r="C22" s="72"/>
      <c r="D22" s="72"/>
      <c r="E22" s="72"/>
      <c r="F22" s="72"/>
      <c r="G22" s="72"/>
      <c r="H22" s="72"/>
      <c r="I22" s="74">
        <f>I20+K22</f>
        <v>28694</v>
      </c>
      <c r="K22" s="32">
        <f>SUM(K23:K87)</f>
        <v>0</v>
      </c>
    </row>
    <row r="23" spans="1:14" x14ac:dyDescent="0.2">
      <c r="B23" s="72" t="s">
        <v>257</v>
      </c>
      <c r="C23" s="72"/>
      <c r="D23" s="72"/>
      <c r="E23" s="72"/>
      <c r="F23" s="72"/>
      <c r="G23" s="72"/>
      <c r="H23" s="72"/>
      <c r="I23" s="75">
        <f>I22/I20-1</f>
        <v>0</v>
      </c>
      <c r="K23" s="30"/>
    </row>
    <row r="24" spans="1:14" x14ac:dyDescent="0.2">
      <c r="K24" s="30"/>
    </row>
    <row r="25" spans="1:14" x14ac:dyDescent="0.2">
      <c r="G25" s="19"/>
      <c r="H25" s="19"/>
      <c r="I25" s="19"/>
      <c r="J25" s="19"/>
      <c r="K25" s="33"/>
    </row>
    <row r="26" spans="1:14" x14ac:dyDescent="0.2">
      <c r="A26" s="23" t="s">
        <v>256</v>
      </c>
      <c r="G26" s="19"/>
      <c r="H26" s="19"/>
      <c r="I26" s="19"/>
      <c r="J26" s="19"/>
      <c r="K26" s="33"/>
    </row>
    <row r="27" spans="1:14" x14ac:dyDescent="0.2">
      <c r="G27" s="19"/>
      <c r="H27" s="19"/>
      <c r="I27" s="19"/>
      <c r="J27" s="19"/>
      <c r="K27" s="33"/>
    </row>
    <row r="28" spans="1:14" x14ac:dyDescent="0.2">
      <c r="A28" s="18">
        <v>2021</v>
      </c>
      <c r="G28" s="19"/>
      <c r="H28" s="19"/>
      <c r="I28" s="19"/>
      <c r="J28" s="19"/>
      <c r="K28" s="33"/>
    </row>
    <row r="29" spans="1:14" x14ac:dyDescent="0.2">
      <c r="B29" s="3" t="s">
        <v>2452</v>
      </c>
      <c r="G29" s="19">
        <v>501</v>
      </c>
      <c r="H29" s="19">
        <v>0</v>
      </c>
      <c r="I29" s="19"/>
      <c r="J29" s="19"/>
      <c r="K29" s="33"/>
      <c r="M29" s="3" t="s">
        <v>184</v>
      </c>
      <c r="N29" s="26" t="s">
        <v>2454</v>
      </c>
    </row>
    <row r="30" spans="1:14" x14ac:dyDescent="0.2">
      <c r="B30" s="3" t="s">
        <v>2453</v>
      </c>
      <c r="G30" s="19">
        <v>1000</v>
      </c>
      <c r="H30" s="19">
        <v>0</v>
      </c>
      <c r="I30" s="19"/>
      <c r="J30" s="19"/>
      <c r="K30" s="33"/>
      <c r="M30" s="3" t="s">
        <v>184</v>
      </c>
      <c r="N30" s="26" t="s">
        <v>2455</v>
      </c>
    </row>
    <row r="31" spans="1:14" x14ac:dyDescent="0.2">
      <c r="B31" s="3" t="s">
        <v>221</v>
      </c>
      <c r="G31" s="19">
        <v>-429</v>
      </c>
      <c r="H31" s="19">
        <v>300</v>
      </c>
      <c r="I31" s="19"/>
      <c r="J31" s="19"/>
      <c r="K31" s="33"/>
      <c r="N31" s="3" t="s">
        <v>2412</v>
      </c>
    </row>
    <row r="32" spans="1:14" x14ac:dyDescent="0.2">
      <c r="B32" s="3" t="s">
        <v>166</v>
      </c>
      <c r="G32" s="19">
        <v>530</v>
      </c>
      <c r="H32" s="19">
        <v>60</v>
      </c>
      <c r="I32" s="19"/>
      <c r="J32" s="19"/>
      <c r="K32" s="33"/>
    </row>
    <row r="33" spans="1:14" x14ac:dyDescent="0.2">
      <c r="G33" s="19"/>
      <c r="H33" s="19"/>
      <c r="I33" s="19"/>
      <c r="J33" s="19"/>
      <c r="K33" s="33"/>
    </row>
    <row r="34" spans="1:14" x14ac:dyDescent="0.2">
      <c r="A34" s="3">
        <v>2022</v>
      </c>
      <c r="G34" s="19"/>
      <c r="H34" s="19"/>
      <c r="I34" s="19"/>
      <c r="J34" s="19"/>
      <c r="K34" s="33"/>
    </row>
    <row r="35" spans="1:14" x14ac:dyDescent="0.2">
      <c r="B35" s="3" t="s">
        <v>2456</v>
      </c>
      <c r="G35" s="19">
        <v>2162</v>
      </c>
      <c r="H35" s="19">
        <v>3453</v>
      </c>
      <c r="I35" s="19"/>
      <c r="J35" s="19"/>
      <c r="K35" s="33"/>
      <c r="M35" s="3" t="s">
        <v>182</v>
      </c>
      <c r="N35" s="26" t="s">
        <v>2459</v>
      </c>
    </row>
    <row r="36" spans="1:14" x14ac:dyDescent="0.2">
      <c r="B36" s="3" t="s">
        <v>2457</v>
      </c>
      <c r="G36" s="19">
        <v>300</v>
      </c>
      <c r="H36" s="19">
        <v>0</v>
      </c>
      <c r="I36" s="19"/>
      <c r="J36" s="19"/>
      <c r="K36" s="33"/>
      <c r="M36" s="3" t="s">
        <v>184</v>
      </c>
      <c r="N36" s="26" t="s">
        <v>2460</v>
      </c>
    </row>
    <row r="37" spans="1:14" x14ac:dyDescent="0.2">
      <c r="B37" s="3" t="s">
        <v>2458</v>
      </c>
      <c r="G37" s="19">
        <v>275</v>
      </c>
      <c r="H37" s="19">
        <v>0</v>
      </c>
      <c r="I37" s="19"/>
      <c r="J37" s="19"/>
      <c r="K37" s="33"/>
      <c r="M37" s="3" t="s">
        <v>184</v>
      </c>
      <c r="N37" s="26" t="s">
        <v>2461</v>
      </c>
    </row>
    <row r="38" spans="1:14" x14ac:dyDescent="0.2">
      <c r="B38" s="3" t="s">
        <v>2452</v>
      </c>
      <c r="G38" s="19">
        <v>525</v>
      </c>
      <c r="H38" s="19">
        <v>0</v>
      </c>
      <c r="I38" s="19"/>
      <c r="J38" s="19"/>
      <c r="K38" s="33"/>
      <c r="M38" s="3" t="s">
        <v>184</v>
      </c>
      <c r="N38" s="26" t="s">
        <v>2462</v>
      </c>
    </row>
    <row r="39" spans="1:14" x14ac:dyDescent="0.2">
      <c r="B39" s="3" t="s">
        <v>2453</v>
      </c>
      <c r="G39" s="19">
        <v>-700</v>
      </c>
      <c r="H39" s="19">
        <v>0</v>
      </c>
      <c r="I39" s="19"/>
      <c r="J39" s="19"/>
      <c r="K39" s="33"/>
      <c r="M39" s="3" t="s">
        <v>184</v>
      </c>
      <c r="N39" s="26" t="s">
        <v>2463</v>
      </c>
    </row>
    <row r="40" spans="1:14" x14ac:dyDescent="0.2">
      <c r="B40" s="3" t="s">
        <v>221</v>
      </c>
      <c r="G40" s="19">
        <v>617</v>
      </c>
      <c r="H40" s="19">
        <v>941</v>
      </c>
      <c r="I40" s="19"/>
      <c r="J40" s="19"/>
      <c r="K40" s="33"/>
      <c r="N40" s="39" t="s">
        <v>1151</v>
      </c>
    </row>
    <row r="41" spans="1:14" x14ac:dyDescent="0.2">
      <c r="B41" s="3" t="s">
        <v>166</v>
      </c>
      <c r="G41" s="19">
        <v>100</v>
      </c>
      <c r="H41" s="19">
        <v>172</v>
      </c>
      <c r="I41" s="19"/>
      <c r="J41" s="19"/>
      <c r="K41" s="33"/>
    </row>
    <row r="42" spans="1:14" x14ac:dyDescent="0.2">
      <c r="G42" s="19"/>
      <c r="H42" s="19"/>
      <c r="I42" s="19"/>
      <c r="J42" s="19"/>
      <c r="K42" s="33"/>
    </row>
    <row r="43" spans="1:14" x14ac:dyDescent="0.2">
      <c r="A43" s="3">
        <v>2023</v>
      </c>
      <c r="G43" s="19"/>
      <c r="H43" s="19"/>
      <c r="I43" s="19"/>
      <c r="J43" s="19"/>
      <c r="K43" s="33"/>
    </row>
    <row r="44" spans="1:14" x14ac:dyDescent="0.2">
      <c r="B44" s="3" t="s">
        <v>2464</v>
      </c>
      <c r="G44" s="19"/>
      <c r="H44" s="19">
        <v>268</v>
      </c>
      <c r="I44" s="19">
        <v>263</v>
      </c>
      <c r="J44" s="19"/>
      <c r="K44" s="33"/>
      <c r="M44" s="3" t="s">
        <v>182</v>
      </c>
      <c r="N44" s="26" t="s">
        <v>2472</v>
      </c>
    </row>
    <row r="45" spans="1:14" x14ac:dyDescent="0.2">
      <c r="B45" s="3" t="s">
        <v>2465</v>
      </c>
      <c r="G45" s="19"/>
      <c r="H45" s="19">
        <v>900</v>
      </c>
      <c r="I45" s="19">
        <v>900</v>
      </c>
      <c r="J45" s="19"/>
      <c r="K45" s="33"/>
      <c r="M45" s="3" t="s">
        <v>180</v>
      </c>
      <c r="N45" s="26" t="s">
        <v>2473</v>
      </c>
    </row>
    <row r="46" spans="1:14" x14ac:dyDescent="0.2">
      <c r="B46" s="3" t="s">
        <v>2466</v>
      </c>
      <c r="G46" s="19"/>
      <c r="H46" s="19">
        <v>46</v>
      </c>
      <c r="I46" s="19">
        <v>46</v>
      </c>
      <c r="J46" s="19"/>
      <c r="K46" s="33"/>
      <c r="M46" s="3" t="s">
        <v>180</v>
      </c>
      <c r="N46" s="26" t="s">
        <v>2474</v>
      </c>
    </row>
    <row r="47" spans="1:14" x14ac:dyDescent="0.2">
      <c r="B47" s="3" t="s">
        <v>2467</v>
      </c>
      <c r="G47" s="19"/>
      <c r="H47" s="19">
        <v>252</v>
      </c>
      <c r="I47" s="19">
        <v>252</v>
      </c>
      <c r="J47" s="19"/>
      <c r="K47" s="33"/>
      <c r="M47" s="3" t="s">
        <v>180</v>
      </c>
      <c r="N47" s="26" t="s">
        <v>2475</v>
      </c>
    </row>
    <row r="48" spans="1:14" x14ac:dyDescent="0.2">
      <c r="B48" s="3" t="s">
        <v>2468</v>
      </c>
      <c r="G48" s="19"/>
      <c r="H48" s="19">
        <v>1749</v>
      </c>
      <c r="I48" s="19">
        <v>1958</v>
      </c>
      <c r="J48" s="19"/>
      <c r="K48" s="33"/>
      <c r="M48" s="3" t="s">
        <v>180</v>
      </c>
      <c r="N48" s="26" t="s">
        <v>2476</v>
      </c>
    </row>
    <row r="49" spans="1:14" x14ac:dyDescent="0.2">
      <c r="B49" s="3" t="s">
        <v>2469</v>
      </c>
      <c r="G49" s="19"/>
      <c r="H49" s="19">
        <v>300</v>
      </c>
      <c r="I49" s="19">
        <v>0</v>
      </c>
      <c r="J49" s="19"/>
      <c r="K49" s="33"/>
      <c r="M49" s="3" t="s">
        <v>180</v>
      </c>
      <c r="N49" s="26" t="s">
        <v>2477</v>
      </c>
    </row>
    <row r="50" spans="1:14" x14ac:dyDescent="0.2">
      <c r="B50" s="3" t="s">
        <v>2456</v>
      </c>
      <c r="G50" s="19"/>
      <c r="H50" s="19">
        <v>3538</v>
      </c>
      <c r="I50" s="19">
        <v>0</v>
      </c>
      <c r="J50" s="19"/>
      <c r="K50" s="33"/>
      <c r="M50" s="3" t="s">
        <v>184</v>
      </c>
      <c r="N50" s="26" t="s">
        <v>2478</v>
      </c>
    </row>
    <row r="51" spans="1:14" x14ac:dyDescent="0.2">
      <c r="B51" s="3" t="s">
        <v>2470</v>
      </c>
      <c r="G51" s="19"/>
      <c r="H51" s="19">
        <v>1250</v>
      </c>
      <c r="I51" s="19">
        <v>750</v>
      </c>
      <c r="J51" s="19"/>
      <c r="K51" s="33"/>
      <c r="M51" s="3" t="s">
        <v>182</v>
      </c>
      <c r="N51" s="26" t="s">
        <v>2479</v>
      </c>
    </row>
    <row r="52" spans="1:14" x14ac:dyDescent="0.2">
      <c r="B52" s="3" t="s">
        <v>2471</v>
      </c>
      <c r="G52" s="19"/>
      <c r="H52" s="19">
        <v>1500</v>
      </c>
      <c r="I52" s="19">
        <v>0</v>
      </c>
      <c r="J52" s="19"/>
      <c r="K52" s="33"/>
      <c r="M52" s="3" t="s">
        <v>184</v>
      </c>
      <c r="N52" s="26" t="s">
        <v>2480</v>
      </c>
    </row>
    <row r="53" spans="1:14" x14ac:dyDescent="0.2">
      <c r="B53" s="3" t="s">
        <v>221</v>
      </c>
      <c r="G53" s="19"/>
      <c r="H53" s="19">
        <v>1387</v>
      </c>
      <c r="I53" s="19">
        <v>1316</v>
      </c>
      <c r="J53" s="19"/>
      <c r="K53" s="33"/>
      <c r="N53" s="39" t="s">
        <v>2491</v>
      </c>
    </row>
    <row r="54" spans="1:14" x14ac:dyDescent="0.2">
      <c r="B54" s="3" t="s">
        <v>166</v>
      </c>
      <c r="G54" s="19"/>
      <c r="H54" s="19">
        <v>944</v>
      </c>
      <c r="I54" s="19">
        <v>681</v>
      </c>
      <c r="J54" s="19"/>
      <c r="K54" s="33"/>
    </row>
    <row r="55" spans="1:14" x14ac:dyDescent="0.2">
      <c r="G55" s="19"/>
      <c r="H55" s="19"/>
      <c r="I55" s="19"/>
      <c r="J55" s="19"/>
      <c r="K55" s="33"/>
    </row>
    <row r="56" spans="1:14" x14ac:dyDescent="0.2">
      <c r="A56" s="3">
        <v>2024</v>
      </c>
      <c r="G56" s="19"/>
      <c r="H56" s="19"/>
      <c r="I56" s="19"/>
      <c r="J56" s="19"/>
      <c r="K56" s="33"/>
    </row>
    <row r="57" spans="1:14" x14ac:dyDescent="0.2">
      <c r="B57" s="3" t="s">
        <v>2481</v>
      </c>
      <c r="G57" s="19"/>
      <c r="H57" s="19">
        <v>23</v>
      </c>
      <c r="I57" s="19">
        <v>46</v>
      </c>
      <c r="J57" s="19"/>
      <c r="K57" s="33"/>
      <c r="M57" s="3" t="s">
        <v>180</v>
      </c>
      <c r="N57" s="26" t="s">
        <v>2485</v>
      </c>
    </row>
    <row r="58" spans="1:14" x14ac:dyDescent="0.2">
      <c r="B58" s="3" t="s">
        <v>2482</v>
      </c>
      <c r="G58" s="19"/>
      <c r="H58" s="19">
        <v>67</v>
      </c>
      <c r="I58" s="19">
        <v>134</v>
      </c>
      <c r="J58" s="19"/>
      <c r="K58" s="33"/>
      <c r="M58" s="3" t="s">
        <v>180</v>
      </c>
      <c r="N58" s="26" t="s">
        <v>2486</v>
      </c>
    </row>
    <row r="59" spans="1:14" x14ac:dyDescent="0.2">
      <c r="B59" s="3" t="s">
        <v>2467</v>
      </c>
      <c r="G59" s="19"/>
      <c r="H59" s="19">
        <v>226</v>
      </c>
      <c r="I59" s="19">
        <v>226</v>
      </c>
      <c r="J59" s="19"/>
      <c r="K59" s="33"/>
      <c r="M59" s="3" t="s">
        <v>180</v>
      </c>
      <c r="N59" s="26" t="s">
        <v>2487</v>
      </c>
    </row>
    <row r="60" spans="1:14" x14ac:dyDescent="0.2">
      <c r="B60" s="3" t="s">
        <v>2469</v>
      </c>
      <c r="G60" s="19"/>
      <c r="H60" s="19">
        <v>1500</v>
      </c>
      <c r="I60" s="19">
        <v>0</v>
      </c>
      <c r="J60" s="19"/>
      <c r="K60" s="33"/>
      <c r="M60" s="3" t="s">
        <v>184</v>
      </c>
      <c r="N60" s="26" t="s">
        <v>2488</v>
      </c>
    </row>
    <row r="61" spans="1:14" x14ac:dyDescent="0.2">
      <c r="B61" s="3" t="s">
        <v>2483</v>
      </c>
      <c r="G61" s="19"/>
      <c r="H61" s="19">
        <v>361</v>
      </c>
      <c r="I61" s="19">
        <v>355</v>
      </c>
      <c r="J61" s="19"/>
      <c r="K61" s="33"/>
      <c r="M61" s="3" t="s">
        <v>182</v>
      </c>
      <c r="N61" s="26" t="s">
        <v>2489</v>
      </c>
    </row>
    <row r="62" spans="1:14" x14ac:dyDescent="0.2">
      <c r="B62" s="3" t="s">
        <v>2484</v>
      </c>
      <c r="G62" s="19"/>
      <c r="H62" s="19">
        <v>250</v>
      </c>
      <c r="I62" s="19">
        <v>0</v>
      </c>
      <c r="J62" s="19"/>
      <c r="K62" s="33"/>
      <c r="M62" s="3" t="s">
        <v>184</v>
      </c>
      <c r="N62" s="26" t="s">
        <v>2490</v>
      </c>
    </row>
    <row r="63" spans="1:14" x14ac:dyDescent="0.2">
      <c r="B63" s="3" t="s">
        <v>221</v>
      </c>
      <c r="G63" s="19"/>
      <c r="H63" s="19">
        <v>-22</v>
      </c>
      <c r="I63" s="19">
        <v>-44</v>
      </c>
      <c r="J63" s="19"/>
      <c r="K63" s="33"/>
      <c r="N63" s="3" t="s">
        <v>1009</v>
      </c>
    </row>
    <row r="64" spans="1:14" x14ac:dyDescent="0.2">
      <c r="B64" s="3" t="s">
        <v>166</v>
      </c>
      <c r="G64" s="19"/>
      <c r="H64" s="19">
        <v>499</v>
      </c>
      <c r="I64" s="19">
        <v>57</v>
      </c>
      <c r="J64" s="19"/>
      <c r="K64" s="33"/>
    </row>
    <row r="65" spans="1:14" x14ac:dyDescent="0.2">
      <c r="G65" s="19"/>
      <c r="H65" s="19"/>
      <c r="I65" s="19"/>
      <c r="J65" s="19"/>
      <c r="K65" s="33"/>
    </row>
    <row r="66" spans="1:14" x14ac:dyDescent="0.2">
      <c r="G66" s="19"/>
      <c r="H66" s="19"/>
      <c r="I66" s="19"/>
      <c r="J66" s="19"/>
      <c r="K66" s="33"/>
    </row>
    <row r="67" spans="1:14" x14ac:dyDescent="0.2">
      <c r="A67" s="59" t="s">
        <v>6459</v>
      </c>
      <c r="B67" s="39"/>
      <c r="G67" s="19"/>
      <c r="H67" s="19"/>
      <c r="I67" s="19"/>
      <c r="J67" s="19"/>
      <c r="K67" s="33"/>
    </row>
    <row r="68" spans="1:14" x14ac:dyDescent="0.2">
      <c r="A68" s="39"/>
      <c r="B68" s="39" t="s">
        <v>579</v>
      </c>
      <c r="G68" s="19"/>
      <c r="H68" s="19"/>
      <c r="I68" s="19">
        <v>847</v>
      </c>
      <c r="J68" s="19"/>
      <c r="K68" s="33"/>
      <c r="N68" s="3" t="s">
        <v>8935</v>
      </c>
    </row>
    <row r="69" spans="1:14" x14ac:dyDescent="0.2">
      <c r="A69" s="39"/>
      <c r="B69" s="39" t="s">
        <v>578</v>
      </c>
      <c r="G69" s="19"/>
      <c r="H69" s="19"/>
      <c r="I69" s="19">
        <v>-448</v>
      </c>
      <c r="J69" s="19"/>
      <c r="K69" s="33"/>
      <c r="N69" s="3" t="s">
        <v>8936</v>
      </c>
    </row>
    <row r="70" spans="1:14" x14ac:dyDescent="0.2">
      <c r="A70" s="39"/>
      <c r="B70" s="39" t="s">
        <v>580</v>
      </c>
      <c r="G70" s="19"/>
      <c r="H70" s="19"/>
      <c r="I70" s="19">
        <v>-145</v>
      </c>
      <c r="J70" s="19"/>
      <c r="K70" s="33"/>
    </row>
    <row r="71" spans="1:14" x14ac:dyDescent="0.2">
      <c r="B71" s="3" t="s">
        <v>2492</v>
      </c>
      <c r="G71" s="19"/>
      <c r="H71" s="19"/>
      <c r="I71" s="19">
        <v>100</v>
      </c>
      <c r="J71" s="19"/>
      <c r="K71" s="33"/>
      <c r="N71" s="3" t="s">
        <v>2493</v>
      </c>
    </row>
    <row r="72" spans="1:14" x14ac:dyDescent="0.2">
      <c r="G72" s="19"/>
      <c r="H72" s="19"/>
      <c r="I72" s="19"/>
      <c r="J72" s="19"/>
      <c r="K72" s="33"/>
    </row>
    <row r="73" spans="1:14" x14ac:dyDescent="0.2">
      <c r="G73" s="19"/>
      <c r="H73" s="19"/>
      <c r="I73" s="19"/>
      <c r="J73" s="19"/>
      <c r="K73" s="33"/>
    </row>
    <row r="74" spans="1:14" ht="25.5" x14ac:dyDescent="0.2">
      <c r="A74" s="61" t="s">
        <v>6460</v>
      </c>
      <c r="B74" s="62"/>
      <c r="C74" s="66" t="s">
        <v>3292</v>
      </c>
      <c r="D74" s="66" t="s">
        <v>3293</v>
      </c>
      <c r="E74" s="70" t="s">
        <v>7761</v>
      </c>
      <c r="G74" s="19"/>
      <c r="H74" s="19"/>
      <c r="I74" s="19"/>
      <c r="J74" s="19"/>
      <c r="K74" s="33"/>
    </row>
    <row r="75" spans="1:14" x14ac:dyDescent="0.2">
      <c r="A75" s="62"/>
      <c r="B75" s="62" t="s">
        <v>6461</v>
      </c>
      <c r="C75" s="67">
        <f>-I70</f>
        <v>145</v>
      </c>
      <c r="D75" s="67"/>
      <c r="E75" s="78"/>
      <c r="K75" s="33"/>
    </row>
    <row r="76" spans="1:14" x14ac:dyDescent="0.2">
      <c r="A76" s="62"/>
      <c r="B76" s="49" t="s">
        <v>2492</v>
      </c>
      <c r="C76" s="67">
        <v>-100</v>
      </c>
      <c r="D76" s="67"/>
      <c r="E76" s="78"/>
      <c r="K76" s="33"/>
    </row>
    <row r="77" spans="1:14" x14ac:dyDescent="0.2">
      <c r="A77" s="62"/>
      <c r="B77" s="51" t="s">
        <v>2494</v>
      </c>
      <c r="C77" s="67">
        <v>-1500</v>
      </c>
      <c r="D77" s="67">
        <v>-1500</v>
      </c>
      <c r="E77" s="78"/>
      <c r="K77" s="33"/>
      <c r="N77" s="3" t="s">
        <v>2495</v>
      </c>
    </row>
    <row r="78" spans="1:14" x14ac:dyDescent="0.2">
      <c r="A78" s="62"/>
      <c r="B78" s="68" t="s">
        <v>9013</v>
      </c>
      <c r="C78" s="67">
        <v>-62</v>
      </c>
      <c r="D78" s="67">
        <v>-62</v>
      </c>
      <c r="E78" s="78"/>
      <c r="K78" s="33"/>
      <c r="N78" s="3" t="s">
        <v>9015</v>
      </c>
    </row>
    <row r="79" spans="1:14" x14ac:dyDescent="0.2">
      <c r="A79" s="62"/>
      <c r="B79" s="68" t="s">
        <v>9014</v>
      </c>
      <c r="C79" s="67">
        <v>-86</v>
      </c>
      <c r="D79" s="67">
        <v>-86</v>
      </c>
      <c r="E79" s="78"/>
      <c r="K79" s="33"/>
      <c r="N79" s="3" t="s">
        <v>9016</v>
      </c>
    </row>
    <row r="80" spans="1:14" x14ac:dyDescent="0.2">
      <c r="A80" s="62"/>
      <c r="B80" s="68" t="s">
        <v>8620</v>
      </c>
      <c r="C80" s="67"/>
      <c r="D80" s="67"/>
      <c r="E80" s="78">
        <v>-559</v>
      </c>
      <c r="K80" s="33"/>
      <c r="N80" s="26" t="s">
        <v>8627</v>
      </c>
    </row>
    <row r="81" spans="1:14" x14ac:dyDescent="0.2">
      <c r="A81" s="62"/>
      <c r="B81" s="68" t="s">
        <v>8621</v>
      </c>
      <c r="C81" s="67"/>
      <c r="D81" s="67"/>
      <c r="E81" s="78">
        <v>-452</v>
      </c>
      <c r="K81" s="33"/>
      <c r="N81" s="26" t="s">
        <v>8628</v>
      </c>
    </row>
    <row r="82" spans="1:14" x14ac:dyDescent="0.2">
      <c r="A82" s="62"/>
      <c r="B82" s="68" t="s">
        <v>8622</v>
      </c>
      <c r="C82" s="67"/>
      <c r="D82" s="67"/>
      <c r="E82" s="78">
        <v>-400</v>
      </c>
      <c r="K82" s="33"/>
      <c r="N82" s="26" t="s">
        <v>8629</v>
      </c>
    </row>
    <row r="83" spans="1:14" x14ac:dyDescent="0.2">
      <c r="A83" s="62"/>
      <c r="B83" s="68" t="s">
        <v>8623</v>
      </c>
      <c r="C83" s="67"/>
      <c r="D83" s="67"/>
      <c r="E83" s="78">
        <v>-46</v>
      </c>
      <c r="K83" s="33"/>
      <c r="N83" s="26" t="s">
        <v>8630</v>
      </c>
    </row>
    <row r="84" spans="1:14" x14ac:dyDescent="0.2">
      <c r="A84" s="62"/>
      <c r="B84" s="68" t="s">
        <v>8624</v>
      </c>
      <c r="C84" s="67"/>
      <c r="D84" s="67"/>
      <c r="E84" s="78">
        <v>-20</v>
      </c>
      <c r="K84" s="33"/>
      <c r="N84" s="26" t="s">
        <v>8631</v>
      </c>
    </row>
    <row r="85" spans="1:14" x14ac:dyDescent="0.2">
      <c r="A85" s="62"/>
      <c r="B85" s="68" t="s">
        <v>8625</v>
      </c>
      <c r="C85" s="67"/>
      <c r="D85" s="67"/>
      <c r="E85" s="78">
        <v>-10</v>
      </c>
      <c r="K85" s="33"/>
      <c r="N85" s="26" t="s">
        <v>8632</v>
      </c>
    </row>
    <row r="86" spans="1:14" x14ac:dyDescent="0.2">
      <c r="A86" s="62"/>
      <c r="B86" s="68" t="s">
        <v>8626</v>
      </c>
      <c r="C86" s="67"/>
      <c r="D86" s="67"/>
      <c r="E86" s="78">
        <v>-360</v>
      </c>
      <c r="K86" s="33"/>
      <c r="N86" s="26" t="s">
        <v>8633</v>
      </c>
    </row>
    <row r="87" spans="1:14" x14ac:dyDescent="0.2">
      <c r="A87" s="62"/>
      <c r="B87" s="49"/>
      <c r="C87" s="67"/>
      <c r="D87" s="67"/>
      <c r="E87" s="78"/>
      <c r="K87" s="30"/>
    </row>
    <row r="88" spans="1:14" x14ac:dyDescent="0.2">
      <c r="A88" s="69" t="s">
        <v>146</v>
      </c>
      <c r="B88" s="49"/>
      <c r="C88" s="71">
        <f>SUM(C75:C87)</f>
        <v>-1603</v>
      </c>
      <c r="D88" s="71">
        <f t="shared" ref="D88:E88" si="0">SUM(D75:D87)</f>
        <v>-1648</v>
      </c>
      <c r="E88" s="71">
        <f t="shared" si="0"/>
        <v>-1847</v>
      </c>
    </row>
    <row r="89" spans="1:14" x14ac:dyDescent="0.2">
      <c r="A89" s="62"/>
      <c r="B89" s="49"/>
      <c r="C89" s="50"/>
      <c r="D89" s="50"/>
      <c r="E89" s="50"/>
    </row>
    <row r="90" spans="1:14" x14ac:dyDescent="0.2">
      <c r="A90" s="62" t="s">
        <v>7759</v>
      </c>
      <c r="B90" s="49"/>
      <c r="C90" s="50"/>
      <c r="D90" s="50"/>
      <c r="E90" s="50">
        <f>E88+D88</f>
        <v>-3495</v>
      </c>
    </row>
  </sheetData>
  <hyperlinks>
    <hyperlink ref="A1" location="'statewide summary'!Print_Titles" display="Link to Summary Worksheet" xr:uid="{70F2CF6B-DF35-4FFE-9172-C2AE06EE08CB}"/>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2/18/2025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7816A-761C-4DEF-A0FD-D4DD0B962741}">
  <sheetPr codeName="Sheet2"/>
  <dimension ref="A1:N55"/>
  <sheetViews>
    <sheetView showGridLines="0" workbookViewId="0">
      <pane xSplit="2" ySplit="10" topLeftCell="C11" activePane="bottomRight" state="frozen"/>
      <selection activeCell="G39" sqref="G39"/>
      <selection pane="topRight" activeCell="G39" sqref="G39"/>
      <selection pane="bottomLeft" activeCell="G39" sqref="G39"/>
      <selection pane="bottomRight" activeCell="F41" sqref="F41"/>
    </sheetView>
  </sheetViews>
  <sheetFormatPr defaultRowHeight="12.75" x14ac:dyDescent="0.2"/>
  <cols>
    <col min="1" max="1" width="4.7109375" style="3" customWidth="1"/>
    <col min="2" max="2" width="26.140625" style="3" customWidth="1"/>
    <col min="3" max="9" width="13.7109375" style="3" customWidth="1"/>
    <col min="10" max="10" width="2.5703125" style="3" customWidth="1"/>
    <col min="11" max="11" width="9.140625" style="3"/>
    <col min="12" max="12" width="2.5703125" style="3" customWidth="1"/>
    <col min="13" max="13" width="7.85546875" style="3" customWidth="1"/>
    <col min="14" max="16384" width="9.140625" style="3"/>
  </cols>
  <sheetData>
    <row r="1" spans="1:11" ht="16.149999999999999" customHeight="1" x14ac:dyDescent="0.2">
      <c r="A1" s="92" t="s">
        <v>8923</v>
      </c>
    </row>
    <row r="2" spans="1:11" ht="17.25" customHeight="1" x14ac:dyDescent="0.2">
      <c r="B2" s="90" t="s">
        <v>275</v>
      </c>
    </row>
    <row r="3" spans="1:11" ht="2.1" customHeight="1" x14ac:dyDescent="0.2"/>
    <row r="4" spans="1:11" ht="14.45" customHeight="1" x14ac:dyDescent="0.2">
      <c r="B4" s="15" t="s">
        <v>1</v>
      </c>
    </row>
    <row r="5" spans="1:11" ht="1.1499999999999999" customHeight="1" x14ac:dyDescent="0.2"/>
    <row r="6" spans="1:11" ht="14.45" customHeight="1" x14ac:dyDescent="0.2">
      <c r="B6" s="15" t="s">
        <v>2</v>
      </c>
    </row>
    <row r="7" spans="1:11" ht="0.75" customHeight="1" x14ac:dyDescent="0.2"/>
    <row r="8" spans="1:11" ht="14.45" customHeight="1" x14ac:dyDescent="0.2">
      <c r="B8" s="16" t="s">
        <v>3</v>
      </c>
    </row>
    <row r="9" spans="1:11" x14ac:dyDescent="0.2">
      <c r="B9" s="8" t="s">
        <v>4</v>
      </c>
      <c r="C9" s="1" t="s">
        <v>4</v>
      </c>
      <c r="D9" s="1" t="s">
        <v>4</v>
      </c>
      <c r="E9" s="1" t="s">
        <v>4</v>
      </c>
      <c r="F9" s="1" t="s">
        <v>4</v>
      </c>
      <c r="G9" s="1" t="s">
        <v>4</v>
      </c>
      <c r="H9" s="1" t="s">
        <v>5</v>
      </c>
      <c r="I9" s="21" t="s">
        <v>174</v>
      </c>
    </row>
    <row r="10" spans="1:11" x14ac:dyDescent="0.2">
      <c r="B10" s="9" t="s">
        <v>4</v>
      </c>
      <c r="C10" s="2" t="s">
        <v>7</v>
      </c>
      <c r="D10" s="2" t="s">
        <v>8</v>
      </c>
      <c r="E10" s="2" t="s">
        <v>9</v>
      </c>
      <c r="F10" s="2" t="s">
        <v>10</v>
      </c>
      <c r="G10" s="2" t="s">
        <v>11</v>
      </c>
      <c r="H10" s="2" t="s">
        <v>12</v>
      </c>
      <c r="I10" s="2" t="s">
        <v>13</v>
      </c>
      <c r="K10" s="31" t="s">
        <v>331</v>
      </c>
    </row>
    <row r="11" spans="1:11" x14ac:dyDescent="0.2">
      <c r="B11" s="8" t="s">
        <v>153</v>
      </c>
      <c r="C11" s="76">
        <v>0</v>
      </c>
      <c r="D11" s="76">
        <v>0</v>
      </c>
      <c r="E11" s="76">
        <v>0</v>
      </c>
      <c r="F11" s="76">
        <v>0</v>
      </c>
      <c r="G11" s="76">
        <v>0</v>
      </c>
      <c r="H11" s="76">
        <v>122892</v>
      </c>
      <c r="I11" s="76">
        <v>130170</v>
      </c>
    </row>
    <row r="12" spans="1:11" x14ac:dyDescent="0.2">
      <c r="B12" s="12" t="s">
        <v>258</v>
      </c>
      <c r="C12" s="6">
        <v>57904.243000000002</v>
      </c>
      <c r="D12" s="6">
        <v>64976.381000000001</v>
      </c>
      <c r="E12" s="6">
        <v>64974.656999999999</v>
      </c>
      <c r="F12" s="6">
        <v>72768.982000000004</v>
      </c>
      <c r="G12" s="6">
        <v>90080.420689999999</v>
      </c>
      <c r="H12" s="6">
        <v>0</v>
      </c>
      <c r="I12" s="6">
        <v>0</v>
      </c>
    </row>
    <row r="13" spans="1:11" x14ac:dyDescent="0.2">
      <c r="B13" s="13" t="s">
        <v>146</v>
      </c>
      <c r="C13" s="7">
        <v>57904.243000000002</v>
      </c>
      <c r="D13" s="7">
        <v>64976.381000000001</v>
      </c>
      <c r="E13" s="7">
        <v>64974.656999999999</v>
      </c>
      <c r="F13" s="7">
        <v>72768.982000000004</v>
      </c>
      <c r="G13" s="7">
        <v>90080.420689999999</v>
      </c>
      <c r="H13" s="7">
        <v>122892</v>
      </c>
      <c r="I13" s="7">
        <v>130170</v>
      </c>
    </row>
    <row r="14" spans="1:11" ht="12" customHeight="1" x14ac:dyDescent="0.2"/>
    <row r="15" spans="1:11" x14ac:dyDescent="0.2">
      <c r="B15" s="72" t="s">
        <v>9036</v>
      </c>
      <c r="C15" s="72"/>
      <c r="D15" s="72"/>
      <c r="E15" s="72"/>
      <c r="F15" s="72"/>
      <c r="G15" s="72"/>
      <c r="H15" s="73"/>
      <c r="I15" s="74">
        <f>I13+K15</f>
        <v>130170</v>
      </c>
      <c r="K15" s="32">
        <f>SUM(K16:K50)</f>
        <v>0</v>
      </c>
    </row>
    <row r="16" spans="1:11" x14ac:dyDescent="0.2">
      <c r="B16" s="72" t="s">
        <v>257</v>
      </c>
      <c r="C16" s="72"/>
      <c r="D16" s="72"/>
      <c r="E16" s="72"/>
      <c r="F16" s="72"/>
      <c r="G16" s="72"/>
      <c r="H16" s="72"/>
      <c r="I16" s="75">
        <f>I15/I13-1</f>
        <v>0</v>
      </c>
      <c r="K16" s="30"/>
    </row>
    <row r="17" spans="1:14" x14ac:dyDescent="0.2">
      <c r="K17" s="30"/>
    </row>
    <row r="18" spans="1:14" x14ac:dyDescent="0.2">
      <c r="A18" s="23" t="s">
        <v>256</v>
      </c>
      <c r="K18" s="30"/>
    </row>
    <row r="19" spans="1:14" x14ac:dyDescent="0.2">
      <c r="G19" s="19"/>
      <c r="H19" s="19"/>
      <c r="I19" s="19"/>
      <c r="K19" s="30"/>
    </row>
    <row r="20" spans="1:14" x14ac:dyDescent="0.2">
      <c r="A20" s="18">
        <v>2021</v>
      </c>
      <c r="G20" s="19"/>
      <c r="H20" s="19"/>
      <c r="I20" s="19"/>
      <c r="K20" s="30"/>
    </row>
    <row r="21" spans="1:14" x14ac:dyDescent="0.2">
      <c r="A21" s="18"/>
      <c r="B21" s="3" t="s">
        <v>221</v>
      </c>
      <c r="G21" s="19">
        <v>173</v>
      </c>
      <c r="H21" s="19">
        <v>828</v>
      </c>
      <c r="I21" s="19"/>
      <c r="J21" s="19"/>
      <c r="K21" s="33"/>
      <c r="M21" s="3" t="s">
        <v>180</v>
      </c>
      <c r="N21" s="26" t="s">
        <v>264</v>
      </c>
    </row>
    <row r="22" spans="1:14" x14ac:dyDescent="0.2">
      <c r="A22" s="18"/>
      <c r="B22" s="3" t="s">
        <v>166</v>
      </c>
      <c r="G22" s="19">
        <v>324</v>
      </c>
      <c r="H22" s="19">
        <v>-179</v>
      </c>
      <c r="I22" s="19"/>
      <c r="J22" s="19"/>
      <c r="K22" s="33"/>
    </row>
    <row r="23" spans="1:14" x14ac:dyDescent="0.2">
      <c r="A23" s="18"/>
      <c r="G23" s="19"/>
      <c r="H23" s="19"/>
      <c r="I23" s="19"/>
      <c r="J23" s="19"/>
      <c r="K23" s="33"/>
    </row>
    <row r="24" spans="1:14" x14ac:dyDescent="0.2">
      <c r="A24" s="18">
        <v>2022</v>
      </c>
      <c r="G24" s="19"/>
      <c r="H24" s="19"/>
      <c r="I24" s="19"/>
      <c r="J24" s="19"/>
      <c r="K24" s="33"/>
    </row>
    <row r="25" spans="1:14" x14ac:dyDescent="0.2">
      <c r="A25" s="18"/>
      <c r="B25" s="3" t="s">
        <v>289</v>
      </c>
      <c r="G25" s="19">
        <v>1638</v>
      </c>
      <c r="H25" s="19">
        <v>3276</v>
      </c>
      <c r="I25" s="19"/>
      <c r="J25" s="19"/>
      <c r="K25" s="33"/>
      <c r="M25" s="3" t="s">
        <v>180</v>
      </c>
      <c r="N25" s="26" t="s">
        <v>291</v>
      </c>
    </row>
    <row r="26" spans="1:14" x14ac:dyDescent="0.2">
      <c r="A26" s="18"/>
      <c r="B26" s="3" t="s">
        <v>290</v>
      </c>
      <c r="G26" s="19">
        <v>1890</v>
      </c>
      <c r="H26" s="19">
        <v>3308</v>
      </c>
      <c r="I26" s="19"/>
      <c r="J26" s="19"/>
      <c r="K26" s="33"/>
      <c r="M26" s="3" t="s">
        <v>180</v>
      </c>
      <c r="N26" s="26" t="s">
        <v>292</v>
      </c>
    </row>
    <row r="27" spans="1:14" x14ac:dyDescent="0.2">
      <c r="A27" s="18"/>
      <c r="B27" s="3" t="s">
        <v>221</v>
      </c>
      <c r="G27" s="19">
        <v>1420</v>
      </c>
      <c r="H27" s="19">
        <v>2854</v>
      </c>
      <c r="I27" s="19"/>
      <c r="J27" s="19"/>
      <c r="K27" s="33"/>
      <c r="N27" s="3" t="s">
        <v>1022</v>
      </c>
    </row>
    <row r="28" spans="1:14" x14ac:dyDescent="0.2">
      <c r="A28" s="18"/>
      <c r="B28" s="3" t="s">
        <v>166</v>
      </c>
      <c r="G28" s="19">
        <v>29</v>
      </c>
      <c r="H28" s="19">
        <v>47</v>
      </c>
      <c r="I28" s="19"/>
      <c r="J28" s="19"/>
      <c r="K28" s="33"/>
    </row>
    <row r="29" spans="1:14" x14ac:dyDescent="0.2">
      <c r="A29" s="18"/>
      <c r="G29" s="19"/>
      <c r="H29" s="19"/>
      <c r="I29" s="19"/>
      <c r="J29" s="19"/>
      <c r="K29" s="33"/>
    </row>
    <row r="30" spans="1:14" x14ac:dyDescent="0.2">
      <c r="A30" s="18">
        <v>2023</v>
      </c>
      <c r="G30" s="19"/>
      <c r="H30" s="19"/>
      <c r="I30" s="19"/>
      <c r="J30" s="19"/>
      <c r="K30" s="33"/>
    </row>
    <row r="31" spans="1:14" x14ac:dyDescent="0.2">
      <c r="A31" s="18"/>
      <c r="B31" s="3" t="s">
        <v>221</v>
      </c>
      <c r="G31" s="19"/>
      <c r="H31" s="19">
        <v>3915</v>
      </c>
      <c r="I31" s="19">
        <v>3610</v>
      </c>
      <c r="J31" s="19"/>
      <c r="K31" s="33"/>
      <c r="N31" s="3" t="s">
        <v>199</v>
      </c>
    </row>
    <row r="32" spans="1:14" x14ac:dyDescent="0.2">
      <c r="A32" s="18"/>
      <c r="B32" s="3" t="s">
        <v>166</v>
      </c>
      <c r="G32" s="19"/>
      <c r="H32" s="19">
        <v>470</v>
      </c>
      <c r="I32" s="19">
        <v>198</v>
      </c>
      <c r="J32" s="19"/>
      <c r="K32" s="33"/>
    </row>
    <row r="33" spans="1:14" x14ac:dyDescent="0.2">
      <c r="A33" s="18"/>
      <c r="G33" s="19"/>
      <c r="H33" s="19"/>
      <c r="I33" s="19"/>
      <c r="J33" s="19"/>
      <c r="K33" s="33"/>
    </row>
    <row r="34" spans="1:14" x14ac:dyDescent="0.2">
      <c r="A34" s="18">
        <v>2024</v>
      </c>
      <c r="G34" s="19"/>
      <c r="H34" s="19"/>
      <c r="I34" s="19"/>
      <c r="J34" s="19"/>
      <c r="K34" s="33"/>
    </row>
    <row r="35" spans="1:14" x14ac:dyDescent="0.2">
      <c r="A35" s="18"/>
      <c r="B35" s="3" t="s">
        <v>293</v>
      </c>
      <c r="G35" s="19"/>
      <c r="H35" s="19">
        <v>80</v>
      </c>
      <c r="I35" s="19">
        <v>0</v>
      </c>
      <c r="J35" s="19"/>
      <c r="K35" s="33"/>
      <c r="M35" s="3" t="s">
        <v>184</v>
      </c>
      <c r="N35" s="3" t="s">
        <v>295</v>
      </c>
    </row>
    <row r="36" spans="1:14" x14ac:dyDescent="0.2">
      <c r="B36" s="3" t="s">
        <v>294</v>
      </c>
      <c r="G36" s="19"/>
      <c r="H36" s="19">
        <v>211</v>
      </c>
      <c r="I36" s="19">
        <v>252</v>
      </c>
      <c r="J36" s="19"/>
      <c r="K36" s="33"/>
      <c r="M36" s="3" t="s">
        <v>180</v>
      </c>
      <c r="N36" s="3" t="s">
        <v>296</v>
      </c>
    </row>
    <row r="37" spans="1:14" x14ac:dyDescent="0.2">
      <c r="A37" s="22"/>
      <c r="B37" s="3" t="s">
        <v>221</v>
      </c>
      <c r="G37" s="19"/>
      <c r="H37" s="19">
        <v>-72</v>
      </c>
      <c r="I37" s="19">
        <v>-136</v>
      </c>
      <c r="J37" s="19"/>
      <c r="K37" s="33"/>
      <c r="N37" s="3" t="s">
        <v>297</v>
      </c>
    </row>
    <row r="38" spans="1:14" x14ac:dyDescent="0.2">
      <c r="A38" s="22"/>
      <c r="B38" s="3" t="s">
        <v>166</v>
      </c>
      <c r="G38" s="19"/>
      <c r="H38" s="19">
        <v>475</v>
      </c>
      <c r="I38" s="19">
        <v>37</v>
      </c>
      <c r="J38" s="19"/>
      <c r="K38" s="33"/>
    </row>
    <row r="39" spans="1:14" x14ac:dyDescent="0.2">
      <c r="A39" s="22"/>
      <c r="G39" s="19"/>
      <c r="H39" s="19"/>
      <c r="I39" s="19"/>
      <c r="J39" s="19"/>
      <c r="K39" s="33"/>
    </row>
    <row r="40" spans="1:14" x14ac:dyDescent="0.2">
      <c r="A40" s="22"/>
      <c r="G40" s="19"/>
      <c r="H40" s="19"/>
      <c r="I40" s="19"/>
      <c r="J40" s="19"/>
      <c r="K40" s="33"/>
    </row>
    <row r="41" spans="1:14" x14ac:dyDescent="0.2">
      <c r="A41" s="23" t="s">
        <v>6459</v>
      </c>
      <c r="G41" s="19"/>
      <c r="H41" s="19"/>
      <c r="I41" s="19"/>
      <c r="J41" s="19"/>
      <c r="K41" s="33"/>
    </row>
    <row r="42" spans="1:14" x14ac:dyDescent="0.2">
      <c r="B42" s="3" t="s">
        <v>579</v>
      </c>
      <c r="G42" s="19"/>
      <c r="H42" s="19"/>
      <c r="I42" s="19">
        <v>1645</v>
      </c>
      <c r="J42" s="19"/>
      <c r="K42" s="33"/>
      <c r="N42" s="3" t="s">
        <v>8935</v>
      </c>
    </row>
    <row r="43" spans="1:14" x14ac:dyDescent="0.2">
      <c r="B43" s="3" t="s">
        <v>578</v>
      </c>
      <c r="G43" s="19"/>
      <c r="H43" s="19"/>
      <c r="I43" s="19">
        <v>-1071</v>
      </c>
      <c r="J43" s="19"/>
      <c r="K43" s="33"/>
      <c r="N43" s="3" t="s">
        <v>8936</v>
      </c>
    </row>
    <row r="44" spans="1:14" x14ac:dyDescent="0.2">
      <c r="B44" s="3" t="s">
        <v>580</v>
      </c>
      <c r="G44" s="19"/>
      <c r="H44" s="19"/>
      <c r="I44" s="19">
        <v>252</v>
      </c>
      <c r="J44" s="19"/>
      <c r="K44" s="33"/>
    </row>
    <row r="45" spans="1:14" x14ac:dyDescent="0.2">
      <c r="B45" s="3" t="s">
        <v>581</v>
      </c>
      <c r="G45" s="19"/>
      <c r="H45" s="19"/>
      <c r="I45" s="19">
        <v>3332</v>
      </c>
      <c r="J45" s="19"/>
      <c r="K45" s="33"/>
      <c r="N45" s="3" t="s">
        <v>8938</v>
      </c>
    </row>
    <row r="46" spans="1:14" x14ac:dyDescent="0.2">
      <c r="B46" s="3" t="s">
        <v>582</v>
      </c>
      <c r="G46" s="19"/>
      <c r="H46" s="19"/>
      <c r="I46" s="19">
        <v>1530</v>
      </c>
      <c r="J46" s="19"/>
      <c r="K46" s="33"/>
      <c r="N46" s="3" t="s">
        <v>8937</v>
      </c>
    </row>
    <row r="47" spans="1:14" x14ac:dyDescent="0.2">
      <c r="K47" s="30"/>
    </row>
    <row r="48" spans="1:14" x14ac:dyDescent="0.2">
      <c r="K48" s="30"/>
    </row>
    <row r="49" spans="1:11" ht="25.5" x14ac:dyDescent="0.2">
      <c r="A49" s="61" t="s">
        <v>6460</v>
      </c>
      <c r="B49" s="62"/>
      <c r="C49" s="66" t="s">
        <v>3292</v>
      </c>
      <c r="D49" s="66" t="s">
        <v>3293</v>
      </c>
      <c r="E49" s="70" t="s">
        <v>7761</v>
      </c>
      <c r="K49" s="30"/>
    </row>
    <row r="50" spans="1:11" x14ac:dyDescent="0.2">
      <c r="A50" s="62"/>
      <c r="B50" s="68"/>
      <c r="C50" s="65"/>
      <c r="D50" s="62"/>
      <c r="E50" s="65"/>
      <c r="K50" s="30"/>
    </row>
    <row r="51" spans="1:11" x14ac:dyDescent="0.2">
      <c r="A51" s="62"/>
      <c r="B51" s="68"/>
      <c r="C51" s="65"/>
      <c r="D51" s="62"/>
      <c r="E51" s="65"/>
      <c r="K51" s="30"/>
    </row>
    <row r="52" spans="1:11" x14ac:dyDescent="0.2">
      <c r="A52" s="62"/>
      <c r="B52" s="68"/>
      <c r="C52" s="65"/>
      <c r="D52" s="62"/>
      <c r="E52" s="65"/>
      <c r="K52" s="30"/>
    </row>
    <row r="53" spans="1:11" x14ac:dyDescent="0.2">
      <c r="A53" s="69" t="s">
        <v>146</v>
      </c>
      <c r="B53" s="49"/>
      <c r="C53" s="71">
        <f>SUM(C50:C51)</f>
        <v>0</v>
      </c>
      <c r="D53" s="71">
        <f t="shared" ref="D53:E53" si="0">SUM(D50:D51)</f>
        <v>0</v>
      </c>
      <c r="E53" s="71">
        <f t="shared" si="0"/>
        <v>0</v>
      </c>
    </row>
    <row r="54" spans="1:11" x14ac:dyDescent="0.2">
      <c r="A54" s="62"/>
      <c r="B54" s="49"/>
      <c r="C54" s="49"/>
      <c r="D54" s="49"/>
      <c r="E54" s="49"/>
    </row>
    <row r="55" spans="1:11" x14ac:dyDescent="0.2">
      <c r="A55" s="62" t="s">
        <v>7759</v>
      </c>
      <c r="B55" s="49"/>
      <c r="C55" s="49"/>
      <c r="D55" s="49"/>
      <c r="E55" s="50">
        <f>E53+D53</f>
        <v>0</v>
      </c>
    </row>
  </sheetData>
  <hyperlinks>
    <hyperlink ref="A1" location="'statewide summary'!Print_Titles" display="Link to Summary Worksheet" xr:uid="{D8E224FE-FF64-44DD-8624-C9E4E9E0C717}"/>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2/17/2025</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4550E-0E7A-4B1D-B2E6-A1C8F587342D}">
  <dimension ref="A1:N55"/>
  <sheetViews>
    <sheetView showGridLines="0" workbookViewId="0">
      <pane xSplit="2" ySplit="10" topLeftCell="C11" activePane="bottomRight" state="frozen"/>
      <selection pane="topRight" activeCell="C1" sqref="C1"/>
      <selection pane="bottomLeft" activeCell="A14" sqref="A14"/>
      <selection pane="bottomRight" activeCell="B15" sqref="B15"/>
    </sheetView>
  </sheetViews>
  <sheetFormatPr defaultRowHeight="12.75" x14ac:dyDescent="0.2"/>
  <cols>
    <col min="1" max="1" width="6" style="3" customWidth="1"/>
    <col min="2" max="2" width="38.140625" style="3" customWidth="1"/>
    <col min="3" max="9" width="13.7109375" style="3" customWidth="1"/>
    <col min="10" max="10" width="1.42578125" style="3" customWidth="1"/>
    <col min="11" max="11" width="9.140625" style="3"/>
    <col min="12" max="12" width="1.7109375" style="3" customWidth="1"/>
    <col min="13" max="16384" width="9.140625" style="3"/>
  </cols>
  <sheetData>
    <row r="1" spans="1:11" ht="16.149999999999999" customHeight="1" x14ac:dyDescent="0.2">
      <c r="A1" s="92" t="s">
        <v>8923</v>
      </c>
    </row>
    <row r="2" spans="1:11" ht="14.45" customHeight="1" x14ac:dyDescent="0.2">
      <c r="B2" s="90" t="s">
        <v>821</v>
      </c>
    </row>
    <row r="3" spans="1:11" ht="2.1" customHeight="1" x14ac:dyDescent="0.2"/>
    <row r="4" spans="1:11" ht="14.45" customHeight="1" x14ac:dyDescent="0.2">
      <c r="B4" s="15" t="s">
        <v>1</v>
      </c>
    </row>
    <row r="5" spans="1:11" ht="1.1499999999999999" customHeight="1" x14ac:dyDescent="0.2"/>
    <row r="6" spans="1:11" ht="14.45" customHeight="1" x14ac:dyDescent="0.2">
      <c r="B6" s="15" t="s">
        <v>2</v>
      </c>
    </row>
    <row r="7" spans="1:11" ht="0.75" customHeight="1" x14ac:dyDescent="0.2"/>
    <row r="8" spans="1:11" ht="14.45" customHeight="1" x14ac:dyDescent="0.2">
      <c r="B8" s="16" t="s">
        <v>3</v>
      </c>
    </row>
    <row r="9" spans="1:11" x14ac:dyDescent="0.2">
      <c r="B9" s="8" t="s">
        <v>4</v>
      </c>
      <c r="C9" s="1" t="s">
        <v>4</v>
      </c>
      <c r="D9" s="1" t="s">
        <v>4</v>
      </c>
      <c r="E9" s="1" t="s">
        <v>4</v>
      </c>
      <c r="F9" s="1" t="s">
        <v>4</v>
      </c>
      <c r="G9" s="1" t="s">
        <v>4</v>
      </c>
      <c r="H9" s="1" t="s">
        <v>5</v>
      </c>
      <c r="I9" s="21" t="s">
        <v>174</v>
      </c>
    </row>
    <row r="10" spans="1:11" x14ac:dyDescent="0.2">
      <c r="B10" s="9" t="s">
        <v>4</v>
      </c>
      <c r="C10" s="2" t="s">
        <v>7</v>
      </c>
      <c r="D10" s="2" t="s">
        <v>8</v>
      </c>
      <c r="E10" s="2" t="s">
        <v>9</v>
      </c>
      <c r="F10" s="2" t="s">
        <v>10</v>
      </c>
      <c r="G10" s="2" t="s">
        <v>11</v>
      </c>
      <c r="H10" s="2" t="s">
        <v>12</v>
      </c>
      <c r="I10" s="2" t="s">
        <v>13</v>
      </c>
      <c r="K10" s="31" t="s">
        <v>331</v>
      </c>
    </row>
    <row r="11" spans="1:11" x14ac:dyDescent="0.2">
      <c r="B11" s="8" t="s">
        <v>153</v>
      </c>
      <c r="C11" s="76">
        <v>0</v>
      </c>
      <c r="D11" s="76">
        <v>0</v>
      </c>
      <c r="E11" s="76">
        <v>0</v>
      </c>
      <c r="F11" s="76">
        <v>0</v>
      </c>
      <c r="G11" s="76">
        <v>0</v>
      </c>
      <c r="H11" s="76">
        <v>5388</v>
      </c>
      <c r="I11" s="76">
        <v>5447</v>
      </c>
    </row>
    <row r="12" spans="1:11" x14ac:dyDescent="0.2">
      <c r="B12" s="12" t="s">
        <v>820</v>
      </c>
      <c r="C12" s="6">
        <v>4024.22</v>
      </c>
      <c r="D12" s="6">
        <v>3891</v>
      </c>
      <c r="E12" s="6">
        <v>4095.1030000000001</v>
      </c>
      <c r="F12" s="6">
        <v>4470.2879999999996</v>
      </c>
      <c r="G12" s="6">
        <v>4688.5110500000001</v>
      </c>
      <c r="H12" s="6">
        <v>0</v>
      </c>
      <c r="I12" s="6">
        <v>0</v>
      </c>
    </row>
    <row r="13" spans="1:11" x14ac:dyDescent="0.2">
      <c r="B13" s="13" t="s">
        <v>146</v>
      </c>
      <c r="C13" s="7">
        <v>4024.22</v>
      </c>
      <c r="D13" s="7">
        <v>3891</v>
      </c>
      <c r="E13" s="7">
        <v>4095.1030000000001</v>
      </c>
      <c r="F13" s="7">
        <v>4470.2879999999996</v>
      </c>
      <c r="G13" s="7">
        <v>4688.5110500000001</v>
      </c>
      <c r="H13" s="7">
        <v>5388</v>
      </c>
      <c r="I13" s="7">
        <v>5447</v>
      </c>
    </row>
    <row r="15" spans="1:11" x14ac:dyDescent="0.2">
      <c r="B15" s="72" t="s">
        <v>9036</v>
      </c>
      <c r="C15" s="72"/>
      <c r="D15" s="72"/>
      <c r="E15" s="72"/>
      <c r="F15" s="72"/>
      <c r="G15" s="72"/>
      <c r="H15" s="72"/>
      <c r="I15" s="74">
        <f>I13+K15</f>
        <v>5447</v>
      </c>
      <c r="K15" s="32">
        <f>SUM(K16:K52)</f>
        <v>0</v>
      </c>
    </row>
    <row r="16" spans="1:11" x14ac:dyDescent="0.2">
      <c r="B16" s="72" t="s">
        <v>257</v>
      </c>
      <c r="C16" s="72"/>
      <c r="D16" s="72"/>
      <c r="E16" s="72"/>
      <c r="F16" s="72"/>
      <c r="G16" s="72"/>
      <c r="H16" s="72"/>
      <c r="I16" s="75">
        <f>I15/I13-1</f>
        <v>0</v>
      </c>
      <c r="K16" s="30"/>
    </row>
    <row r="17" spans="1:14" x14ac:dyDescent="0.2">
      <c r="K17" s="30"/>
    </row>
    <row r="18" spans="1:14" x14ac:dyDescent="0.2">
      <c r="G18" s="19"/>
      <c r="H18" s="19"/>
      <c r="I18" s="19"/>
      <c r="J18" s="19"/>
      <c r="K18" s="33"/>
    </row>
    <row r="19" spans="1:14" x14ac:dyDescent="0.2">
      <c r="A19" s="23" t="s">
        <v>256</v>
      </c>
      <c r="G19" s="19"/>
      <c r="H19" s="19"/>
      <c r="I19" s="19"/>
      <c r="J19" s="19"/>
      <c r="K19" s="33"/>
    </row>
    <row r="20" spans="1:14" x14ac:dyDescent="0.2">
      <c r="G20" s="19"/>
      <c r="H20" s="19"/>
      <c r="I20" s="19"/>
      <c r="J20" s="19"/>
      <c r="K20" s="33"/>
    </row>
    <row r="21" spans="1:14" x14ac:dyDescent="0.2">
      <c r="A21" s="18">
        <v>2021</v>
      </c>
      <c r="G21" s="19"/>
      <c r="H21" s="19"/>
      <c r="I21" s="19"/>
      <c r="J21" s="19"/>
      <c r="K21" s="33"/>
    </row>
    <row r="22" spans="1:14" x14ac:dyDescent="0.2">
      <c r="B22" s="3" t="s">
        <v>2496</v>
      </c>
      <c r="G22" s="3">
        <v>57</v>
      </c>
      <c r="H22" s="3">
        <v>10</v>
      </c>
      <c r="K22" s="30"/>
      <c r="M22" s="3" t="s">
        <v>180</v>
      </c>
      <c r="N22" s="26" t="s">
        <v>2497</v>
      </c>
    </row>
    <row r="23" spans="1:14" x14ac:dyDescent="0.2">
      <c r="B23" s="3" t="s">
        <v>221</v>
      </c>
      <c r="G23" s="3">
        <v>8</v>
      </c>
      <c r="H23" s="3">
        <v>36</v>
      </c>
      <c r="K23" s="30"/>
      <c r="N23" s="3" t="s">
        <v>2345</v>
      </c>
    </row>
    <row r="24" spans="1:14" x14ac:dyDescent="0.2">
      <c r="B24" s="3" t="s">
        <v>166</v>
      </c>
      <c r="G24" s="3">
        <v>19</v>
      </c>
      <c r="H24" s="3">
        <v>-1</v>
      </c>
      <c r="K24" s="30"/>
    </row>
    <row r="25" spans="1:14" x14ac:dyDescent="0.2">
      <c r="K25" s="30"/>
    </row>
    <row r="26" spans="1:14" x14ac:dyDescent="0.2">
      <c r="A26" s="3">
        <v>2022</v>
      </c>
      <c r="K26" s="30"/>
    </row>
    <row r="27" spans="1:14" x14ac:dyDescent="0.2">
      <c r="B27" s="3" t="s">
        <v>221</v>
      </c>
      <c r="G27" s="3">
        <v>68</v>
      </c>
      <c r="H27" s="3">
        <v>136</v>
      </c>
      <c r="K27" s="30"/>
      <c r="N27" s="39" t="s">
        <v>1161</v>
      </c>
    </row>
    <row r="28" spans="1:14" x14ac:dyDescent="0.2">
      <c r="B28" s="3" t="s">
        <v>166</v>
      </c>
      <c r="G28" s="3">
        <v>8</v>
      </c>
      <c r="H28" s="3">
        <v>18</v>
      </c>
      <c r="K28" s="30"/>
    </row>
    <row r="29" spans="1:14" x14ac:dyDescent="0.2">
      <c r="K29" s="30"/>
    </row>
    <row r="30" spans="1:14" x14ac:dyDescent="0.2">
      <c r="A30" s="3">
        <v>2023</v>
      </c>
      <c r="K30" s="30"/>
    </row>
    <row r="31" spans="1:14" x14ac:dyDescent="0.2">
      <c r="B31" s="3" t="s">
        <v>221</v>
      </c>
      <c r="H31" s="3">
        <v>206</v>
      </c>
      <c r="I31" s="3">
        <v>202</v>
      </c>
      <c r="K31" s="30"/>
      <c r="N31" s="39" t="s">
        <v>2491</v>
      </c>
    </row>
    <row r="32" spans="1:14" x14ac:dyDescent="0.2">
      <c r="B32" s="3" t="s">
        <v>166</v>
      </c>
      <c r="H32" s="3">
        <v>58</v>
      </c>
      <c r="I32" s="3">
        <v>41</v>
      </c>
      <c r="K32" s="30"/>
    </row>
    <row r="33" spans="1:14" x14ac:dyDescent="0.2">
      <c r="K33" s="30"/>
    </row>
    <row r="34" spans="1:14" x14ac:dyDescent="0.2">
      <c r="A34" s="3">
        <v>2024</v>
      </c>
      <c r="K34" s="30"/>
    </row>
    <row r="35" spans="1:14" x14ac:dyDescent="0.2">
      <c r="B35" s="3" t="s">
        <v>2498</v>
      </c>
      <c r="H35" s="3">
        <v>140</v>
      </c>
      <c r="I35" s="3">
        <v>280</v>
      </c>
      <c r="K35" s="30"/>
      <c r="N35" s="26" t="s">
        <v>2499</v>
      </c>
    </row>
    <row r="36" spans="1:14" x14ac:dyDescent="0.2">
      <c r="B36" s="3" t="s">
        <v>221</v>
      </c>
      <c r="H36" s="3">
        <v>-3</v>
      </c>
      <c r="I36" s="3">
        <v>-6</v>
      </c>
      <c r="K36" s="30"/>
      <c r="N36" s="3" t="s">
        <v>1009</v>
      </c>
    </row>
    <row r="37" spans="1:14" x14ac:dyDescent="0.2">
      <c r="B37" s="3" t="s">
        <v>166</v>
      </c>
      <c r="H37" s="3">
        <v>29</v>
      </c>
      <c r="I37" s="3">
        <v>10</v>
      </c>
      <c r="K37" s="30"/>
    </row>
    <row r="38" spans="1:14" x14ac:dyDescent="0.2">
      <c r="K38" s="30"/>
    </row>
    <row r="39" spans="1:14" x14ac:dyDescent="0.2">
      <c r="K39" s="30"/>
    </row>
    <row r="40" spans="1:14" x14ac:dyDescent="0.2">
      <c r="A40" s="59" t="s">
        <v>6459</v>
      </c>
      <c r="B40" s="39"/>
      <c r="K40" s="30"/>
    </row>
    <row r="41" spans="1:14" x14ac:dyDescent="0.2">
      <c r="A41" s="39"/>
      <c r="B41" s="39" t="s">
        <v>579</v>
      </c>
      <c r="I41" s="3">
        <v>64</v>
      </c>
      <c r="K41" s="30"/>
      <c r="N41" s="3" t="s">
        <v>8935</v>
      </c>
    </row>
    <row r="42" spans="1:14" x14ac:dyDescent="0.2">
      <c r="A42" s="39"/>
      <c r="B42" s="39" t="s">
        <v>578</v>
      </c>
      <c r="I42" s="3">
        <v>-51</v>
      </c>
      <c r="K42" s="30"/>
      <c r="N42" s="3" t="s">
        <v>8936</v>
      </c>
    </row>
    <row r="43" spans="1:14" x14ac:dyDescent="0.2">
      <c r="A43" s="39"/>
      <c r="B43" s="39" t="s">
        <v>580</v>
      </c>
      <c r="I43" s="3">
        <v>-93</v>
      </c>
      <c r="K43" s="30"/>
    </row>
    <row r="44" spans="1:14" x14ac:dyDescent="0.2">
      <c r="K44" s="30"/>
    </row>
    <row r="45" spans="1:14" x14ac:dyDescent="0.2">
      <c r="K45" s="30"/>
    </row>
    <row r="46" spans="1:14" ht="25.5" x14ac:dyDescent="0.2">
      <c r="A46" s="61" t="s">
        <v>6460</v>
      </c>
      <c r="B46" s="62"/>
      <c r="C46" s="66" t="s">
        <v>3292</v>
      </c>
      <c r="D46" s="66" t="s">
        <v>3293</v>
      </c>
      <c r="E46" s="70" t="s">
        <v>7761</v>
      </c>
      <c r="K46" s="30"/>
    </row>
    <row r="47" spans="1:14" x14ac:dyDescent="0.2">
      <c r="A47" s="62"/>
      <c r="B47" s="62" t="s">
        <v>6461</v>
      </c>
      <c r="C47" s="67">
        <f>-I43</f>
        <v>93</v>
      </c>
      <c r="D47" s="67"/>
      <c r="E47" s="78"/>
      <c r="K47" s="33"/>
    </row>
    <row r="48" spans="1:14" x14ac:dyDescent="0.2">
      <c r="A48" s="62"/>
      <c r="B48" s="68" t="s">
        <v>9013</v>
      </c>
      <c r="C48" s="67">
        <v>-5</v>
      </c>
      <c r="D48" s="67">
        <v>-5</v>
      </c>
      <c r="E48" s="78"/>
      <c r="K48" s="33"/>
      <c r="N48" s="3" t="s">
        <v>9015</v>
      </c>
    </row>
    <row r="49" spans="1:14" x14ac:dyDescent="0.2">
      <c r="A49" s="62"/>
      <c r="B49" s="68" t="s">
        <v>9014</v>
      </c>
      <c r="C49" s="67">
        <v>-10</v>
      </c>
      <c r="D49" s="67">
        <v>-10</v>
      </c>
      <c r="E49" s="78"/>
      <c r="K49" s="33"/>
      <c r="N49" s="3" t="s">
        <v>9016</v>
      </c>
    </row>
    <row r="50" spans="1:14" x14ac:dyDescent="0.2">
      <c r="A50" s="62"/>
      <c r="B50" s="49" t="s">
        <v>8619</v>
      </c>
      <c r="C50" s="67"/>
      <c r="D50" s="67"/>
      <c r="E50" s="78">
        <v>-339</v>
      </c>
      <c r="K50" s="33"/>
      <c r="N50" s="3" t="s">
        <v>8329</v>
      </c>
    </row>
    <row r="51" spans="1:14" x14ac:dyDescent="0.2">
      <c r="A51" s="62"/>
      <c r="B51" s="49" t="s">
        <v>8634</v>
      </c>
      <c r="C51" s="67"/>
      <c r="D51" s="67"/>
      <c r="E51" s="78">
        <v>-12</v>
      </c>
      <c r="K51" s="33"/>
      <c r="N51" s="3" t="s">
        <v>8635</v>
      </c>
    </row>
    <row r="52" spans="1:14" x14ac:dyDescent="0.2">
      <c r="A52" s="62"/>
      <c r="B52" s="49"/>
      <c r="C52" s="67"/>
      <c r="D52" s="67"/>
      <c r="E52" s="78"/>
      <c r="K52" s="30"/>
    </row>
    <row r="53" spans="1:14" x14ac:dyDescent="0.2">
      <c r="A53" s="69" t="s">
        <v>146</v>
      </c>
      <c r="B53" s="49"/>
      <c r="C53" s="71">
        <f>SUM(C47:C52)</f>
        <v>78</v>
      </c>
      <c r="D53" s="71">
        <f t="shared" ref="D53:E53" si="0">SUM(D47:D52)</f>
        <v>-15</v>
      </c>
      <c r="E53" s="71">
        <f t="shared" si="0"/>
        <v>-351</v>
      </c>
    </row>
    <row r="54" spans="1:14" x14ac:dyDescent="0.2">
      <c r="A54" s="62"/>
      <c r="B54" s="49"/>
      <c r="C54" s="50"/>
      <c r="D54" s="50"/>
      <c r="E54" s="50"/>
    </row>
    <row r="55" spans="1:14" x14ac:dyDescent="0.2">
      <c r="A55" s="62" t="s">
        <v>7759</v>
      </c>
      <c r="B55" s="49"/>
      <c r="C55" s="50"/>
      <c r="D55" s="50"/>
      <c r="E55" s="50">
        <f>E53+D53</f>
        <v>-366</v>
      </c>
    </row>
  </sheetData>
  <hyperlinks>
    <hyperlink ref="A1" location="'statewide summary'!Print_Titles" display="Link to Summary Worksheet" xr:uid="{A3C35E12-5543-43A9-ACE7-E9CAAA506C9E}"/>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2/18/2025</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43F86-9778-40FC-B890-C3322B2A29A5}">
  <dimension ref="A1:N64"/>
  <sheetViews>
    <sheetView showGridLines="0" workbookViewId="0">
      <pane xSplit="2" ySplit="10" topLeftCell="C11" activePane="bottomRight" state="frozen"/>
      <selection pane="topRight" activeCell="C1" sqref="C1"/>
      <selection pane="bottomLeft" activeCell="A14" sqref="A14"/>
      <selection pane="bottomRight" activeCell="B15" sqref="B15"/>
    </sheetView>
  </sheetViews>
  <sheetFormatPr defaultRowHeight="12.75" x14ac:dyDescent="0.2"/>
  <cols>
    <col min="1" max="1" width="6.85546875" style="3" customWidth="1"/>
    <col min="2" max="2" width="19" style="3" customWidth="1"/>
    <col min="3" max="9" width="13.7109375" style="3" customWidth="1"/>
    <col min="10" max="10" width="1.7109375" style="3" customWidth="1"/>
    <col min="11" max="11" width="9.140625" style="3"/>
    <col min="12" max="12" width="1.42578125" style="3" customWidth="1"/>
    <col min="13" max="16384" width="9.140625" style="3"/>
  </cols>
  <sheetData>
    <row r="1" spans="1:11" ht="16.149999999999999" customHeight="1" x14ac:dyDescent="0.2">
      <c r="A1" s="92" t="s">
        <v>8923</v>
      </c>
    </row>
    <row r="2" spans="1:11" ht="14.45" customHeight="1" x14ac:dyDescent="0.2">
      <c r="B2" s="90" t="s">
        <v>745</v>
      </c>
    </row>
    <row r="3" spans="1:11" ht="2.1" customHeight="1" x14ac:dyDescent="0.2"/>
    <row r="4" spans="1:11" ht="14.45" customHeight="1" x14ac:dyDescent="0.2">
      <c r="B4" s="15" t="s">
        <v>1</v>
      </c>
    </row>
    <row r="5" spans="1:11" ht="1.1499999999999999" customHeight="1" x14ac:dyDescent="0.2"/>
    <row r="6" spans="1:11" ht="14.45" customHeight="1" x14ac:dyDescent="0.2">
      <c r="B6" s="15" t="s">
        <v>2</v>
      </c>
    </row>
    <row r="7" spans="1:11" ht="0.75" customHeight="1" x14ac:dyDescent="0.2"/>
    <row r="8" spans="1:11" ht="14.45" customHeight="1" x14ac:dyDescent="0.2">
      <c r="B8" s="16" t="s">
        <v>3</v>
      </c>
    </row>
    <row r="9" spans="1:11" x14ac:dyDescent="0.2">
      <c r="B9" s="8" t="s">
        <v>4</v>
      </c>
      <c r="C9" s="1" t="s">
        <v>4</v>
      </c>
      <c r="D9" s="1" t="s">
        <v>4</v>
      </c>
      <c r="E9" s="1" t="s">
        <v>4</v>
      </c>
      <c r="F9" s="1" t="s">
        <v>4</v>
      </c>
      <c r="G9" s="1" t="s">
        <v>4</v>
      </c>
      <c r="H9" s="1" t="s">
        <v>5</v>
      </c>
      <c r="I9" s="21" t="s">
        <v>174</v>
      </c>
    </row>
    <row r="10" spans="1:11" x14ac:dyDescent="0.2">
      <c r="B10" s="9" t="s">
        <v>4</v>
      </c>
      <c r="C10" s="2" t="s">
        <v>7</v>
      </c>
      <c r="D10" s="2" t="s">
        <v>8</v>
      </c>
      <c r="E10" s="2" t="s">
        <v>9</v>
      </c>
      <c r="F10" s="2" t="s">
        <v>10</v>
      </c>
      <c r="G10" s="2" t="s">
        <v>11</v>
      </c>
      <c r="H10" s="2" t="s">
        <v>12</v>
      </c>
      <c r="I10" s="2" t="s">
        <v>13</v>
      </c>
      <c r="K10" s="31" t="s">
        <v>331</v>
      </c>
    </row>
    <row r="11" spans="1:11" x14ac:dyDescent="0.2">
      <c r="B11" s="8" t="s">
        <v>153</v>
      </c>
      <c r="C11" s="76">
        <v>0</v>
      </c>
      <c r="D11" s="76">
        <v>0</v>
      </c>
      <c r="E11" s="76">
        <v>0</v>
      </c>
      <c r="F11" s="76">
        <v>0</v>
      </c>
      <c r="G11" s="76">
        <v>0</v>
      </c>
      <c r="H11" s="76">
        <v>8575</v>
      </c>
      <c r="I11" s="76">
        <v>8077</v>
      </c>
    </row>
    <row r="12" spans="1:11" x14ac:dyDescent="0.2">
      <c r="B12" s="12" t="s">
        <v>258</v>
      </c>
      <c r="C12" s="6">
        <v>2622.875</v>
      </c>
      <c r="D12" s="6">
        <v>2776</v>
      </c>
      <c r="E12" s="6">
        <v>3232.4169999999999</v>
      </c>
      <c r="F12" s="6">
        <v>4418.9250000000002</v>
      </c>
      <c r="G12" s="6">
        <v>6366.7027699999999</v>
      </c>
      <c r="H12" s="6">
        <v>0</v>
      </c>
      <c r="I12" s="6">
        <v>0</v>
      </c>
    </row>
    <row r="13" spans="1:11" x14ac:dyDescent="0.2">
      <c r="B13" s="13" t="s">
        <v>146</v>
      </c>
      <c r="C13" s="7">
        <v>2622.875</v>
      </c>
      <c r="D13" s="7">
        <v>2776</v>
      </c>
      <c r="E13" s="7">
        <v>3232.4169999999999</v>
      </c>
      <c r="F13" s="7">
        <v>4418.9250000000002</v>
      </c>
      <c r="G13" s="7">
        <v>6366.7027699999999</v>
      </c>
      <c r="H13" s="7">
        <v>8575</v>
      </c>
      <c r="I13" s="7">
        <v>8077</v>
      </c>
    </row>
    <row r="15" spans="1:11" x14ac:dyDescent="0.2">
      <c r="B15" s="72" t="s">
        <v>9036</v>
      </c>
      <c r="C15" s="72"/>
      <c r="D15" s="72"/>
      <c r="E15" s="72"/>
      <c r="F15" s="72"/>
      <c r="G15" s="72"/>
      <c r="H15" s="72"/>
      <c r="I15" s="74">
        <f>I13+K15</f>
        <v>8077</v>
      </c>
      <c r="K15" s="32">
        <f>SUM(K16:K61)</f>
        <v>0</v>
      </c>
    </row>
    <row r="16" spans="1:11" x14ac:dyDescent="0.2">
      <c r="B16" s="72" t="s">
        <v>257</v>
      </c>
      <c r="C16" s="72"/>
      <c r="D16" s="72"/>
      <c r="E16" s="72"/>
      <c r="F16" s="72"/>
      <c r="G16" s="72"/>
      <c r="H16" s="72"/>
      <c r="I16" s="75">
        <f>I15/I13-1</f>
        <v>0</v>
      </c>
      <c r="K16" s="30"/>
    </row>
    <row r="17" spans="1:14" x14ac:dyDescent="0.2">
      <c r="K17" s="30"/>
    </row>
    <row r="18" spans="1:14" x14ac:dyDescent="0.2">
      <c r="G18" s="19"/>
      <c r="H18" s="19"/>
      <c r="I18" s="19"/>
      <c r="J18" s="19"/>
      <c r="K18" s="33"/>
      <c r="L18" s="19"/>
    </row>
    <row r="19" spans="1:14" x14ac:dyDescent="0.2">
      <c r="A19" s="23" t="s">
        <v>256</v>
      </c>
      <c r="G19" s="19"/>
      <c r="H19" s="19"/>
      <c r="I19" s="19"/>
      <c r="J19" s="19"/>
      <c r="K19" s="33"/>
      <c r="L19" s="19"/>
    </row>
    <row r="20" spans="1:14" x14ac:dyDescent="0.2">
      <c r="G20" s="19"/>
      <c r="H20" s="19"/>
      <c r="I20" s="19"/>
      <c r="J20" s="19"/>
      <c r="K20" s="33"/>
      <c r="L20" s="19"/>
    </row>
    <row r="21" spans="1:14" x14ac:dyDescent="0.2">
      <c r="A21" s="18">
        <v>2021</v>
      </c>
      <c r="G21" s="19"/>
      <c r="H21" s="19"/>
      <c r="I21" s="19"/>
      <c r="J21" s="19"/>
      <c r="K21" s="33"/>
      <c r="L21" s="19"/>
    </row>
    <row r="22" spans="1:14" x14ac:dyDescent="0.2">
      <c r="B22" s="3" t="s">
        <v>2500</v>
      </c>
      <c r="G22" s="19">
        <v>1050</v>
      </c>
      <c r="H22" s="19">
        <v>0</v>
      </c>
      <c r="I22" s="19"/>
      <c r="J22" s="19"/>
      <c r="K22" s="33"/>
      <c r="L22" s="19"/>
      <c r="M22" s="3" t="s">
        <v>184</v>
      </c>
      <c r="N22" s="26" t="s">
        <v>2501</v>
      </c>
    </row>
    <row r="23" spans="1:14" x14ac:dyDescent="0.2">
      <c r="B23" s="3" t="s">
        <v>221</v>
      </c>
      <c r="G23" s="19">
        <v>6</v>
      </c>
      <c r="H23" s="19">
        <v>28</v>
      </c>
      <c r="I23" s="19"/>
      <c r="J23" s="19"/>
      <c r="K23" s="33"/>
      <c r="L23" s="19"/>
      <c r="N23" s="3" t="s">
        <v>2345</v>
      </c>
    </row>
    <row r="24" spans="1:14" x14ac:dyDescent="0.2">
      <c r="B24" s="3" t="s">
        <v>166</v>
      </c>
      <c r="G24" s="19">
        <v>91</v>
      </c>
      <c r="H24" s="19">
        <v>38</v>
      </c>
      <c r="I24" s="19"/>
      <c r="J24" s="19"/>
      <c r="K24" s="33"/>
      <c r="L24" s="19"/>
    </row>
    <row r="25" spans="1:14" x14ac:dyDescent="0.2">
      <c r="G25" s="19"/>
      <c r="H25" s="19"/>
      <c r="I25" s="19"/>
      <c r="J25" s="19"/>
      <c r="K25" s="33"/>
      <c r="L25" s="19"/>
    </row>
    <row r="26" spans="1:14" x14ac:dyDescent="0.2">
      <c r="A26" s="3">
        <v>2022</v>
      </c>
      <c r="G26" s="19"/>
      <c r="H26" s="19"/>
      <c r="I26" s="19"/>
      <c r="J26" s="19"/>
      <c r="K26" s="33"/>
      <c r="L26" s="19"/>
    </row>
    <row r="27" spans="1:14" x14ac:dyDescent="0.2">
      <c r="B27" s="3" t="s">
        <v>2502</v>
      </c>
      <c r="G27" s="19">
        <v>250</v>
      </c>
      <c r="H27" s="19">
        <v>500</v>
      </c>
      <c r="I27" s="19"/>
      <c r="J27" s="19"/>
      <c r="K27" s="33"/>
      <c r="L27" s="19"/>
      <c r="M27" s="3" t="s">
        <v>180</v>
      </c>
      <c r="N27" s="26" t="s">
        <v>2509</v>
      </c>
    </row>
    <row r="28" spans="1:14" x14ac:dyDescent="0.2">
      <c r="B28" s="3" t="s">
        <v>2503</v>
      </c>
      <c r="G28" s="19">
        <v>50</v>
      </c>
      <c r="H28" s="19">
        <v>0</v>
      </c>
      <c r="I28" s="19"/>
      <c r="J28" s="19"/>
      <c r="K28" s="33"/>
      <c r="L28" s="19"/>
      <c r="M28" s="3" t="s">
        <v>184</v>
      </c>
      <c r="N28" s="26" t="s">
        <v>2510</v>
      </c>
    </row>
    <row r="29" spans="1:14" x14ac:dyDescent="0.2">
      <c r="B29" s="3" t="s">
        <v>2504</v>
      </c>
      <c r="G29" s="19">
        <v>150</v>
      </c>
      <c r="H29" s="19">
        <v>0</v>
      </c>
      <c r="I29" s="19"/>
      <c r="J29" s="19"/>
      <c r="K29" s="33"/>
      <c r="L29" s="19"/>
      <c r="M29" s="3" t="s">
        <v>184</v>
      </c>
      <c r="N29" s="26" t="s">
        <v>2511</v>
      </c>
    </row>
    <row r="30" spans="1:14" x14ac:dyDescent="0.2">
      <c r="B30" s="3" t="s">
        <v>2505</v>
      </c>
      <c r="G30" s="19">
        <v>158</v>
      </c>
      <c r="H30" s="19">
        <v>316</v>
      </c>
      <c r="I30" s="19"/>
      <c r="J30" s="19"/>
      <c r="K30" s="33"/>
      <c r="L30" s="19"/>
      <c r="M30" s="3" t="s">
        <v>180</v>
      </c>
      <c r="N30" s="26" t="s">
        <v>2512</v>
      </c>
    </row>
    <row r="31" spans="1:14" x14ac:dyDescent="0.2">
      <c r="B31" s="3" t="s">
        <v>2506</v>
      </c>
      <c r="G31" s="19">
        <v>92</v>
      </c>
      <c r="H31" s="19">
        <v>0</v>
      </c>
      <c r="I31" s="19"/>
      <c r="J31" s="19"/>
      <c r="K31" s="33"/>
      <c r="L31" s="19"/>
      <c r="M31" s="3" t="s">
        <v>184</v>
      </c>
      <c r="N31" s="26" t="s">
        <v>2513</v>
      </c>
    </row>
    <row r="32" spans="1:14" x14ac:dyDescent="0.2">
      <c r="B32" s="3" t="s">
        <v>2507</v>
      </c>
      <c r="G32" s="19">
        <v>98</v>
      </c>
      <c r="H32" s="19">
        <v>368</v>
      </c>
      <c r="I32" s="19"/>
      <c r="J32" s="19"/>
      <c r="K32" s="33"/>
      <c r="L32" s="19"/>
      <c r="M32" s="3" t="s">
        <v>182</v>
      </c>
      <c r="N32" s="26" t="s">
        <v>2514</v>
      </c>
    </row>
    <row r="33" spans="1:14" x14ac:dyDescent="0.2">
      <c r="B33" s="3" t="s">
        <v>2508</v>
      </c>
      <c r="G33" s="19">
        <v>100</v>
      </c>
      <c r="H33" s="19">
        <v>0</v>
      </c>
      <c r="I33" s="19"/>
      <c r="J33" s="19"/>
      <c r="K33" s="33"/>
      <c r="L33" s="19"/>
      <c r="M33" s="3" t="s">
        <v>184</v>
      </c>
      <c r="N33" s="26" t="s">
        <v>2515</v>
      </c>
    </row>
    <row r="34" spans="1:14" x14ac:dyDescent="0.2">
      <c r="B34" s="3" t="s">
        <v>221</v>
      </c>
      <c r="G34" s="19">
        <v>39</v>
      </c>
      <c r="H34" s="19">
        <v>80</v>
      </c>
      <c r="I34" s="19"/>
      <c r="J34" s="19"/>
      <c r="K34" s="33"/>
      <c r="L34" s="19"/>
      <c r="N34" s="39" t="s">
        <v>1161</v>
      </c>
    </row>
    <row r="35" spans="1:14" x14ac:dyDescent="0.2">
      <c r="B35" s="3" t="s">
        <v>166</v>
      </c>
      <c r="G35" s="19">
        <v>37</v>
      </c>
      <c r="H35" s="19">
        <v>56</v>
      </c>
      <c r="I35" s="19"/>
      <c r="J35" s="19"/>
      <c r="K35" s="33"/>
      <c r="L35" s="19"/>
    </row>
    <row r="36" spans="1:14" x14ac:dyDescent="0.2">
      <c r="G36" s="19"/>
      <c r="H36" s="19"/>
      <c r="I36" s="19"/>
      <c r="J36" s="19"/>
      <c r="K36" s="33"/>
      <c r="L36" s="19"/>
    </row>
    <row r="37" spans="1:14" x14ac:dyDescent="0.2">
      <c r="A37" s="3">
        <v>2023</v>
      </c>
      <c r="G37" s="19"/>
      <c r="H37" s="19"/>
      <c r="I37" s="19"/>
      <c r="J37" s="19"/>
      <c r="K37" s="33"/>
      <c r="L37" s="19"/>
    </row>
    <row r="38" spans="1:14" x14ac:dyDescent="0.2">
      <c r="B38" s="3" t="s">
        <v>2505</v>
      </c>
      <c r="G38" s="19"/>
      <c r="H38" s="19">
        <v>322</v>
      </c>
      <c r="I38" s="19">
        <v>318</v>
      </c>
      <c r="J38" s="19"/>
      <c r="K38" s="33"/>
      <c r="L38" s="19"/>
      <c r="M38" s="3" t="s">
        <v>180</v>
      </c>
      <c r="N38" s="26" t="s">
        <v>2519</v>
      </c>
    </row>
    <row r="39" spans="1:14" x14ac:dyDescent="0.2">
      <c r="B39" s="3" t="s">
        <v>2516</v>
      </c>
      <c r="G39" s="19"/>
      <c r="H39" s="19">
        <v>250</v>
      </c>
      <c r="I39" s="19">
        <v>0</v>
      </c>
      <c r="J39" s="19"/>
      <c r="K39" s="33"/>
      <c r="L39" s="19"/>
      <c r="M39" s="3" t="s">
        <v>184</v>
      </c>
      <c r="N39" s="26" t="s">
        <v>2520</v>
      </c>
    </row>
    <row r="40" spans="1:14" x14ac:dyDescent="0.2">
      <c r="B40" s="3" t="s">
        <v>2517</v>
      </c>
      <c r="G40" s="19"/>
      <c r="H40" s="19">
        <v>700</v>
      </c>
      <c r="I40" s="19">
        <v>700</v>
      </c>
      <c r="J40" s="19"/>
      <c r="K40" s="33"/>
      <c r="L40" s="19"/>
      <c r="M40" s="3" t="s">
        <v>180</v>
      </c>
      <c r="N40" s="26" t="s">
        <v>2521</v>
      </c>
    </row>
    <row r="41" spans="1:14" x14ac:dyDescent="0.2">
      <c r="B41" s="3" t="s">
        <v>2518</v>
      </c>
      <c r="G41" s="19"/>
      <c r="H41" s="19">
        <v>488</v>
      </c>
      <c r="I41" s="19">
        <v>488</v>
      </c>
      <c r="J41" s="19"/>
      <c r="K41" s="33"/>
      <c r="L41" s="19"/>
      <c r="M41" s="3" t="s">
        <v>180</v>
      </c>
      <c r="N41" s="26" t="s">
        <v>2522</v>
      </c>
    </row>
    <row r="42" spans="1:14" x14ac:dyDescent="0.2">
      <c r="B42" s="3" t="s">
        <v>221</v>
      </c>
      <c r="G42" s="19"/>
      <c r="H42" s="19">
        <v>200</v>
      </c>
      <c r="I42" s="19">
        <v>189</v>
      </c>
      <c r="J42" s="19"/>
      <c r="K42" s="33"/>
      <c r="L42" s="19"/>
      <c r="N42" s="39" t="s">
        <v>2491</v>
      </c>
    </row>
    <row r="43" spans="1:14" x14ac:dyDescent="0.2">
      <c r="B43" s="3" t="s">
        <v>166</v>
      </c>
      <c r="G43" s="19"/>
      <c r="H43" s="19">
        <v>228</v>
      </c>
      <c r="I43" s="19">
        <v>185</v>
      </c>
      <c r="J43" s="19"/>
      <c r="K43" s="33"/>
      <c r="L43" s="19"/>
    </row>
    <row r="44" spans="1:14" x14ac:dyDescent="0.2">
      <c r="G44" s="19"/>
      <c r="H44" s="19"/>
      <c r="I44" s="19"/>
      <c r="J44" s="19"/>
      <c r="K44" s="33"/>
      <c r="L44" s="19"/>
    </row>
    <row r="45" spans="1:14" x14ac:dyDescent="0.2">
      <c r="A45" s="3">
        <v>2024</v>
      </c>
      <c r="G45" s="19"/>
      <c r="H45" s="19"/>
      <c r="I45" s="19"/>
      <c r="J45" s="19"/>
      <c r="K45" s="33"/>
      <c r="L45" s="19"/>
    </row>
    <row r="46" spans="1:14" x14ac:dyDescent="0.2">
      <c r="B46" s="3" t="s">
        <v>1000</v>
      </c>
      <c r="G46" s="19"/>
      <c r="H46" s="19">
        <v>31</v>
      </c>
      <c r="I46" s="19">
        <v>31</v>
      </c>
      <c r="J46" s="19"/>
      <c r="K46" s="33"/>
      <c r="L46" s="19"/>
      <c r="M46" s="3" t="s">
        <v>182</v>
      </c>
      <c r="N46" s="26" t="s">
        <v>1013</v>
      </c>
    </row>
    <row r="47" spans="1:14" x14ac:dyDescent="0.2">
      <c r="B47" s="3" t="s">
        <v>2523</v>
      </c>
      <c r="H47" s="3">
        <v>150</v>
      </c>
      <c r="I47" s="3">
        <v>0</v>
      </c>
      <c r="K47" s="30"/>
      <c r="M47" s="3" t="s">
        <v>184</v>
      </c>
      <c r="N47" s="26" t="s">
        <v>2525</v>
      </c>
    </row>
    <row r="48" spans="1:14" x14ac:dyDescent="0.2">
      <c r="B48" s="3" t="s">
        <v>2524</v>
      </c>
      <c r="H48" s="3">
        <v>152</v>
      </c>
      <c r="I48" s="3">
        <v>0</v>
      </c>
      <c r="K48" s="30"/>
      <c r="M48" s="3" t="s">
        <v>184</v>
      </c>
      <c r="N48" s="26" t="s">
        <v>2526</v>
      </c>
    </row>
    <row r="49" spans="1:14" x14ac:dyDescent="0.2">
      <c r="B49" s="3" t="s">
        <v>221</v>
      </c>
      <c r="H49" s="3">
        <v>-4</v>
      </c>
      <c r="I49" s="3">
        <v>-8</v>
      </c>
      <c r="K49" s="30"/>
      <c r="N49" s="3" t="s">
        <v>1009</v>
      </c>
    </row>
    <row r="50" spans="1:14" x14ac:dyDescent="0.2">
      <c r="B50" s="3" t="s">
        <v>166</v>
      </c>
      <c r="H50" s="3">
        <v>180</v>
      </c>
      <c r="I50" s="3">
        <v>290</v>
      </c>
      <c r="K50" s="30"/>
    </row>
    <row r="51" spans="1:14" x14ac:dyDescent="0.2">
      <c r="K51" s="30"/>
    </row>
    <row r="52" spans="1:14" x14ac:dyDescent="0.2">
      <c r="K52" s="30"/>
    </row>
    <row r="53" spans="1:14" x14ac:dyDescent="0.2">
      <c r="A53" s="59" t="s">
        <v>6459</v>
      </c>
      <c r="B53" s="39"/>
      <c r="K53" s="30"/>
    </row>
    <row r="54" spans="1:14" x14ac:dyDescent="0.2">
      <c r="A54" s="39"/>
      <c r="B54" s="39" t="s">
        <v>580</v>
      </c>
      <c r="I54" s="3">
        <v>-46</v>
      </c>
      <c r="K54" s="30"/>
    </row>
    <row r="55" spans="1:14" x14ac:dyDescent="0.2">
      <c r="K55" s="30"/>
    </row>
    <row r="56" spans="1:14" x14ac:dyDescent="0.2">
      <c r="K56" s="30"/>
    </row>
    <row r="57" spans="1:14" ht="25.5" x14ac:dyDescent="0.2">
      <c r="A57" s="61" t="s">
        <v>6460</v>
      </c>
      <c r="B57" s="62"/>
      <c r="C57" s="66" t="s">
        <v>3292</v>
      </c>
      <c r="D57" s="66" t="s">
        <v>3293</v>
      </c>
      <c r="E57" s="70" t="s">
        <v>7761</v>
      </c>
      <c r="K57" s="30"/>
    </row>
    <row r="58" spans="1:14" x14ac:dyDescent="0.2">
      <c r="A58" s="62"/>
      <c r="B58" s="62" t="s">
        <v>6461</v>
      </c>
      <c r="C58" s="67">
        <f>-I54</f>
        <v>46</v>
      </c>
      <c r="D58" s="67"/>
      <c r="E58" s="78"/>
      <c r="K58" s="33"/>
    </row>
    <row r="59" spans="1:14" x14ac:dyDescent="0.2">
      <c r="A59" s="62"/>
      <c r="B59" s="64" t="s">
        <v>2527</v>
      </c>
      <c r="C59" s="67">
        <v>-105</v>
      </c>
      <c r="D59" s="67">
        <v>-105</v>
      </c>
      <c r="E59" s="78"/>
      <c r="K59" s="33"/>
      <c r="N59" s="3" t="s">
        <v>2528</v>
      </c>
    </row>
    <row r="60" spans="1:14" x14ac:dyDescent="0.2">
      <c r="A60" s="62"/>
      <c r="B60" s="49" t="s">
        <v>8328</v>
      </c>
      <c r="C60" s="67"/>
      <c r="D60" s="67"/>
      <c r="E60" s="78">
        <v>-250</v>
      </c>
      <c r="K60" s="33"/>
      <c r="N60" s="3" t="s">
        <v>8329</v>
      </c>
    </row>
    <row r="61" spans="1:14" x14ac:dyDescent="0.2">
      <c r="A61" s="62"/>
      <c r="B61" s="49"/>
      <c r="C61" s="67"/>
      <c r="D61" s="67"/>
      <c r="E61" s="78"/>
      <c r="K61" s="30"/>
    </row>
    <row r="62" spans="1:14" x14ac:dyDescent="0.2">
      <c r="A62" s="69" t="s">
        <v>146</v>
      </c>
      <c r="B62" s="49"/>
      <c r="C62" s="71">
        <f>SUM(C58:C61)</f>
        <v>-59</v>
      </c>
      <c r="D62" s="71">
        <f t="shared" ref="D62:E62" si="0">SUM(D58:D61)</f>
        <v>-105</v>
      </c>
      <c r="E62" s="71">
        <f t="shared" si="0"/>
        <v>-250</v>
      </c>
    </row>
    <row r="63" spans="1:14" x14ac:dyDescent="0.2">
      <c r="A63" s="62"/>
      <c r="B63" s="49"/>
      <c r="C63" s="50"/>
      <c r="D63" s="50"/>
      <c r="E63" s="50"/>
    </row>
    <row r="64" spans="1:14" x14ac:dyDescent="0.2">
      <c r="A64" s="62" t="s">
        <v>7759</v>
      </c>
      <c r="B64" s="49"/>
      <c r="C64" s="50"/>
      <c r="D64" s="50"/>
      <c r="E64" s="50">
        <f>E62+D62</f>
        <v>-355</v>
      </c>
    </row>
  </sheetData>
  <hyperlinks>
    <hyperlink ref="A1" location="'statewide summary'!Print_Titles" display="Link to Summary Worksheet" xr:uid="{FA24E33B-5C69-495F-A7D0-B3B4BF809BD7}"/>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2/18/2025</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CDE18-F4C1-4843-ACB4-AEE840DEABF8}">
  <dimension ref="A1:N569"/>
  <sheetViews>
    <sheetView showGridLines="0" zoomScaleNormal="100" workbookViewId="0">
      <pane xSplit="2" ySplit="10" topLeftCell="C11" activePane="bottomRight" state="frozen"/>
      <selection pane="topRight" activeCell="C1" sqref="C1"/>
      <selection pane="bottomLeft" activeCell="A14" sqref="A14"/>
      <selection pane="bottomRight" activeCell="B25" sqref="B25"/>
    </sheetView>
  </sheetViews>
  <sheetFormatPr defaultRowHeight="12.75" x14ac:dyDescent="0.2"/>
  <cols>
    <col min="1" max="1" width="5.7109375" style="3" customWidth="1"/>
    <col min="2" max="2" width="31.42578125" style="3" customWidth="1"/>
    <col min="3" max="9" width="13.7109375" style="3" customWidth="1"/>
    <col min="10" max="10" width="1.5703125" style="3" customWidth="1"/>
    <col min="11" max="11" width="9.42578125" style="3" bestFit="1" customWidth="1"/>
    <col min="12" max="12" width="1.7109375" style="3" customWidth="1"/>
    <col min="13" max="13" width="12.42578125" style="3" customWidth="1"/>
    <col min="14" max="16384" width="9.140625" style="3"/>
  </cols>
  <sheetData>
    <row r="1" spans="1:13" ht="16.149999999999999" customHeight="1" x14ac:dyDescent="0.2">
      <c r="A1" s="92" t="s">
        <v>8923</v>
      </c>
    </row>
    <row r="2" spans="1:13" ht="14.45" customHeight="1" x14ac:dyDescent="0.2">
      <c r="B2" s="90" t="s">
        <v>840</v>
      </c>
    </row>
    <row r="3" spans="1:13" ht="2.1" customHeight="1" x14ac:dyDescent="0.2"/>
    <row r="4" spans="1:13" ht="14.45" customHeight="1" x14ac:dyDescent="0.2">
      <c r="B4" s="15" t="s">
        <v>1</v>
      </c>
    </row>
    <row r="5" spans="1:13" ht="1.1499999999999999" customHeight="1" x14ac:dyDescent="0.2"/>
    <row r="6" spans="1:13" ht="14.45" customHeight="1" x14ac:dyDescent="0.2">
      <c r="B6" s="15" t="s">
        <v>2</v>
      </c>
    </row>
    <row r="7" spans="1:13" ht="0.75" customHeight="1" x14ac:dyDescent="0.2"/>
    <row r="8" spans="1:13" ht="14.45" customHeight="1" x14ac:dyDescent="0.2">
      <c r="B8" s="16" t="s">
        <v>3</v>
      </c>
    </row>
    <row r="9" spans="1:13" x14ac:dyDescent="0.2">
      <c r="B9" s="8" t="s">
        <v>4</v>
      </c>
      <c r="C9" s="1" t="s">
        <v>4</v>
      </c>
      <c r="D9" s="1" t="s">
        <v>4</v>
      </c>
      <c r="E9" s="1" t="s">
        <v>4</v>
      </c>
      <c r="F9" s="1" t="s">
        <v>4</v>
      </c>
      <c r="G9" s="1" t="s">
        <v>4</v>
      </c>
      <c r="H9" s="1" t="s">
        <v>5</v>
      </c>
      <c r="I9" s="21" t="s">
        <v>174</v>
      </c>
    </row>
    <row r="10" spans="1:13" x14ac:dyDescent="0.2">
      <c r="B10" s="9" t="s">
        <v>4</v>
      </c>
      <c r="C10" s="2" t="s">
        <v>7</v>
      </c>
      <c r="D10" s="2" t="s">
        <v>8</v>
      </c>
      <c r="E10" s="2" t="s">
        <v>9</v>
      </c>
      <c r="F10" s="2" t="s">
        <v>10</v>
      </c>
      <c r="G10" s="2" t="s">
        <v>11</v>
      </c>
      <c r="H10" s="2" t="s">
        <v>12</v>
      </c>
      <c r="I10" s="2" t="s">
        <v>13</v>
      </c>
      <c r="K10" s="31" t="s">
        <v>331</v>
      </c>
    </row>
    <row r="11" spans="1:13" x14ac:dyDescent="0.2">
      <c r="B11" s="8" t="s">
        <v>839</v>
      </c>
      <c r="C11" s="76">
        <v>0</v>
      </c>
      <c r="D11" s="76">
        <v>0</v>
      </c>
      <c r="E11" s="76">
        <v>0</v>
      </c>
      <c r="F11" s="76">
        <v>0</v>
      </c>
      <c r="G11" s="76">
        <v>0</v>
      </c>
      <c r="H11" s="76">
        <v>2275605</v>
      </c>
      <c r="I11" s="76">
        <v>2396495</v>
      </c>
      <c r="M11" s="19"/>
    </row>
    <row r="12" spans="1:13" x14ac:dyDescent="0.2">
      <c r="B12" s="8" t="s">
        <v>832</v>
      </c>
      <c r="C12" s="76">
        <v>0</v>
      </c>
      <c r="D12" s="76">
        <v>0</v>
      </c>
      <c r="E12" s="76">
        <v>0</v>
      </c>
      <c r="F12" s="76">
        <v>0</v>
      </c>
      <c r="G12" s="76">
        <v>0</v>
      </c>
      <c r="H12" s="76">
        <v>17177</v>
      </c>
      <c r="I12" s="76">
        <v>17725</v>
      </c>
      <c r="M12" s="19"/>
    </row>
    <row r="13" spans="1:13" x14ac:dyDescent="0.2">
      <c r="B13" s="8" t="s">
        <v>833</v>
      </c>
      <c r="C13" s="76">
        <v>0</v>
      </c>
      <c r="D13" s="76">
        <v>0</v>
      </c>
      <c r="E13" s="76">
        <v>0</v>
      </c>
      <c r="F13" s="76">
        <v>0</v>
      </c>
      <c r="G13" s="76">
        <v>0</v>
      </c>
      <c r="H13" s="76">
        <v>5830346</v>
      </c>
      <c r="I13" s="76">
        <v>6314248</v>
      </c>
      <c r="M13" s="19"/>
    </row>
    <row r="14" spans="1:13" x14ac:dyDescent="0.2">
      <c r="B14" s="8" t="s">
        <v>258</v>
      </c>
      <c r="C14" s="76">
        <v>73810.278000000006</v>
      </c>
      <c r="D14" s="76">
        <v>79843.649999999994</v>
      </c>
      <c r="E14" s="76">
        <v>90015.716</v>
      </c>
      <c r="F14" s="76">
        <v>113493.249</v>
      </c>
      <c r="G14" s="76">
        <v>139710.97240999999</v>
      </c>
      <c r="H14" s="76">
        <v>0</v>
      </c>
      <c r="I14" s="76">
        <v>0</v>
      </c>
      <c r="M14" s="19"/>
    </row>
    <row r="15" spans="1:13" x14ac:dyDescent="0.2">
      <c r="B15" s="8" t="s">
        <v>838</v>
      </c>
      <c r="C15" s="76">
        <v>32575.246999999999</v>
      </c>
      <c r="D15" s="76">
        <v>32616.329000000002</v>
      </c>
      <c r="E15" s="76">
        <v>38038.118999999999</v>
      </c>
      <c r="F15" s="76">
        <v>40275.872000000003</v>
      </c>
      <c r="G15" s="76">
        <v>43387.12023</v>
      </c>
      <c r="H15" s="76">
        <v>0</v>
      </c>
      <c r="I15" s="76">
        <v>0</v>
      </c>
      <c r="M15" s="19"/>
    </row>
    <row r="16" spans="1:13" x14ac:dyDescent="0.2">
      <c r="B16" s="8" t="s">
        <v>837</v>
      </c>
      <c r="C16" s="76">
        <v>11.803000000000001</v>
      </c>
      <c r="D16" s="76">
        <v>0</v>
      </c>
      <c r="E16" s="76">
        <v>5.0000000000000001E-3</v>
      </c>
      <c r="F16" s="76">
        <v>3.2000000000000001E-2</v>
      </c>
      <c r="G16" s="76">
        <v>0.19570000000000001</v>
      </c>
      <c r="H16" s="76">
        <v>0</v>
      </c>
      <c r="I16" s="76">
        <v>0</v>
      </c>
      <c r="M16" s="19"/>
    </row>
    <row r="17" spans="1:14" x14ac:dyDescent="0.2">
      <c r="B17" s="8" t="s">
        <v>836</v>
      </c>
      <c r="C17" s="76">
        <v>15691.531999999999</v>
      </c>
      <c r="D17" s="76">
        <v>0</v>
      </c>
      <c r="E17" s="76">
        <v>0</v>
      </c>
      <c r="F17" s="76">
        <v>0</v>
      </c>
      <c r="G17" s="76">
        <v>0</v>
      </c>
      <c r="H17" s="76">
        <v>0</v>
      </c>
      <c r="I17" s="76">
        <v>0</v>
      </c>
      <c r="M17" s="19"/>
    </row>
    <row r="18" spans="1:14" x14ac:dyDescent="0.2">
      <c r="B18" s="8" t="s">
        <v>835</v>
      </c>
      <c r="C18" s="76">
        <v>0</v>
      </c>
      <c r="D18" s="76">
        <v>0</v>
      </c>
      <c r="E18" s="76">
        <v>3.0000000000000001E-3</v>
      </c>
      <c r="F18" s="76">
        <v>3.2000000000000001E-2</v>
      </c>
      <c r="G18" s="76">
        <v>0.19570000000000001</v>
      </c>
      <c r="H18" s="76">
        <v>0</v>
      </c>
      <c r="I18" s="76">
        <v>0</v>
      </c>
      <c r="M18" s="19"/>
    </row>
    <row r="19" spans="1:14" x14ac:dyDescent="0.2">
      <c r="B19" s="8" t="s">
        <v>79</v>
      </c>
      <c r="C19" s="76">
        <v>654778.45600000001</v>
      </c>
      <c r="D19" s="76">
        <v>664153.44999999995</v>
      </c>
      <c r="E19" s="76">
        <v>797932.44099999999</v>
      </c>
      <c r="F19" s="76">
        <v>937065.37300000002</v>
      </c>
      <c r="G19" s="76">
        <v>1347591.20995</v>
      </c>
      <c r="H19" s="76">
        <v>0</v>
      </c>
      <c r="I19" s="76">
        <v>0</v>
      </c>
      <c r="M19" s="19"/>
    </row>
    <row r="20" spans="1:14" x14ac:dyDescent="0.2">
      <c r="B20" s="8" t="s">
        <v>834</v>
      </c>
      <c r="C20" s="76">
        <v>129961.18700000001</v>
      </c>
      <c r="D20" s="76">
        <v>119823.92200000001</v>
      </c>
      <c r="E20" s="76">
        <v>162060.83100000001</v>
      </c>
      <c r="F20" s="76">
        <v>183591.06099999999</v>
      </c>
      <c r="G20" s="76">
        <v>286212.39282000001</v>
      </c>
      <c r="H20" s="76">
        <v>0</v>
      </c>
      <c r="I20" s="76">
        <v>0</v>
      </c>
      <c r="M20" s="19"/>
    </row>
    <row r="21" spans="1:14" x14ac:dyDescent="0.2">
      <c r="B21" s="8" t="s">
        <v>833</v>
      </c>
      <c r="C21" s="76">
        <v>4075648.8790000002</v>
      </c>
      <c r="D21" s="76">
        <v>3851580.91</v>
      </c>
      <c r="E21" s="76">
        <v>4037353.0240000002</v>
      </c>
      <c r="F21" s="76">
        <v>4285936.6359999999</v>
      </c>
      <c r="G21" s="76">
        <v>4965524.4729300002</v>
      </c>
      <c r="H21" s="76">
        <v>0</v>
      </c>
      <c r="I21" s="76">
        <v>0</v>
      </c>
      <c r="M21" s="19"/>
    </row>
    <row r="22" spans="1:14" x14ac:dyDescent="0.2">
      <c r="B22" s="8" t="s">
        <v>832</v>
      </c>
      <c r="C22" s="76">
        <v>0</v>
      </c>
      <c r="D22" s="76">
        <v>11064.49</v>
      </c>
      <c r="E22" s="76">
        <v>10780.339</v>
      </c>
      <c r="F22" s="76">
        <v>10954.035</v>
      </c>
      <c r="G22" s="76">
        <v>12720.00662</v>
      </c>
      <c r="H22" s="76">
        <v>0</v>
      </c>
      <c r="I22" s="76">
        <v>0</v>
      </c>
      <c r="M22" s="19"/>
    </row>
    <row r="23" spans="1:14" x14ac:dyDescent="0.2">
      <c r="B23" s="13" t="s">
        <v>146</v>
      </c>
      <c r="C23" s="7">
        <v>4982477.3820000002</v>
      </c>
      <c r="D23" s="7">
        <v>4759082.7510000002</v>
      </c>
      <c r="E23" s="7">
        <v>5136180.4780000001</v>
      </c>
      <c r="F23" s="7">
        <v>5571316.29</v>
      </c>
      <c r="G23" s="7">
        <v>6795146.5663599996</v>
      </c>
      <c r="H23" s="7">
        <v>8123128</v>
      </c>
      <c r="I23" s="7">
        <v>8726073</v>
      </c>
    </row>
    <row r="25" spans="1:14" x14ac:dyDescent="0.2">
      <c r="B25" s="72" t="s">
        <v>9036</v>
      </c>
      <c r="C25" s="72"/>
      <c r="D25" s="72"/>
      <c r="E25" s="72"/>
      <c r="F25" s="72"/>
      <c r="G25" s="72"/>
      <c r="H25" s="72"/>
      <c r="I25" s="74">
        <f>I23+K25</f>
        <v>8726073</v>
      </c>
      <c r="K25" s="32">
        <f>SUM(K26:K563)</f>
        <v>0</v>
      </c>
    </row>
    <row r="26" spans="1:14" x14ac:dyDescent="0.2">
      <c r="B26" s="72" t="s">
        <v>257</v>
      </c>
      <c r="C26" s="72"/>
      <c r="D26" s="72"/>
      <c r="E26" s="72"/>
      <c r="F26" s="72"/>
      <c r="G26" s="72"/>
      <c r="H26" s="72"/>
      <c r="I26" s="75">
        <f>I25/I23-1</f>
        <v>0</v>
      </c>
      <c r="K26" s="30"/>
    </row>
    <row r="27" spans="1:14" x14ac:dyDescent="0.2">
      <c r="K27" s="30"/>
    </row>
    <row r="28" spans="1:14" x14ac:dyDescent="0.2">
      <c r="G28" s="19"/>
      <c r="H28" s="19"/>
      <c r="I28" s="19"/>
      <c r="J28" s="19"/>
      <c r="K28" s="33"/>
    </row>
    <row r="29" spans="1:14" x14ac:dyDescent="0.2">
      <c r="A29" s="23" t="s">
        <v>256</v>
      </c>
      <c r="G29" s="19"/>
      <c r="H29" s="19"/>
      <c r="I29" s="19"/>
      <c r="J29" s="19"/>
      <c r="K29" s="33"/>
    </row>
    <row r="30" spans="1:14" x14ac:dyDescent="0.2">
      <c r="G30" s="19"/>
      <c r="H30" s="19"/>
      <c r="I30" s="19"/>
      <c r="J30" s="19"/>
      <c r="K30" s="33"/>
    </row>
    <row r="31" spans="1:14" x14ac:dyDescent="0.2">
      <c r="A31" s="18">
        <v>2021</v>
      </c>
      <c r="G31" s="19"/>
      <c r="H31" s="19"/>
      <c r="I31" s="19"/>
      <c r="J31" s="19"/>
      <c r="K31" s="33"/>
    </row>
    <row r="32" spans="1:14" x14ac:dyDescent="0.2">
      <c r="B32" s="3" t="s">
        <v>2529</v>
      </c>
      <c r="G32" s="19">
        <v>687</v>
      </c>
      <c r="H32" s="19">
        <v>718</v>
      </c>
      <c r="I32" s="19"/>
      <c r="J32" s="19"/>
      <c r="K32" s="33"/>
      <c r="M32" s="3" t="s">
        <v>180</v>
      </c>
      <c r="N32" s="26" t="s">
        <v>2580</v>
      </c>
    </row>
    <row r="33" spans="2:14" x14ac:dyDescent="0.2">
      <c r="B33" s="3" t="s">
        <v>2530</v>
      </c>
      <c r="G33" s="19">
        <v>1762</v>
      </c>
      <c r="H33" s="19">
        <v>0</v>
      </c>
      <c r="I33" s="19"/>
      <c r="J33" s="19"/>
      <c r="K33" s="33"/>
      <c r="M33" s="3" t="s">
        <v>184</v>
      </c>
      <c r="N33" s="26" t="s">
        <v>2581</v>
      </c>
    </row>
    <row r="34" spans="2:14" x14ac:dyDescent="0.2">
      <c r="B34" s="3" t="s">
        <v>2531</v>
      </c>
      <c r="G34" s="19">
        <v>260</v>
      </c>
      <c r="H34" s="19">
        <v>0</v>
      </c>
      <c r="I34" s="19"/>
      <c r="J34" s="19"/>
      <c r="K34" s="33"/>
      <c r="M34" s="3" t="s">
        <v>184</v>
      </c>
      <c r="N34" s="26" t="s">
        <v>2582</v>
      </c>
    </row>
    <row r="35" spans="2:14" x14ac:dyDescent="0.2">
      <c r="B35" s="3" t="s">
        <v>2532</v>
      </c>
      <c r="G35" s="19">
        <v>1000</v>
      </c>
      <c r="H35" s="19">
        <v>0</v>
      </c>
      <c r="I35" s="19"/>
      <c r="J35" s="19"/>
      <c r="K35" s="33"/>
      <c r="M35" s="3" t="s">
        <v>184</v>
      </c>
      <c r="N35" s="26" t="s">
        <v>2583</v>
      </c>
    </row>
    <row r="36" spans="2:14" x14ac:dyDescent="0.2">
      <c r="B36" s="3" t="s">
        <v>2533</v>
      </c>
      <c r="G36" s="19">
        <v>250</v>
      </c>
      <c r="H36" s="19">
        <v>0</v>
      </c>
      <c r="I36" s="19"/>
      <c r="J36" s="19"/>
      <c r="K36" s="33"/>
      <c r="M36" s="3" t="s">
        <v>184</v>
      </c>
      <c r="N36" s="26" t="s">
        <v>2584</v>
      </c>
    </row>
    <row r="37" spans="2:14" x14ac:dyDescent="0.2">
      <c r="B37" s="3" t="s">
        <v>2534</v>
      </c>
      <c r="G37" s="19">
        <v>132</v>
      </c>
      <c r="H37" s="19">
        <v>131</v>
      </c>
      <c r="I37" s="19"/>
      <c r="J37" s="19"/>
      <c r="K37" s="33"/>
      <c r="M37" s="3" t="s">
        <v>180</v>
      </c>
      <c r="N37" s="26" t="s">
        <v>2585</v>
      </c>
    </row>
    <row r="38" spans="2:14" x14ac:dyDescent="0.2">
      <c r="B38" s="3" t="s">
        <v>2535</v>
      </c>
      <c r="G38" s="19">
        <v>395</v>
      </c>
      <c r="H38" s="19">
        <v>0</v>
      </c>
      <c r="I38" s="19"/>
      <c r="J38" s="19"/>
      <c r="K38" s="33"/>
      <c r="M38" s="3" t="s">
        <v>184</v>
      </c>
      <c r="N38" s="26" t="s">
        <v>2586</v>
      </c>
    </row>
    <row r="39" spans="2:14" x14ac:dyDescent="0.2">
      <c r="B39" s="3" t="s">
        <v>2536</v>
      </c>
      <c r="G39" s="19">
        <v>137</v>
      </c>
      <c r="H39" s="19">
        <v>138</v>
      </c>
      <c r="I39" s="19"/>
      <c r="J39" s="19"/>
      <c r="K39" s="33"/>
      <c r="M39" s="3" t="s">
        <v>180</v>
      </c>
      <c r="N39" s="26" t="s">
        <v>2587</v>
      </c>
    </row>
    <row r="40" spans="2:14" x14ac:dyDescent="0.2">
      <c r="B40" s="3" t="s">
        <v>2537</v>
      </c>
      <c r="G40" s="19">
        <v>207</v>
      </c>
      <c r="H40" s="19">
        <v>99</v>
      </c>
      <c r="I40" s="19"/>
      <c r="J40" s="19"/>
      <c r="K40" s="33"/>
      <c r="M40" s="3" t="s">
        <v>182</v>
      </c>
      <c r="N40" s="26" t="s">
        <v>2588</v>
      </c>
    </row>
    <row r="41" spans="2:14" x14ac:dyDescent="0.2">
      <c r="B41" s="3" t="s">
        <v>2538</v>
      </c>
      <c r="G41" s="19">
        <v>-58208</v>
      </c>
      <c r="H41" s="19">
        <v>0</v>
      </c>
      <c r="I41" s="19"/>
      <c r="J41" s="19"/>
      <c r="K41" s="33"/>
      <c r="M41" s="3" t="s">
        <v>184</v>
      </c>
      <c r="N41" s="26" t="s">
        <v>2589</v>
      </c>
    </row>
    <row r="42" spans="2:14" x14ac:dyDescent="0.2">
      <c r="B42" s="3" t="s">
        <v>2539</v>
      </c>
      <c r="G42" s="19">
        <v>52</v>
      </c>
      <c r="H42" s="19">
        <v>0</v>
      </c>
      <c r="I42" s="19"/>
      <c r="J42" s="19"/>
      <c r="K42" s="33"/>
      <c r="M42" s="3" t="s">
        <v>184</v>
      </c>
      <c r="N42" s="26" t="s">
        <v>2590</v>
      </c>
    </row>
    <row r="43" spans="2:14" x14ac:dyDescent="0.2">
      <c r="B43" s="3" t="s">
        <v>2540</v>
      </c>
      <c r="G43" s="19">
        <v>6780</v>
      </c>
      <c r="H43" s="19">
        <v>7074</v>
      </c>
      <c r="I43" s="19"/>
      <c r="J43" s="19"/>
      <c r="K43" s="33"/>
      <c r="M43" s="3" t="s">
        <v>180</v>
      </c>
      <c r="N43" s="26" t="s">
        <v>2591</v>
      </c>
    </row>
    <row r="44" spans="2:14" x14ac:dyDescent="0.2">
      <c r="B44" s="3" t="s">
        <v>1183</v>
      </c>
      <c r="G44" s="19">
        <v>-610</v>
      </c>
      <c r="H44" s="19">
        <v>-1273</v>
      </c>
      <c r="I44" s="19"/>
      <c r="J44" s="19"/>
      <c r="K44" s="33"/>
      <c r="M44" s="3" t="s">
        <v>180</v>
      </c>
      <c r="N44" s="26" t="s">
        <v>2592</v>
      </c>
    </row>
    <row r="45" spans="2:14" x14ac:dyDescent="0.2">
      <c r="B45" s="3" t="s">
        <v>2541</v>
      </c>
      <c r="G45" s="19">
        <v>6603</v>
      </c>
      <c r="H45" s="19">
        <v>1171</v>
      </c>
      <c r="I45" s="19"/>
      <c r="J45" s="19"/>
      <c r="K45" s="33"/>
      <c r="M45" s="3" t="s">
        <v>182</v>
      </c>
      <c r="N45" s="26" t="s">
        <v>2593</v>
      </c>
    </row>
    <row r="46" spans="2:14" x14ac:dyDescent="0.2">
      <c r="B46" s="3" t="s">
        <v>2542</v>
      </c>
      <c r="G46" s="19">
        <v>200</v>
      </c>
      <c r="H46" s="19">
        <v>0</v>
      </c>
      <c r="I46" s="19"/>
      <c r="J46" s="19"/>
      <c r="K46" s="33"/>
      <c r="M46" s="3" t="s">
        <v>180</v>
      </c>
      <c r="N46" s="26" t="s">
        <v>2594</v>
      </c>
    </row>
    <row r="47" spans="2:14" x14ac:dyDescent="0.2">
      <c r="B47" s="27" t="s">
        <v>2543</v>
      </c>
      <c r="G47" s="19">
        <v>12268</v>
      </c>
      <c r="H47" s="19">
        <v>12799</v>
      </c>
      <c r="I47" s="19"/>
      <c r="J47" s="19"/>
      <c r="K47" s="33"/>
      <c r="M47" s="3" t="s">
        <v>180</v>
      </c>
      <c r="N47" s="26" t="s">
        <v>2595</v>
      </c>
    </row>
    <row r="48" spans="2:14" x14ac:dyDescent="0.2">
      <c r="B48" s="3" t="s">
        <v>2544</v>
      </c>
      <c r="G48" s="19">
        <v>17016</v>
      </c>
      <c r="H48" s="19">
        <v>18402</v>
      </c>
      <c r="I48" s="19"/>
      <c r="J48" s="19"/>
      <c r="K48" s="33"/>
      <c r="M48" s="3" t="s">
        <v>180</v>
      </c>
      <c r="N48" s="26" t="s">
        <v>2596</v>
      </c>
    </row>
    <row r="49" spans="2:14" x14ac:dyDescent="0.2">
      <c r="B49" s="3" t="s">
        <v>2545</v>
      </c>
      <c r="G49" s="19">
        <v>750</v>
      </c>
      <c r="H49" s="19">
        <v>0</v>
      </c>
      <c r="I49" s="19"/>
      <c r="J49" s="19"/>
      <c r="K49" s="33"/>
      <c r="M49" s="3" t="s">
        <v>184</v>
      </c>
      <c r="N49" s="26" t="s">
        <v>2597</v>
      </c>
    </row>
    <row r="50" spans="2:14" x14ac:dyDescent="0.2">
      <c r="B50" s="3" t="s">
        <v>2546</v>
      </c>
      <c r="G50" s="19">
        <v>150</v>
      </c>
      <c r="H50" s="19">
        <v>0</v>
      </c>
      <c r="I50" s="19"/>
      <c r="J50" s="19"/>
      <c r="K50" s="33"/>
      <c r="M50" s="3" t="s">
        <v>184</v>
      </c>
      <c r="N50" s="26" t="s">
        <v>2598</v>
      </c>
    </row>
    <row r="51" spans="2:14" x14ac:dyDescent="0.2">
      <c r="B51" s="3" t="s">
        <v>2547</v>
      </c>
      <c r="G51" s="19">
        <v>1000</v>
      </c>
      <c r="H51" s="19">
        <v>0</v>
      </c>
      <c r="I51" s="19"/>
      <c r="J51" s="19"/>
      <c r="K51" s="33"/>
      <c r="M51" s="3" t="s">
        <v>184</v>
      </c>
      <c r="N51" s="26" t="s">
        <v>2599</v>
      </c>
    </row>
    <row r="52" spans="2:14" x14ac:dyDescent="0.2">
      <c r="B52" s="3" t="s">
        <v>2548</v>
      </c>
      <c r="G52" s="19">
        <v>17155</v>
      </c>
      <c r="H52" s="19">
        <v>22648</v>
      </c>
      <c r="I52" s="19"/>
      <c r="J52" s="19"/>
      <c r="K52" s="33"/>
      <c r="M52" s="3" t="s">
        <v>180</v>
      </c>
      <c r="N52" s="26" t="s">
        <v>2600</v>
      </c>
    </row>
    <row r="53" spans="2:14" x14ac:dyDescent="0.2">
      <c r="B53" s="3" t="s">
        <v>2549</v>
      </c>
      <c r="G53" s="19">
        <v>1079</v>
      </c>
      <c r="H53" s="19">
        <v>1089</v>
      </c>
      <c r="I53" s="19"/>
      <c r="J53" s="19"/>
      <c r="K53" s="33"/>
      <c r="M53" s="3" t="s">
        <v>180</v>
      </c>
      <c r="N53" s="26" t="s">
        <v>2601</v>
      </c>
    </row>
    <row r="54" spans="2:14" x14ac:dyDescent="0.2">
      <c r="B54" s="3" t="s">
        <v>2551</v>
      </c>
      <c r="G54" s="19">
        <v>150</v>
      </c>
      <c r="H54" s="19">
        <v>0</v>
      </c>
      <c r="I54" s="19"/>
      <c r="J54" s="19"/>
      <c r="K54" s="33"/>
      <c r="M54" s="3" t="s">
        <v>184</v>
      </c>
      <c r="N54" s="26" t="s">
        <v>2602</v>
      </c>
    </row>
    <row r="55" spans="2:14" x14ac:dyDescent="0.2">
      <c r="B55" s="3" t="s">
        <v>2550</v>
      </c>
      <c r="G55" s="19">
        <v>-22373</v>
      </c>
      <c r="H55" s="19">
        <v>0</v>
      </c>
      <c r="I55" s="19"/>
      <c r="J55" s="19"/>
      <c r="K55" s="33"/>
      <c r="M55" s="3" t="s">
        <v>184</v>
      </c>
      <c r="N55" s="26" t="s">
        <v>2603</v>
      </c>
    </row>
    <row r="56" spans="2:14" x14ac:dyDescent="0.2">
      <c r="B56" s="3" t="s">
        <v>2552</v>
      </c>
      <c r="G56" s="19">
        <v>228</v>
      </c>
      <c r="H56" s="19">
        <v>238</v>
      </c>
      <c r="I56" s="19"/>
      <c r="J56" s="19"/>
      <c r="K56" s="33"/>
      <c r="M56" s="3" t="s">
        <v>180</v>
      </c>
      <c r="N56" s="26" t="s">
        <v>2604</v>
      </c>
    </row>
    <row r="57" spans="2:14" x14ac:dyDescent="0.2">
      <c r="B57" s="3" t="s">
        <v>2553</v>
      </c>
      <c r="G57" s="19">
        <v>400</v>
      </c>
      <c r="H57" s="19">
        <v>0</v>
      </c>
      <c r="I57" s="19"/>
      <c r="J57" s="19"/>
      <c r="K57" s="33"/>
      <c r="M57" s="3" t="s">
        <v>184</v>
      </c>
      <c r="N57" s="26" t="s">
        <v>2605</v>
      </c>
    </row>
    <row r="58" spans="2:14" x14ac:dyDescent="0.2">
      <c r="B58" s="3" t="s">
        <v>2554</v>
      </c>
      <c r="G58" s="19">
        <v>600</v>
      </c>
      <c r="H58" s="19">
        <v>0</v>
      </c>
      <c r="I58" s="19"/>
      <c r="J58" s="19"/>
      <c r="K58" s="33"/>
      <c r="M58" s="3" t="s">
        <v>184</v>
      </c>
      <c r="N58" s="26" t="s">
        <v>2606</v>
      </c>
    </row>
    <row r="59" spans="2:14" x14ac:dyDescent="0.2">
      <c r="B59" s="3" t="s">
        <v>2555</v>
      </c>
      <c r="G59" s="19">
        <v>1123</v>
      </c>
      <c r="H59" s="19">
        <v>1116</v>
      </c>
      <c r="I59" s="19"/>
      <c r="J59" s="19"/>
      <c r="K59" s="33"/>
      <c r="M59" s="3" t="s">
        <v>180</v>
      </c>
      <c r="N59" s="26" t="s">
        <v>2607</v>
      </c>
    </row>
    <row r="60" spans="2:14" x14ac:dyDescent="0.2">
      <c r="B60" s="3" t="s">
        <v>2556</v>
      </c>
      <c r="G60" s="19">
        <v>27996</v>
      </c>
      <c r="H60" s="19">
        <v>47094</v>
      </c>
      <c r="I60" s="19"/>
      <c r="J60" s="19"/>
      <c r="K60" s="33"/>
      <c r="M60" s="3" t="s">
        <v>182</v>
      </c>
      <c r="N60" s="26" t="s">
        <v>2608</v>
      </c>
    </row>
    <row r="61" spans="2:14" x14ac:dyDescent="0.2">
      <c r="B61" s="3" t="s">
        <v>2557</v>
      </c>
      <c r="G61" s="19">
        <v>3288</v>
      </c>
      <c r="H61" s="19">
        <v>6318</v>
      </c>
      <c r="I61" s="19"/>
      <c r="J61" s="19"/>
      <c r="K61" s="33"/>
      <c r="M61" s="3" t="s">
        <v>180</v>
      </c>
      <c r="N61" s="26" t="s">
        <v>2609</v>
      </c>
    </row>
    <row r="62" spans="2:14" x14ac:dyDescent="0.2">
      <c r="B62" s="3" t="s">
        <v>2558</v>
      </c>
      <c r="G62" s="19">
        <v>6218</v>
      </c>
      <c r="H62" s="19">
        <v>6487</v>
      </c>
      <c r="I62" s="19"/>
      <c r="J62" s="19"/>
      <c r="K62" s="33"/>
      <c r="M62" s="3" t="s">
        <v>180</v>
      </c>
      <c r="N62" s="26" t="s">
        <v>2610</v>
      </c>
    </row>
    <row r="63" spans="2:14" x14ac:dyDescent="0.2">
      <c r="B63" s="3" t="s">
        <v>2559</v>
      </c>
      <c r="G63" s="19">
        <v>410</v>
      </c>
      <c r="H63" s="19">
        <v>0</v>
      </c>
      <c r="I63" s="19"/>
      <c r="J63" s="19"/>
      <c r="K63" s="33"/>
      <c r="M63" s="3" t="s">
        <v>184</v>
      </c>
      <c r="N63" s="26" t="s">
        <v>2611</v>
      </c>
    </row>
    <row r="64" spans="2:14" x14ac:dyDescent="0.2">
      <c r="B64" s="3" t="s">
        <v>2560</v>
      </c>
      <c r="G64" s="19">
        <v>25848</v>
      </c>
      <c r="H64" s="19">
        <v>26028</v>
      </c>
      <c r="I64" s="19"/>
      <c r="J64" s="19"/>
      <c r="K64" s="33"/>
      <c r="M64" s="3" t="s">
        <v>180</v>
      </c>
      <c r="N64" s="26" t="s">
        <v>2612</v>
      </c>
    </row>
    <row r="65" spans="2:14" x14ac:dyDescent="0.2">
      <c r="B65" s="3" t="s">
        <v>2561</v>
      </c>
      <c r="G65" s="19">
        <v>800</v>
      </c>
      <c r="H65" s="19">
        <v>835</v>
      </c>
      <c r="I65" s="19"/>
      <c r="J65" s="19"/>
      <c r="K65" s="33"/>
      <c r="M65" s="3" t="s">
        <v>180</v>
      </c>
      <c r="N65" s="26" t="s">
        <v>2613</v>
      </c>
    </row>
    <row r="66" spans="2:14" x14ac:dyDescent="0.2">
      <c r="B66" s="3" t="s">
        <v>2562</v>
      </c>
      <c r="G66" s="19">
        <v>1800</v>
      </c>
      <c r="H66" s="19">
        <v>0</v>
      </c>
      <c r="I66" s="19"/>
      <c r="J66" s="19"/>
      <c r="K66" s="33"/>
      <c r="M66" s="3" t="s">
        <v>184</v>
      </c>
      <c r="N66" s="26" t="s">
        <v>2614</v>
      </c>
    </row>
    <row r="67" spans="2:14" x14ac:dyDescent="0.2">
      <c r="B67" s="3" t="s">
        <v>2563</v>
      </c>
      <c r="G67" s="19">
        <v>5000</v>
      </c>
      <c r="H67" s="19">
        <v>0</v>
      </c>
      <c r="I67" s="19"/>
      <c r="J67" s="19"/>
      <c r="K67" s="33"/>
      <c r="M67" s="3" t="s">
        <v>184</v>
      </c>
      <c r="N67" s="26" t="s">
        <v>2615</v>
      </c>
    </row>
    <row r="68" spans="2:14" x14ac:dyDescent="0.2">
      <c r="B68" s="3" t="s">
        <v>2564</v>
      </c>
      <c r="G68" s="19">
        <v>840</v>
      </c>
      <c r="H68" s="19">
        <v>876</v>
      </c>
      <c r="I68" s="19"/>
      <c r="J68" s="19"/>
      <c r="K68" s="33"/>
      <c r="M68" s="3" t="s">
        <v>180</v>
      </c>
      <c r="N68" s="26" t="s">
        <v>2616</v>
      </c>
    </row>
    <row r="69" spans="2:14" x14ac:dyDescent="0.2">
      <c r="B69" s="3" t="s">
        <v>2565</v>
      </c>
      <c r="G69" s="19">
        <v>750</v>
      </c>
      <c r="H69" s="19">
        <v>0</v>
      </c>
      <c r="I69" s="19"/>
      <c r="J69" s="19"/>
      <c r="K69" s="33"/>
      <c r="M69" s="3" t="s">
        <v>184</v>
      </c>
      <c r="N69" s="26" t="s">
        <v>2617</v>
      </c>
    </row>
    <row r="70" spans="2:14" x14ac:dyDescent="0.2">
      <c r="B70" s="3" t="s">
        <v>2566</v>
      </c>
      <c r="G70" s="19">
        <v>500</v>
      </c>
      <c r="H70" s="19">
        <v>522</v>
      </c>
      <c r="I70" s="19"/>
      <c r="J70" s="19"/>
      <c r="K70" s="33"/>
      <c r="M70" s="3" t="s">
        <v>180</v>
      </c>
      <c r="N70" s="26" t="s">
        <v>2618</v>
      </c>
    </row>
    <row r="71" spans="2:14" x14ac:dyDescent="0.2">
      <c r="B71" s="3" t="s">
        <v>2567</v>
      </c>
      <c r="G71" s="19">
        <v>234</v>
      </c>
      <c r="H71" s="19">
        <v>244</v>
      </c>
      <c r="I71" s="19"/>
      <c r="J71" s="19"/>
      <c r="K71" s="33"/>
      <c r="M71" s="3" t="s">
        <v>180</v>
      </c>
      <c r="N71" s="26" t="s">
        <v>2619</v>
      </c>
    </row>
    <row r="72" spans="2:14" x14ac:dyDescent="0.2">
      <c r="B72" s="3" t="s">
        <v>2634</v>
      </c>
      <c r="G72" s="19">
        <v>0</v>
      </c>
      <c r="H72" s="19">
        <v>2286</v>
      </c>
      <c r="I72" s="19"/>
      <c r="J72" s="19"/>
      <c r="K72" s="33"/>
      <c r="M72" s="3" t="s">
        <v>182</v>
      </c>
      <c r="N72" s="26" t="s">
        <v>2637</v>
      </c>
    </row>
    <row r="73" spans="2:14" x14ac:dyDescent="0.2">
      <c r="B73" s="3" t="s">
        <v>2568</v>
      </c>
      <c r="G73" s="19">
        <v>-1691</v>
      </c>
      <c r="H73" s="19">
        <v>0</v>
      </c>
      <c r="I73" s="19"/>
      <c r="J73" s="19"/>
      <c r="K73" s="33"/>
      <c r="M73" s="3" t="s">
        <v>184</v>
      </c>
      <c r="N73" s="26" t="s">
        <v>2620</v>
      </c>
    </row>
    <row r="74" spans="2:14" x14ac:dyDescent="0.2">
      <c r="B74" s="3" t="s">
        <v>2635</v>
      </c>
      <c r="G74" s="19">
        <v>0</v>
      </c>
      <c r="H74" s="19">
        <v>18533</v>
      </c>
      <c r="I74" s="19"/>
      <c r="J74" s="19"/>
      <c r="K74" s="33"/>
      <c r="M74" s="3" t="s">
        <v>182</v>
      </c>
      <c r="N74" s="26" t="s">
        <v>2638</v>
      </c>
    </row>
    <row r="75" spans="2:14" x14ac:dyDescent="0.2">
      <c r="B75" s="3" t="s">
        <v>2636</v>
      </c>
      <c r="G75" s="19">
        <v>0</v>
      </c>
      <c r="H75" s="19">
        <v>17498</v>
      </c>
      <c r="I75" s="19"/>
      <c r="J75" s="19"/>
      <c r="K75" s="33"/>
      <c r="M75" s="3" t="s">
        <v>182</v>
      </c>
      <c r="N75" s="26" t="s">
        <v>2639</v>
      </c>
    </row>
    <row r="76" spans="2:14" x14ac:dyDescent="0.2">
      <c r="B76" s="3" t="s">
        <v>2569</v>
      </c>
      <c r="G76" s="19">
        <v>2834</v>
      </c>
      <c r="H76" s="19">
        <v>14375</v>
      </c>
      <c r="I76" s="19"/>
      <c r="J76" s="19"/>
      <c r="K76" s="33"/>
      <c r="M76" s="3" t="s">
        <v>182</v>
      </c>
      <c r="N76" s="26" t="s">
        <v>2621</v>
      </c>
    </row>
    <row r="77" spans="2:14" x14ac:dyDescent="0.2">
      <c r="B77" s="3" t="s">
        <v>2570</v>
      </c>
      <c r="G77" s="19">
        <v>600</v>
      </c>
      <c r="H77" s="19">
        <v>0</v>
      </c>
      <c r="I77" s="19"/>
      <c r="J77" s="19"/>
      <c r="K77" s="33"/>
      <c r="M77" s="3" t="s">
        <v>184</v>
      </c>
      <c r="N77" s="26" t="s">
        <v>2622</v>
      </c>
    </row>
    <row r="78" spans="2:14" x14ac:dyDescent="0.2">
      <c r="B78" s="3" t="s">
        <v>2532</v>
      </c>
      <c r="G78" s="19">
        <v>500</v>
      </c>
      <c r="H78" s="19">
        <v>0</v>
      </c>
      <c r="I78" s="19"/>
      <c r="J78" s="19"/>
      <c r="K78" s="33"/>
      <c r="M78" s="3" t="s">
        <v>184</v>
      </c>
      <c r="N78" s="26" t="s">
        <v>2623</v>
      </c>
    </row>
    <row r="79" spans="2:14" x14ac:dyDescent="0.2">
      <c r="B79" s="3" t="s">
        <v>2572</v>
      </c>
      <c r="G79" s="19">
        <v>25000</v>
      </c>
      <c r="H79" s="19">
        <v>31299</v>
      </c>
      <c r="I79" s="19"/>
      <c r="J79" s="19"/>
      <c r="K79" s="33"/>
      <c r="M79" s="3" t="s">
        <v>180</v>
      </c>
      <c r="N79" s="26" t="s">
        <v>2624</v>
      </c>
    </row>
    <row r="80" spans="2:14" x14ac:dyDescent="0.2">
      <c r="B80" s="3" t="s">
        <v>2573</v>
      </c>
      <c r="G80" s="19">
        <v>1000</v>
      </c>
      <c r="H80" s="19">
        <v>1043</v>
      </c>
      <c r="I80" s="19"/>
      <c r="J80" s="19"/>
      <c r="K80" s="33"/>
      <c r="M80" s="3" t="s">
        <v>180</v>
      </c>
      <c r="N80" s="26" t="s">
        <v>2625</v>
      </c>
    </row>
    <row r="81" spans="2:14" x14ac:dyDescent="0.2">
      <c r="B81" s="3" t="s">
        <v>2574</v>
      </c>
      <c r="G81" s="19">
        <v>2800</v>
      </c>
      <c r="H81" s="19">
        <v>3046</v>
      </c>
      <c r="I81" s="19"/>
      <c r="J81" s="19"/>
      <c r="K81" s="33"/>
      <c r="M81" s="3" t="s">
        <v>182</v>
      </c>
      <c r="N81" s="26" t="s">
        <v>2626</v>
      </c>
    </row>
    <row r="82" spans="2:14" x14ac:dyDescent="0.2">
      <c r="B82" s="3" t="s">
        <v>2575</v>
      </c>
      <c r="G82" s="19">
        <v>400</v>
      </c>
      <c r="H82" s="19">
        <v>417</v>
      </c>
      <c r="I82" s="19"/>
      <c r="J82" s="19"/>
      <c r="K82" s="33"/>
      <c r="M82" s="3" t="s">
        <v>180</v>
      </c>
      <c r="N82" s="26" t="s">
        <v>2627</v>
      </c>
    </row>
    <row r="83" spans="2:14" x14ac:dyDescent="0.2">
      <c r="B83" s="3" t="s">
        <v>1250</v>
      </c>
      <c r="G83" s="19">
        <v>150</v>
      </c>
      <c r="H83" s="19">
        <v>156</v>
      </c>
      <c r="I83" s="19"/>
      <c r="J83" s="19"/>
      <c r="K83" s="33"/>
      <c r="M83" s="3" t="s">
        <v>180</v>
      </c>
      <c r="N83" s="26" t="s">
        <v>2628</v>
      </c>
    </row>
    <row r="84" spans="2:14" x14ac:dyDescent="0.2">
      <c r="B84" s="3" t="s">
        <v>2576</v>
      </c>
      <c r="G84" s="19">
        <v>5130</v>
      </c>
      <c r="H84" s="19">
        <v>5285</v>
      </c>
      <c r="I84" s="19"/>
      <c r="J84" s="19"/>
      <c r="K84" s="33"/>
      <c r="M84" s="3" t="s">
        <v>182</v>
      </c>
      <c r="N84" s="26" t="s">
        <v>2629</v>
      </c>
    </row>
    <row r="85" spans="2:14" x14ac:dyDescent="0.2">
      <c r="B85" s="3" t="s">
        <v>2577</v>
      </c>
      <c r="G85" s="19">
        <v>4787</v>
      </c>
      <c r="H85" s="19">
        <v>4979</v>
      </c>
      <c r="I85" s="19"/>
      <c r="J85" s="19"/>
      <c r="K85" s="33"/>
      <c r="M85" s="3" t="s">
        <v>182</v>
      </c>
      <c r="N85" s="26" t="s">
        <v>2630</v>
      </c>
    </row>
    <row r="86" spans="2:14" x14ac:dyDescent="0.2">
      <c r="B86" s="3" t="s">
        <v>2578</v>
      </c>
      <c r="G86" s="19">
        <v>12500</v>
      </c>
      <c r="H86" s="19">
        <v>15650</v>
      </c>
      <c r="I86" s="19"/>
      <c r="J86" s="19"/>
      <c r="K86" s="33"/>
      <c r="M86" s="3" t="s">
        <v>180</v>
      </c>
      <c r="N86" s="26" t="s">
        <v>2631</v>
      </c>
    </row>
    <row r="87" spans="2:14" x14ac:dyDescent="0.2">
      <c r="B87" s="3" t="s">
        <v>2563</v>
      </c>
      <c r="G87" s="19">
        <v>5000</v>
      </c>
      <c r="H87" s="19">
        <v>5217</v>
      </c>
      <c r="I87" s="19"/>
      <c r="J87" s="19"/>
      <c r="K87" s="33"/>
      <c r="M87" s="3" t="s">
        <v>180</v>
      </c>
      <c r="N87" s="26" t="s">
        <v>2632</v>
      </c>
    </row>
    <row r="88" spans="2:14" x14ac:dyDescent="0.2">
      <c r="B88" s="3" t="s">
        <v>2579</v>
      </c>
      <c r="G88" s="19">
        <v>1000</v>
      </c>
      <c r="H88" s="19">
        <v>0</v>
      </c>
      <c r="I88" s="19"/>
      <c r="J88" s="19"/>
      <c r="K88" s="33"/>
      <c r="M88" s="3" t="s">
        <v>184</v>
      </c>
      <c r="N88" s="26" t="s">
        <v>2633</v>
      </c>
    </row>
    <row r="89" spans="2:14" x14ac:dyDescent="0.2">
      <c r="B89" s="3" t="s">
        <v>2640</v>
      </c>
      <c r="G89" s="19">
        <v>142</v>
      </c>
      <c r="H89" s="19">
        <v>0</v>
      </c>
      <c r="I89" s="19"/>
      <c r="J89" s="19"/>
      <c r="K89" s="33"/>
      <c r="M89" s="3" t="s">
        <v>184</v>
      </c>
      <c r="N89" s="26" t="s">
        <v>2645</v>
      </c>
    </row>
    <row r="90" spans="2:14" x14ac:dyDescent="0.2">
      <c r="B90" s="3" t="s">
        <v>2641</v>
      </c>
      <c r="G90" s="19">
        <v>272</v>
      </c>
      <c r="H90" s="19">
        <v>0</v>
      </c>
      <c r="I90" s="19"/>
      <c r="J90" s="19"/>
      <c r="K90" s="33"/>
      <c r="M90" s="3" t="s">
        <v>184</v>
      </c>
      <c r="N90" s="26" t="s">
        <v>2646</v>
      </c>
    </row>
    <row r="91" spans="2:14" x14ac:dyDescent="0.2">
      <c r="B91" s="3" t="s">
        <v>2642</v>
      </c>
      <c r="G91" s="19">
        <v>0</v>
      </c>
      <c r="H91" s="19">
        <v>366</v>
      </c>
      <c r="I91" s="19"/>
      <c r="J91" s="19"/>
      <c r="K91" s="33"/>
      <c r="M91" s="3" t="s">
        <v>182</v>
      </c>
      <c r="N91" s="26" t="s">
        <v>2647</v>
      </c>
    </row>
    <row r="92" spans="2:14" x14ac:dyDescent="0.2">
      <c r="B92" s="3" t="s">
        <v>2643</v>
      </c>
      <c r="G92" s="19">
        <v>-1554</v>
      </c>
      <c r="H92" s="19">
        <v>-1621</v>
      </c>
      <c r="I92" s="19"/>
      <c r="J92" s="19"/>
      <c r="K92" s="33"/>
      <c r="M92" s="3" t="s">
        <v>180</v>
      </c>
      <c r="N92" s="26" t="s">
        <v>2648</v>
      </c>
    </row>
    <row r="93" spans="2:14" x14ac:dyDescent="0.2">
      <c r="B93" s="3" t="s">
        <v>2644</v>
      </c>
      <c r="G93" s="19">
        <v>146</v>
      </c>
      <c r="H93" s="19">
        <v>0</v>
      </c>
      <c r="I93" s="19"/>
      <c r="J93" s="19"/>
      <c r="K93" s="33"/>
      <c r="M93" s="3" t="s">
        <v>184</v>
      </c>
      <c r="N93" s="26" t="s">
        <v>2649</v>
      </c>
    </row>
    <row r="94" spans="2:14" x14ac:dyDescent="0.2">
      <c r="B94" s="3" t="s">
        <v>2650</v>
      </c>
      <c r="G94" s="19">
        <v>0</v>
      </c>
      <c r="H94" s="19">
        <v>-292000</v>
      </c>
      <c r="I94" s="19"/>
      <c r="J94" s="19"/>
      <c r="K94" s="33"/>
      <c r="M94" s="3" t="s">
        <v>182</v>
      </c>
      <c r="N94" s="26" t="s">
        <v>2686</v>
      </c>
    </row>
    <row r="95" spans="2:14" x14ac:dyDescent="0.2">
      <c r="B95" s="3" t="s">
        <v>2651</v>
      </c>
      <c r="G95" s="19">
        <v>61584</v>
      </c>
      <c r="H95" s="19">
        <v>64251</v>
      </c>
      <c r="I95" s="19"/>
      <c r="J95" s="19"/>
      <c r="K95" s="33"/>
      <c r="M95" s="3" t="s">
        <v>180</v>
      </c>
      <c r="N95" s="26" t="s">
        <v>2687</v>
      </c>
    </row>
    <row r="96" spans="2:14" x14ac:dyDescent="0.2">
      <c r="B96" s="3" t="s">
        <v>2652</v>
      </c>
      <c r="G96" s="19">
        <v>-264</v>
      </c>
      <c r="H96" s="19">
        <v>0</v>
      </c>
      <c r="I96" s="19"/>
      <c r="J96" s="19"/>
      <c r="K96" s="33"/>
      <c r="M96" s="3" t="s">
        <v>184</v>
      </c>
      <c r="N96" s="26" t="s">
        <v>2688</v>
      </c>
    </row>
    <row r="97" spans="2:14" x14ac:dyDescent="0.2">
      <c r="B97" s="3" t="s">
        <v>2653</v>
      </c>
      <c r="G97" s="19">
        <v>142000</v>
      </c>
      <c r="H97" s="19">
        <v>0</v>
      </c>
      <c r="I97" s="19"/>
      <c r="J97" s="19"/>
      <c r="K97" s="33"/>
      <c r="M97" s="3" t="s">
        <v>184</v>
      </c>
      <c r="N97" s="26" t="s">
        <v>2689</v>
      </c>
    </row>
    <row r="98" spans="2:14" x14ac:dyDescent="0.2">
      <c r="B98" s="3" t="s">
        <v>2654</v>
      </c>
      <c r="G98" s="19">
        <v>-71969</v>
      </c>
      <c r="H98" s="19">
        <v>-110109</v>
      </c>
      <c r="I98" s="19"/>
      <c r="J98" s="19"/>
      <c r="K98" s="33"/>
      <c r="M98" s="3" t="s">
        <v>182</v>
      </c>
      <c r="N98" s="26" t="s">
        <v>2690</v>
      </c>
    </row>
    <row r="99" spans="2:14" x14ac:dyDescent="0.2">
      <c r="B99" s="3" t="s">
        <v>2640</v>
      </c>
      <c r="G99" s="19">
        <v>155</v>
      </c>
      <c r="H99" s="19">
        <v>156</v>
      </c>
      <c r="I99" s="19"/>
      <c r="J99" s="19"/>
      <c r="K99" s="33"/>
      <c r="M99" s="3" t="s">
        <v>180</v>
      </c>
      <c r="N99" s="26" t="s">
        <v>2645</v>
      </c>
    </row>
    <row r="100" spans="2:14" x14ac:dyDescent="0.2">
      <c r="B100" s="3" t="s">
        <v>2655</v>
      </c>
      <c r="G100" s="19">
        <v>44</v>
      </c>
      <c r="H100" s="19">
        <v>46</v>
      </c>
      <c r="I100" s="19"/>
      <c r="J100" s="19"/>
      <c r="K100" s="33"/>
      <c r="M100" s="3" t="s">
        <v>180</v>
      </c>
      <c r="N100" s="26" t="s">
        <v>2691</v>
      </c>
    </row>
    <row r="101" spans="2:14" x14ac:dyDescent="0.2">
      <c r="B101" s="3" t="s">
        <v>2536</v>
      </c>
      <c r="G101" s="19">
        <v>1321</v>
      </c>
      <c r="H101" s="19">
        <v>1417</v>
      </c>
      <c r="I101" s="19"/>
      <c r="J101" s="19"/>
      <c r="K101" s="33"/>
      <c r="M101" s="3" t="s">
        <v>182</v>
      </c>
      <c r="N101" s="26" t="s">
        <v>2587</v>
      </c>
    </row>
    <row r="102" spans="2:14" x14ac:dyDescent="0.2">
      <c r="B102" s="3" t="s">
        <v>2656</v>
      </c>
      <c r="G102" s="19">
        <v>1588</v>
      </c>
      <c r="H102" s="19">
        <v>595</v>
      </c>
      <c r="I102" s="19"/>
      <c r="J102" s="19"/>
      <c r="K102" s="33"/>
      <c r="M102" s="3" t="s">
        <v>180</v>
      </c>
      <c r="N102" s="26" t="s">
        <v>2692</v>
      </c>
    </row>
    <row r="103" spans="2:14" x14ac:dyDescent="0.2">
      <c r="B103" s="3" t="s">
        <v>2657</v>
      </c>
      <c r="G103" s="19">
        <v>473</v>
      </c>
      <c r="H103" s="19">
        <v>321</v>
      </c>
      <c r="I103" s="19"/>
      <c r="J103" s="19"/>
      <c r="K103" s="33"/>
      <c r="M103" s="3" t="s">
        <v>182</v>
      </c>
      <c r="N103" s="26" t="s">
        <v>2693</v>
      </c>
    </row>
    <row r="104" spans="2:14" x14ac:dyDescent="0.2">
      <c r="B104" s="3" t="s">
        <v>2658</v>
      </c>
      <c r="G104" s="19">
        <v>289</v>
      </c>
      <c r="H104" s="19">
        <v>292</v>
      </c>
      <c r="I104" s="19"/>
      <c r="J104" s="19"/>
      <c r="K104" s="33"/>
      <c r="M104" s="3" t="s">
        <v>180</v>
      </c>
      <c r="N104" s="26" t="s">
        <v>2694</v>
      </c>
    </row>
    <row r="105" spans="2:14" x14ac:dyDescent="0.2">
      <c r="B105" s="3" t="s">
        <v>2659</v>
      </c>
      <c r="G105" s="19">
        <v>950</v>
      </c>
      <c r="H105" s="19">
        <v>751</v>
      </c>
      <c r="I105" s="19"/>
      <c r="J105" s="19"/>
      <c r="K105" s="33"/>
      <c r="M105" s="3" t="s">
        <v>182</v>
      </c>
      <c r="N105" s="26" t="s">
        <v>2695</v>
      </c>
    </row>
    <row r="106" spans="2:14" x14ac:dyDescent="0.2">
      <c r="B106" s="3" t="s">
        <v>2660</v>
      </c>
      <c r="G106" s="19">
        <v>200</v>
      </c>
      <c r="H106" s="19">
        <v>0</v>
      </c>
      <c r="I106" s="19"/>
      <c r="J106" s="19"/>
      <c r="K106" s="33"/>
      <c r="M106" s="3" t="s">
        <v>184</v>
      </c>
      <c r="N106" s="26" t="s">
        <v>2696</v>
      </c>
    </row>
    <row r="107" spans="2:14" x14ac:dyDescent="0.2">
      <c r="B107" s="3" t="s">
        <v>2661</v>
      </c>
      <c r="G107" s="19">
        <v>21390</v>
      </c>
      <c r="H107" s="19">
        <v>22316</v>
      </c>
      <c r="I107" s="19"/>
      <c r="J107" s="19"/>
      <c r="K107" s="33"/>
      <c r="M107" s="3" t="s">
        <v>180</v>
      </c>
      <c r="N107" s="26" t="s">
        <v>2697</v>
      </c>
    </row>
    <row r="108" spans="2:14" x14ac:dyDescent="0.2">
      <c r="B108" s="3" t="s">
        <v>2538</v>
      </c>
      <c r="G108" s="19">
        <v>-1412</v>
      </c>
      <c r="H108" s="19">
        <v>0</v>
      </c>
      <c r="I108" s="19"/>
      <c r="J108" s="19"/>
      <c r="K108" s="33"/>
      <c r="M108" s="3" t="s">
        <v>184</v>
      </c>
      <c r="N108" s="26" t="s">
        <v>2589</v>
      </c>
    </row>
    <row r="109" spans="2:14" x14ac:dyDescent="0.2">
      <c r="B109" s="3" t="s">
        <v>2662</v>
      </c>
      <c r="G109" s="19">
        <v>359</v>
      </c>
      <c r="H109" s="19">
        <v>365</v>
      </c>
      <c r="I109" s="19"/>
      <c r="J109" s="19"/>
      <c r="K109" s="33"/>
      <c r="M109" s="3" t="s">
        <v>180</v>
      </c>
      <c r="N109" s="26" t="s">
        <v>2590</v>
      </c>
    </row>
    <row r="110" spans="2:14" x14ac:dyDescent="0.2">
      <c r="B110" s="3" t="s">
        <v>2663</v>
      </c>
      <c r="G110" s="19">
        <v>6500</v>
      </c>
      <c r="H110" s="19">
        <v>7750</v>
      </c>
      <c r="I110" s="19"/>
      <c r="J110" s="19"/>
      <c r="K110" s="33"/>
      <c r="M110" s="3" t="s">
        <v>180</v>
      </c>
      <c r="N110" s="26" t="s">
        <v>2698</v>
      </c>
    </row>
    <row r="111" spans="2:14" x14ac:dyDescent="0.2">
      <c r="B111" s="3" t="s">
        <v>2664</v>
      </c>
      <c r="G111" s="19">
        <v>-4652</v>
      </c>
      <c r="H111" s="19">
        <v>-522</v>
      </c>
      <c r="I111" s="19"/>
      <c r="J111" s="19"/>
      <c r="K111" s="33"/>
      <c r="M111" s="3" t="s">
        <v>182</v>
      </c>
      <c r="N111" s="26" t="s">
        <v>2699</v>
      </c>
    </row>
    <row r="112" spans="2:14" x14ac:dyDescent="0.2">
      <c r="B112" s="3" t="s">
        <v>2665</v>
      </c>
      <c r="G112" s="19">
        <v>60</v>
      </c>
      <c r="H112" s="19">
        <v>0</v>
      </c>
      <c r="I112" s="19"/>
      <c r="J112" s="19"/>
      <c r="K112" s="33"/>
      <c r="M112" s="3" t="s">
        <v>184</v>
      </c>
      <c r="N112" s="26" t="s">
        <v>2700</v>
      </c>
    </row>
    <row r="113" spans="2:14" x14ac:dyDescent="0.2">
      <c r="B113" s="3" t="s">
        <v>2550</v>
      </c>
      <c r="G113" s="19">
        <v>-127583</v>
      </c>
      <c r="H113" s="19">
        <v>0</v>
      </c>
      <c r="I113" s="19"/>
      <c r="J113" s="19"/>
      <c r="K113" s="33"/>
      <c r="M113" s="3" t="s">
        <v>184</v>
      </c>
      <c r="N113" s="26" t="s">
        <v>2603</v>
      </c>
    </row>
    <row r="114" spans="2:14" x14ac:dyDescent="0.2">
      <c r="B114" s="3" t="s">
        <v>2666</v>
      </c>
      <c r="G114" s="19">
        <v>-302</v>
      </c>
      <c r="H114" s="19">
        <v>-315</v>
      </c>
      <c r="I114" s="19"/>
      <c r="J114" s="19"/>
      <c r="K114" s="33"/>
      <c r="M114" s="3" t="s">
        <v>180</v>
      </c>
      <c r="N114" s="26" t="s">
        <v>2701</v>
      </c>
    </row>
    <row r="115" spans="2:14" x14ac:dyDescent="0.2">
      <c r="B115" s="3" t="s">
        <v>2641</v>
      </c>
      <c r="G115" s="19">
        <v>200</v>
      </c>
      <c r="H115" s="19">
        <v>0</v>
      </c>
      <c r="I115" s="19"/>
      <c r="J115" s="19"/>
      <c r="K115" s="33"/>
      <c r="M115" s="3" t="s">
        <v>184</v>
      </c>
      <c r="N115" s="26" t="s">
        <v>2646</v>
      </c>
    </row>
    <row r="116" spans="2:14" x14ac:dyDescent="0.2">
      <c r="B116" s="3" t="s">
        <v>2667</v>
      </c>
      <c r="G116" s="19">
        <v>160</v>
      </c>
      <c r="H116" s="19">
        <v>0</v>
      </c>
      <c r="I116" s="19"/>
      <c r="J116" s="19"/>
      <c r="K116" s="33"/>
      <c r="M116" s="3" t="s">
        <v>184</v>
      </c>
      <c r="N116" s="26" t="s">
        <v>2702</v>
      </c>
    </row>
    <row r="117" spans="2:14" x14ac:dyDescent="0.2">
      <c r="B117" s="3" t="s">
        <v>2668</v>
      </c>
      <c r="G117" s="19">
        <v>260</v>
      </c>
      <c r="H117" s="19">
        <v>326</v>
      </c>
      <c r="I117" s="19"/>
      <c r="J117" s="19"/>
      <c r="K117" s="33"/>
      <c r="M117" s="3" t="s">
        <v>180</v>
      </c>
      <c r="N117" s="26" t="s">
        <v>2703</v>
      </c>
    </row>
    <row r="118" spans="2:14" x14ac:dyDescent="0.2">
      <c r="B118" s="3" t="s">
        <v>2669</v>
      </c>
      <c r="G118" s="19">
        <v>500</v>
      </c>
      <c r="H118" s="19">
        <v>0</v>
      </c>
      <c r="I118" s="19"/>
      <c r="J118" s="19"/>
      <c r="K118" s="33"/>
      <c r="M118" s="3" t="s">
        <v>184</v>
      </c>
      <c r="N118" s="26" t="s">
        <v>2704</v>
      </c>
    </row>
    <row r="119" spans="2:14" x14ac:dyDescent="0.2">
      <c r="B119" s="3" t="s">
        <v>2670</v>
      </c>
      <c r="G119" s="19">
        <v>435</v>
      </c>
      <c r="H119" s="19">
        <v>0</v>
      </c>
      <c r="I119" s="19"/>
      <c r="J119" s="19"/>
      <c r="K119" s="33"/>
      <c r="M119" s="3" t="s">
        <v>184</v>
      </c>
      <c r="N119" s="26" t="s">
        <v>2705</v>
      </c>
    </row>
    <row r="120" spans="2:14" x14ac:dyDescent="0.2">
      <c r="B120" s="3" t="s">
        <v>2671</v>
      </c>
      <c r="G120" s="19">
        <v>0</v>
      </c>
      <c r="H120" s="19">
        <v>-56740</v>
      </c>
      <c r="I120" s="19"/>
      <c r="J120" s="19"/>
      <c r="K120" s="33"/>
      <c r="M120" s="3" t="s">
        <v>182</v>
      </c>
      <c r="N120" s="26" t="s">
        <v>2706</v>
      </c>
    </row>
    <row r="121" spans="2:14" x14ac:dyDescent="0.2">
      <c r="B121" s="3" t="s">
        <v>2672</v>
      </c>
      <c r="G121" s="19">
        <v>923</v>
      </c>
      <c r="H121" s="19">
        <v>1020</v>
      </c>
      <c r="I121" s="19"/>
      <c r="J121" s="19"/>
      <c r="K121" s="33"/>
      <c r="M121" s="3" t="s">
        <v>180</v>
      </c>
      <c r="N121" s="26" t="s">
        <v>2707</v>
      </c>
    </row>
    <row r="122" spans="2:14" x14ac:dyDescent="0.2">
      <c r="B122" s="3" t="s">
        <v>2673</v>
      </c>
      <c r="G122" s="19">
        <v>5210</v>
      </c>
      <c r="H122" s="19">
        <v>6212</v>
      </c>
      <c r="I122" s="19"/>
      <c r="J122" s="19"/>
      <c r="K122" s="33"/>
      <c r="M122" s="3" t="s">
        <v>180</v>
      </c>
      <c r="N122" s="26" t="s">
        <v>2708</v>
      </c>
    </row>
    <row r="123" spans="2:14" x14ac:dyDescent="0.2">
      <c r="B123" s="3" t="s">
        <v>2674</v>
      </c>
      <c r="G123" s="19">
        <v>-7197</v>
      </c>
      <c r="H123" s="19">
        <v>-11015</v>
      </c>
      <c r="I123" s="19"/>
      <c r="J123" s="19"/>
      <c r="K123" s="33"/>
      <c r="M123" s="3" t="s">
        <v>182</v>
      </c>
      <c r="N123" s="26" t="s">
        <v>2709</v>
      </c>
    </row>
    <row r="124" spans="2:14" x14ac:dyDescent="0.2">
      <c r="B124" s="3" t="s">
        <v>2675</v>
      </c>
      <c r="G124" s="19">
        <v>169</v>
      </c>
      <c r="H124" s="19">
        <v>96</v>
      </c>
      <c r="I124" s="19"/>
      <c r="J124" s="19"/>
      <c r="K124" s="33"/>
      <c r="M124" s="3" t="s">
        <v>180</v>
      </c>
      <c r="N124" s="26" t="s">
        <v>2710</v>
      </c>
    </row>
    <row r="125" spans="2:14" x14ac:dyDescent="0.2">
      <c r="B125" s="3" t="s">
        <v>2676</v>
      </c>
      <c r="G125" s="19">
        <v>79</v>
      </c>
      <c r="H125" s="19">
        <v>111</v>
      </c>
      <c r="I125" s="19"/>
      <c r="J125" s="19"/>
      <c r="K125" s="33"/>
      <c r="M125" s="3" t="s">
        <v>180</v>
      </c>
      <c r="N125" s="26" t="s">
        <v>2711</v>
      </c>
    </row>
    <row r="126" spans="2:14" x14ac:dyDescent="0.2">
      <c r="B126" s="3" t="s">
        <v>2677</v>
      </c>
      <c r="G126" s="19">
        <v>19205</v>
      </c>
      <c r="H126" s="19">
        <v>20038</v>
      </c>
      <c r="I126" s="19"/>
      <c r="J126" s="19"/>
      <c r="K126" s="33"/>
      <c r="M126" s="3" t="s">
        <v>180</v>
      </c>
      <c r="N126" s="26" t="s">
        <v>2712</v>
      </c>
    </row>
    <row r="127" spans="2:14" x14ac:dyDescent="0.2">
      <c r="B127" s="3" t="s">
        <v>2678</v>
      </c>
      <c r="G127" s="19">
        <v>1309</v>
      </c>
      <c r="H127" s="19">
        <v>1367</v>
      </c>
      <c r="I127" s="19"/>
      <c r="J127" s="19"/>
      <c r="K127" s="33"/>
      <c r="M127" s="3" t="s">
        <v>180</v>
      </c>
      <c r="N127" s="26" t="s">
        <v>2713</v>
      </c>
    </row>
    <row r="128" spans="2:14" x14ac:dyDescent="0.2">
      <c r="B128" s="3" t="s">
        <v>2679</v>
      </c>
      <c r="G128" s="19">
        <v>-3646</v>
      </c>
      <c r="H128" s="19">
        <v>-3917</v>
      </c>
      <c r="I128" s="19"/>
      <c r="J128" s="19"/>
      <c r="K128" s="33"/>
      <c r="M128" s="3" t="s">
        <v>182</v>
      </c>
      <c r="N128" s="26" t="s">
        <v>2714</v>
      </c>
    </row>
    <row r="129" spans="1:14" x14ac:dyDescent="0.2">
      <c r="B129" s="3" t="s">
        <v>2680</v>
      </c>
      <c r="G129" s="19">
        <v>45882</v>
      </c>
      <c r="H129" s="19">
        <v>54707</v>
      </c>
      <c r="I129" s="19"/>
      <c r="J129" s="19"/>
      <c r="K129" s="33"/>
      <c r="M129" s="3" t="s">
        <v>180</v>
      </c>
      <c r="N129" s="26" t="s">
        <v>2715</v>
      </c>
    </row>
    <row r="130" spans="1:14" x14ac:dyDescent="0.2">
      <c r="B130" s="3" t="s">
        <v>2681</v>
      </c>
      <c r="G130" s="19">
        <v>75</v>
      </c>
      <c r="H130" s="19">
        <v>0</v>
      </c>
      <c r="I130" s="19"/>
      <c r="J130" s="19"/>
      <c r="K130" s="33"/>
      <c r="M130" s="3" t="s">
        <v>184</v>
      </c>
      <c r="N130" s="26" t="s">
        <v>2716</v>
      </c>
    </row>
    <row r="131" spans="1:14" x14ac:dyDescent="0.2">
      <c r="B131" s="3" t="s">
        <v>2682</v>
      </c>
      <c r="G131" s="19">
        <v>25</v>
      </c>
      <c r="H131" s="19">
        <v>0</v>
      </c>
      <c r="I131" s="19"/>
      <c r="J131" s="19"/>
      <c r="K131" s="33"/>
      <c r="M131" s="3" t="s">
        <v>184</v>
      </c>
      <c r="N131" s="26" t="s">
        <v>2717</v>
      </c>
    </row>
    <row r="132" spans="1:14" x14ac:dyDescent="0.2">
      <c r="B132" s="3" t="s">
        <v>2683</v>
      </c>
      <c r="G132" s="19">
        <v>3519</v>
      </c>
      <c r="H132" s="19">
        <v>0</v>
      </c>
      <c r="I132" s="19"/>
      <c r="J132" s="19"/>
      <c r="K132" s="33"/>
      <c r="M132" s="3" t="s">
        <v>184</v>
      </c>
      <c r="N132" s="26" t="s">
        <v>2718</v>
      </c>
    </row>
    <row r="133" spans="1:14" x14ac:dyDescent="0.2">
      <c r="B133" s="3" t="s">
        <v>2684</v>
      </c>
      <c r="G133" s="19">
        <v>532</v>
      </c>
      <c r="H133" s="19">
        <v>626</v>
      </c>
      <c r="I133" s="19"/>
      <c r="J133" s="19"/>
      <c r="K133" s="33"/>
      <c r="M133" s="3" t="s">
        <v>180</v>
      </c>
      <c r="N133" s="26" t="s">
        <v>2719</v>
      </c>
    </row>
    <row r="134" spans="1:14" x14ac:dyDescent="0.2">
      <c r="B134" s="3" t="s">
        <v>2568</v>
      </c>
      <c r="G134" s="19">
        <v>-16980</v>
      </c>
      <c r="H134" s="19">
        <v>0</v>
      </c>
      <c r="I134" s="19"/>
      <c r="J134" s="19"/>
      <c r="K134" s="33"/>
      <c r="M134" s="3" t="s">
        <v>184</v>
      </c>
      <c r="N134" s="26" t="s">
        <v>2620</v>
      </c>
    </row>
    <row r="135" spans="1:14" x14ac:dyDescent="0.2">
      <c r="B135" s="3" t="s">
        <v>2685</v>
      </c>
      <c r="G135" s="19">
        <v>1350</v>
      </c>
      <c r="H135" s="19">
        <v>5634</v>
      </c>
      <c r="I135" s="19"/>
      <c r="J135" s="19"/>
      <c r="K135" s="33"/>
      <c r="M135" s="3" t="s">
        <v>182</v>
      </c>
      <c r="N135" s="26" t="s">
        <v>2720</v>
      </c>
    </row>
    <row r="136" spans="1:14" x14ac:dyDescent="0.2">
      <c r="B136" s="3" t="s">
        <v>221</v>
      </c>
      <c r="G136" s="19">
        <v>-1258</v>
      </c>
      <c r="H136" s="19">
        <v>1016</v>
      </c>
      <c r="I136" s="19"/>
      <c r="J136" s="19"/>
      <c r="K136" s="33"/>
      <c r="N136" s="3" t="s">
        <v>2279</v>
      </c>
    </row>
    <row r="137" spans="1:14" x14ac:dyDescent="0.2">
      <c r="B137" s="3" t="s">
        <v>2571</v>
      </c>
      <c r="G137" s="19">
        <v>-5500</v>
      </c>
      <c r="H137" s="19">
        <v>-5500</v>
      </c>
      <c r="I137" s="19"/>
      <c r="J137" s="19"/>
      <c r="K137" s="33"/>
      <c r="N137" s="3" t="s">
        <v>2721</v>
      </c>
    </row>
    <row r="138" spans="1:14" x14ac:dyDescent="0.2">
      <c r="B138" s="3" t="s">
        <v>166</v>
      </c>
      <c r="G138" s="19">
        <v>1286</v>
      </c>
      <c r="H138" s="19">
        <v>-402</v>
      </c>
      <c r="I138" s="19"/>
      <c r="J138" s="19"/>
      <c r="K138" s="33"/>
    </row>
    <row r="139" spans="1:14" x14ac:dyDescent="0.2">
      <c r="G139" s="19"/>
      <c r="H139" s="19"/>
      <c r="I139" s="19"/>
      <c r="J139" s="19"/>
      <c r="K139" s="33"/>
    </row>
    <row r="140" spans="1:14" x14ac:dyDescent="0.2">
      <c r="A140" s="3">
        <v>2022</v>
      </c>
      <c r="G140" s="19"/>
      <c r="H140" s="19"/>
      <c r="I140" s="19"/>
      <c r="J140" s="19"/>
      <c r="K140" s="33"/>
    </row>
    <row r="141" spans="1:14" x14ac:dyDescent="0.2">
      <c r="B141" s="3" t="s">
        <v>2722</v>
      </c>
      <c r="G141" s="19">
        <v>1000</v>
      </c>
      <c r="H141" s="19">
        <v>2087</v>
      </c>
      <c r="I141" s="19"/>
      <c r="J141" s="19"/>
      <c r="K141" s="33"/>
      <c r="M141" s="3" t="s">
        <v>180</v>
      </c>
      <c r="N141" s="26" t="s">
        <v>2781</v>
      </c>
    </row>
    <row r="142" spans="1:14" x14ac:dyDescent="0.2">
      <c r="B142" s="3" t="s">
        <v>2723</v>
      </c>
      <c r="G142" s="19">
        <v>2382</v>
      </c>
      <c r="H142" s="19">
        <v>9939</v>
      </c>
      <c r="I142" s="19"/>
      <c r="J142" s="19"/>
      <c r="K142" s="33"/>
      <c r="M142" s="3" t="s">
        <v>182</v>
      </c>
      <c r="N142" s="26" t="s">
        <v>2782</v>
      </c>
    </row>
    <row r="143" spans="1:14" x14ac:dyDescent="0.2">
      <c r="B143" s="3" t="s">
        <v>2724</v>
      </c>
      <c r="G143" s="19">
        <v>2825</v>
      </c>
      <c r="H143" s="19">
        <v>4874</v>
      </c>
      <c r="I143" s="19"/>
      <c r="J143" s="19"/>
      <c r="K143" s="33"/>
      <c r="M143" s="3" t="s">
        <v>182</v>
      </c>
      <c r="N143" s="26" t="s">
        <v>2783</v>
      </c>
    </row>
    <row r="144" spans="1:14" x14ac:dyDescent="0.2">
      <c r="B144" s="3" t="s">
        <v>2725</v>
      </c>
      <c r="G144" s="19">
        <v>2387</v>
      </c>
      <c r="H144" s="19">
        <v>4981</v>
      </c>
      <c r="I144" s="19"/>
      <c r="J144" s="19"/>
      <c r="K144" s="33"/>
      <c r="M144" s="3" t="s">
        <v>180</v>
      </c>
      <c r="N144" s="26" t="s">
        <v>2784</v>
      </c>
    </row>
    <row r="145" spans="2:14" x14ac:dyDescent="0.2">
      <c r="B145" s="3" t="s">
        <v>2726</v>
      </c>
      <c r="G145" s="19">
        <v>-9637</v>
      </c>
      <c r="H145" s="19">
        <v>3072</v>
      </c>
      <c r="I145" s="19"/>
      <c r="J145" s="19"/>
      <c r="K145" s="33"/>
      <c r="M145" s="3" t="s">
        <v>180</v>
      </c>
      <c r="N145" s="26" t="s">
        <v>2785</v>
      </c>
    </row>
    <row r="146" spans="2:14" x14ac:dyDescent="0.2">
      <c r="B146" s="3" t="s">
        <v>2727</v>
      </c>
      <c r="G146" s="19">
        <v>10000</v>
      </c>
      <c r="H146" s="19">
        <v>0</v>
      </c>
      <c r="I146" s="19"/>
      <c r="J146" s="19"/>
      <c r="K146" s="33"/>
      <c r="M146" s="3" t="s">
        <v>184</v>
      </c>
      <c r="N146" s="26" t="s">
        <v>2786</v>
      </c>
    </row>
    <row r="147" spans="2:14" x14ac:dyDescent="0.2">
      <c r="B147" s="3" t="s">
        <v>2728</v>
      </c>
      <c r="G147" s="19">
        <v>545</v>
      </c>
      <c r="H147" s="19">
        <v>2124</v>
      </c>
      <c r="I147" s="19"/>
      <c r="J147" s="19"/>
      <c r="K147" s="33"/>
      <c r="M147" s="3" t="s">
        <v>182</v>
      </c>
      <c r="N147" s="26" t="s">
        <v>2787</v>
      </c>
    </row>
    <row r="148" spans="2:14" x14ac:dyDescent="0.2">
      <c r="B148" s="3" t="s">
        <v>2729</v>
      </c>
      <c r="G148" s="19">
        <v>79</v>
      </c>
      <c r="H148" s="19">
        <v>263</v>
      </c>
      <c r="I148" s="19"/>
      <c r="J148" s="19"/>
      <c r="K148" s="33"/>
      <c r="M148" s="3" t="s">
        <v>182</v>
      </c>
      <c r="N148" s="26" t="s">
        <v>2788</v>
      </c>
    </row>
    <row r="149" spans="2:14" x14ac:dyDescent="0.2">
      <c r="B149" s="3" t="s">
        <v>2730</v>
      </c>
      <c r="G149" s="19">
        <v>2323</v>
      </c>
      <c r="H149" s="19">
        <v>3270</v>
      </c>
      <c r="I149" s="19"/>
      <c r="J149" s="19"/>
      <c r="K149" s="33"/>
      <c r="M149" s="3" t="s">
        <v>180</v>
      </c>
      <c r="N149" s="26" t="s">
        <v>2789</v>
      </c>
    </row>
    <row r="150" spans="2:14" x14ac:dyDescent="0.2">
      <c r="B150" s="3" t="s">
        <v>2544</v>
      </c>
      <c r="G150" s="19">
        <v>17128</v>
      </c>
      <c r="H150" s="19">
        <v>71481</v>
      </c>
      <c r="I150" s="19"/>
      <c r="J150" s="19"/>
      <c r="K150" s="33"/>
      <c r="M150" s="3" t="s">
        <v>182</v>
      </c>
      <c r="N150" s="26" t="s">
        <v>2790</v>
      </c>
    </row>
    <row r="151" spans="2:14" x14ac:dyDescent="0.2">
      <c r="B151" s="3" t="s">
        <v>2731</v>
      </c>
      <c r="G151" s="19">
        <v>3990</v>
      </c>
      <c r="H151" s="19">
        <v>0</v>
      </c>
      <c r="I151" s="19"/>
      <c r="J151" s="19"/>
      <c r="K151" s="33"/>
      <c r="M151" s="3" t="s">
        <v>184</v>
      </c>
      <c r="N151" s="26" t="s">
        <v>2791</v>
      </c>
    </row>
    <row r="152" spans="2:14" x14ac:dyDescent="0.2">
      <c r="B152" s="3" t="s">
        <v>2732</v>
      </c>
      <c r="G152" s="19">
        <v>500</v>
      </c>
      <c r="H152" s="19">
        <v>1043</v>
      </c>
      <c r="I152" s="19"/>
      <c r="J152" s="19"/>
      <c r="K152" s="33"/>
      <c r="M152" s="3" t="s">
        <v>180</v>
      </c>
      <c r="N152" s="26" t="s">
        <v>2792</v>
      </c>
    </row>
    <row r="153" spans="2:14" x14ac:dyDescent="0.2">
      <c r="B153" s="3" t="s">
        <v>2733</v>
      </c>
      <c r="G153" s="19">
        <v>3999</v>
      </c>
      <c r="H153" s="19">
        <v>3295</v>
      </c>
      <c r="I153" s="19"/>
      <c r="J153" s="19"/>
      <c r="K153" s="33"/>
      <c r="M153" s="3" t="s">
        <v>182</v>
      </c>
      <c r="N153" s="26" t="s">
        <v>2793</v>
      </c>
    </row>
    <row r="154" spans="2:14" x14ac:dyDescent="0.2">
      <c r="B154" s="3" t="s">
        <v>2734</v>
      </c>
      <c r="G154" s="19">
        <v>5000</v>
      </c>
      <c r="H154" s="19">
        <v>0</v>
      </c>
      <c r="I154" s="19"/>
      <c r="J154" s="19"/>
      <c r="K154" s="33"/>
      <c r="M154" s="3" t="s">
        <v>184</v>
      </c>
      <c r="N154" s="26" t="s">
        <v>2794</v>
      </c>
    </row>
    <row r="155" spans="2:14" x14ac:dyDescent="0.2">
      <c r="B155" s="3" t="s">
        <v>2735</v>
      </c>
      <c r="G155" s="19">
        <v>759</v>
      </c>
      <c r="H155" s="19">
        <v>3167</v>
      </c>
      <c r="I155" s="19"/>
      <c r="J155" s="19"/>
      <c r="K155" s="33"/>
      <c r="M155" s="3" t="s">
        <v>182</v>
      </c>
      <c r="N155" s="26" t="s">
        <v>2795</v>
      </c>
    </row>
    <row r="156" spans="2:14" x14ac:dyDescent="0.2">
      <c r="B156" s="3" t="s">
        <v>2736</v>
      </c>
      <c r="G156" s="19">
        <v>500</v>
      </c>
      <c r="H156" s="19">
        <v>1043</v>
      </c>
      <c r="I156" s="19"/>
      <c r="J156" s="19"/>
      <c r="K156" s="33"/>
      <c r="M156" s="3" t="s">
        <v>180</v>
      </c>
      <c r="N156" s="26" t="s">
        <v>2796</v>
      </c>
    </row>
    <row r="157" spans="2:14" x14ac:dyDescent="0.2">
      <c r="B157" s="3" t="s">
        <v>2737</v>
      </c>
      <c r="G157" s="19">
        <v>1135</v>
      </c>
      <c r="H157" s="19">
        <v>2368</v>
      </c>
      <c r="I157" s="19"/>
      <c r="J157" s="19"/>
      <c r="K157" s="33"/>
      <c r="M157" s="3" t="s">
        <v>180</v>
      </c>
      <c r="N157" s="26" t="s">
        <v>2797</v>
      </c>
    </row>
    <row r="158" spans="2:14" x14ac:dyDescent="0.2">
      <c r="B158" s="3" t="s">
        <v>2738</v>
      </c>
      <c r="G158" s="19">
        <v>1000</v>
      </c>
      <c r="H158" s="19">
        <v>2087</v>
      </c>
      <c r="I158" s="19"/>
      <c r="J158" s="19"/>
      <c r="K158" s="33"/>
      <c r="M158" s="3" t="s">
        <v>180</v>
      </c>
      <c r="N158" s="26" t="s">
        <v>2798</v>
      </c>
    </row>
    <row r="159" spans="2:14" x14ac:dyDescent="0.2">
      <c r="B159" s="3" t="s">
        <v>2739</v>
      </c>
      <c r="G159" s="19">
        <v>150</v>
      </c>
      <c r="H159" s="19">
        <v>0</v>
      </c>
      <c r="I159" s="19"/>
      <c r="J159" s="19"/>
      <c r="K159" s="33"/>
      <c r="M159" s="3" t="s">
        <v>184</v>
      </c>
      <c r="N159" s="26" t="s">
        <v>2799</v>
      </c>
    </row>
    <row r="160" spans="2:14" x14ac:dyDescent="0.2">
      <c r="B160" s="3" t="s">
        <v>2740</v>
      </c>
      <c r="G160" s="19">
        <v>250</v>
      </c>
      <c r="H160" s="19">
        <v>522</v>
      </c>
      <c r="I160" s="19"/>
      <c r="J160" s="19"/>
      <c r="K160" s="33"/>
      <c r="M160" s="3" t="s">
        <v>180</v>
      </c>
      <c r="N160" s="26" t="s">
        <v>2800</v>
      </c>
    </row>
    <row r="161" spans="2:14" x14ac:dyDescent="0.2">
      <c r="B161" s="3" t="s">
        <v>2741</v>
      </c>
      <c r="G161" s="19">
        <v>50</v>
      </c>
      <c r="H161" s="19">
        <v>0</v>
      </c>
      <c r="I161" s="19"/>
      <c r="J161" s="19"/>
      <c r="K161" s="33"/>
      <c r="M161" s="3" t="s">
        <v>184</v>
      </c>
      <c r="N161" s="26" t="s">
        <v>2801</v>
      </c>
    </row>
    <row r="162" spans="2:14" x14ac:dyDescent="0.2">
      <c r="B162" s="3" t="s">
        <v>2742</v>
      </c>
      <c r="G162" s="19">
        <v>500</v>
      </c>
      <c r="H162" s="19">
        <v>0</v>
      </c>
      <c r="I162" s="19"/>
      <c r="J162" s="19"/>
      <c r="K162" s="33"/>
      <c r="M162" s="3" t="s">
        <v>184</v>
      </c>
      <c r="N162" s="26" t="s">
        <v>2802</v>
      </c>
    </row>
    <row r="163" spans="2:14" x14ac:dyDescent="0.2">
      <c r="B163" s="3" t="s">
        <v>2743</v>
      </c>
      <c r="G163" s="19">
        <v>4213</v>
      </c>
      <c r="H163" s="19">
        <v>5398</v>
      </c>
      <c r="I163" s="19"/>
      <c r="J163" s="19"/>
      <c r="K163" s="33"/>
      <c r="M163" s="3" t="s">
        <v>182</v>
      </c>
      <c r="N163" s="26" t="s">
        <v>2803</v>
      </c>
    </row>
    <row r="164" spans="2:14" x14ac:dyDescent="0.2">
      <c r="B164" s="3" t="s">
        <v>2744</v>
      </c>
      <c r="G164" s="19">
        <v>60</v>
      </c>
      <c r="H164" s="19">
        <v>0</v>
      </c>
      <c r="I164" s="19"/>
      <c r="J164" s="19"/>
      <c r="K164" s="33"/>
      <c r="M164" s="3" t="s">
        <v>184</v>
      </c>
      <c r="N164" s="26" t="s">
        <v>2804</v>
      </c>
    </row>
    <row r="165" spans="2:14" x14ac:dyDescent="0.2">
      <c r="B165" s="3" t="s">
        <v>2745</v>
      </c>
      <c r="G165" s="19">
        <v>300</v>
      </c>
      <c r="H165" s="19">
        <v>0</v>
      </c>
      <c r="I165" s="19"/>
      <c r="J165" s="19"/>
      <c r="K165" s="33"/>
      <c r="M165" s="3" t="s">
        <v>184</v>
      </c>
      <c r="N165" s="26" t="s">
        <v>2805</v>
      </c>
    </row>
    <row r="166" spans="2:14" x14ac:dyDescent="0.2">
      <c r="B166" s="3" t="s">
        <v>2746</v>
      </c>
      <c r="G166" s="19">
        <v>4377</v>
      </c>
      <c r="H166" s="19">
        <v>15860</v>
      </c>
      <c r="I166" s="19"/>
      <c r="J166" s="19"/>
      <c r="K166" s="33"/>
      <c r="M166" s="3" t="s">
        <v>182</v>
      </c>
      <c r="N166" s="26" t="s">
        <v>2806</v>
      </c>
    </row>
    <row r="167" spans="2:14" x14ac:dyDescent="0.2">
      <c r="B167" s="3" t="s">
        <v>2747</v>
      </c>
      <c r="G167" s="19">
        <v>257</v>
      </c>
      <c r="H167" s="19">
        <v>317</v>
      </c>
      <c r="I167" s="19"/>
      <c r="J167" s="19"/>
      <c r="K167" s="33"/>
      <c r="M167" s="3" t="s">
        <v>182</v>
      </c>
      <c r="N167" s="26" t="s">
        <v>2807</v>
      </c>
    </row>
    <row r="168" spans="2:14" x14ac:dyDescent="0.2">
      <c r="B168" s="3" t="s">
        <v>2748</v>
      </c>
      <c r="G168" s="19">
        <v>115</v>
      </c>
      <c r="H168" s="19">
        <v>227</v>
      </c>
      <c r="I168" s="19"/>
      <c r="J168" s="19"/>
      <c r="K168" s="33"/>
      <c r="M168" s="3" t="s">
        <v>182</v>
      </c>
      <c r="N168" s="26" t="s">
        <v>2808</v>
      </c>
    </row>
    <row r="169" spans="2:14" x14ac:dyDescent="0.2">
      <c r="B169" s="3" t="s">
        <v>2749</v>
      </c>
      <c r="G169" s="19">
        <v>563</v>
      </c>
      <c r="H169" s="19">
        <v>1156</v>
      </c>
      <c r="I169" s="19"/>
      <c r="J169" s="19"/>
      <c r="K169" s="33"/>
      <c r="M169" s="3" t="s">
        <v>182</v>
      </c>
      <c r="N169" s="26" t="s">
        <v>2809</v>
      </c>
    </row>
    <row r="170" spans="2:14" x14ac:dyDescent="0.2">
      <c r="B170" s="3" t="s">
        <v>2750</v>
      </c>
      <c r="G170" s="19">
        <v>427</v>
      </c>
      <c r="H170" s="19">
        <v>851</v>
      </c>
      <c r="I170" s="19"/>
      <c r="J170" s="19"/>
      <c r="K170" s="33"/>
      <c r="M170" s="3" t="s">
        <v>182</v>
      </c>
      <c r="N170" s="26" t="s">
        <v>2810</v>
      </c>
    </row>
    <row r="171" spans="2:14" x14ac:dyDescent="0.2">
      <c r="B171" s="3" t="s">
        <v>2751</v>
      </c>
      <c r="G171" s="19">
        <v>5010</v>
      </c>
      <c r="H171" s="19">
        <v>10454</v>
      </c>
      <c r="I171" s="19"/>
      <c r="J171" s="19"/>
      <c r="K171" s="33"/>
      <c r="M171" s="3" t="s">
        <v>180</v>
      </c>
      <c r="N171" s="26" t="s">
        <v>2811</v>
      </c>
    </row>
    <row r="172" spans="2:14" x14ac:dyDescent="0.2">
      <c r="B172" s="3" t="s">
        <v>2752</v>
      </c>
      <c r="G172" s="19">
        <v>-34905</v>
      </c>
      <c r="H172" s="19">
        <v>0</v>
      </c>
      <c r="I172" s="19"/>
      <c r="J172" s="19"/>
      <c r="K172" s="33"/>
      <c r="M172" s="3" t="s">
        <v>182</v>
      </c>
      <c r="N172" s="26" t="s">
        <v>2812</v>
      </c>
    </row>
    <row r="173" spans="2:14" x14ac:dyDescent="0.2">
      <c r="B173" s="3" t="s">
        <v>2753</v>
      </c>
      <c r="G173" s="19">
        <v>100</v>
      </c>
      <c r="H173" s="19">
        <v>0</v>
      </c>
      <c r="I173" s="19"/>
      <c r="J173" s="19"/>
      <c r="K173" s="33"/>
      <c r="M173" s="3" t="s">
        <v>184</v>
      </c>
      <c r="N173" s="26" t="s">
        <v>2813</v>
      </c>
    </row>
    <row r="174" spans="2:14" x14ac:dyDescent="0.2">
      <c r="B174" s="3" t="s">
        <v>2754</v>
      </c>
      <c r="G174" s="19">
        <v>48</v>
      </c>
      <c r="H174" s="19">
        <v>10707</v>
      </c>
      <c r="I174" s="19"/>
      <c r="J174" s="19"/>
      <c r="K174" s="33"/>
      <c r="M174" s="3" t="s">
        <v>182</v>
      </c>
      <c r="N174" s="26" t="s">
        <v>2814</v>
      </c>
    </row>
    <row r="175" spans="2:14" x14ac:dyDescent="0.2">
      <c r="B175" s="3" t="s">
        <v>2755</v>
      </c>
      <c r="G175" s="19">
        <v>50</v>
      </c>
      <c r="H175" s="19">
        <v>0</v>
      </c>
      <c r="I175" s="19"/>
      <c r="J175" s="19"/>
      <c r="K175" s="33"/>
      <c r="M175" s="3" t="s">
        <v>184</v>
      </c>
      <c r="N175" s="26" t="s">
        <v>2815</v>
      </c>
    </row>
    <row r="176" spans="2:14" x14ac:dyDescent="0.2">
      <c r="B176" s="3" t="s">
        <v>2756</v>
      </c>
      <c r="G176" s="19">
        <v>300</v>
      </c>
      <c r="H176" s="19">
        <v>0</v>
      </c>
      <c r="I176" s="19"/>
      <c r="J176" s="19"/>
      <c r="K176" s="33"/>
      <c r="M176" s="3" t="s">
        <v>184</v>
      </c>
      <c r="N176" s="26" t="s">
        <v>2816</v>
      </c>
    </row>
    <row r="177" spans="2:14" x14ac:dyDescent="0.2">
      <c r="B177" s="3" t="s">
        <v>2757</v>
      </c>
      <c r="G177" s="19">
        <v>200</v>
      </c>
      <c r="H177" s="19">
        <v>0</v>
      </c>
      <c r="I177" s="19"/>
      <c r="J177" s="19"/>
      <c r="K177" s="33"/>
      <c r="M177" s="3" t="s">
        <v>184</v>
      </c>
      <c r="N177" s="26" t="s">
        <v>2817</v>
      </c>
    </row>
    <row r="178" spans="2:14" x14ac:dyDescent="0.2">
      <c r="B178" s="3" t="s">
        <v>2556</v>
      </c>
      <c r="G178" s="19">
        <v>-32941</v>
      </c>
      <c r="H178" s="19">
        <v>0</v>
      </c>
      <c r="I178" s="19"/>
      <c r="J178" s="19"/>
      <c r="K178" s="33"/>
      <c r="M178" s="3" t="s">
        <v>184</v>
      </c>
      <c r="N178" s="26" t="s">
        <v>2818</v>
      </c>
    </row>
    <row r="179" spans="2:14" x14ac:dyDescent="0.2">
      <c r="B179" s="3" t="s">
        <v>2758</v>
      </c>
      <c r="G179" s="19">
        <v>2000</v>
      </c>
      <c r="H179" s="19">
        <v>4173</v>
      </c>
      <c r="I179" s="19"/>
      <c r="J179" s="19"/>
      <c r="K179" s="33"/>
      <c r="M179" s="3" t="s">
        <v>180</v>
      </c>
      <c r="N179" s="26" t="s">
        <v>2819</v>
      </c>
    </row>
    <row r="180" spans="2:14" x14ac:dyDescent="0.2">
      <c r="B180" s="3" t="s">
        <v>2759</v>
      </c>
      <c r="G180" s="19">
        <v>125</v>
      </c>
      <c r="H180" s="19">
        <v>261</v>
      </c>
      <c r="I180" s="19"/>
      <c r="J180" s="19"/>
      <c r="K180" s="33"/>
      <c r="M180" s="3" t="s">
        <v>180</v>
      </c>
      <c r="N180" s="26" t="s">
        <v>2820</v>
      </c>
    </row>
    <row r="181" spans="2:14" x14ac:dyDescent="0.2">
      <c r="B181" s="3" t="s">
        <v>2760</v>
      </c>
      <c r="G181" s="19">
        <v>6296</v>
      </c>
      <c r="H181" s="19">
        <v>15704</v>
      </c>
      <c r="I181" s="19"/>
      <c r="J181" s="19"/>
      <c r="K181" s="33"/>
      <c r="M181" s="3" t="s">
        <v>182</v>
      </c>
      <c r="N181" s="26" t="s">
        <v>2821</v>
      </c>
    </row>
    <row r="182" spans="2:14" x14ac:dyDescent="0.2">
      <c r="B182" s="3" t="s">
        <v>2761</v>
      </c>
      <c r="G182" s="19">
        <v>137</v>
      </c>
      <c r="H182" s="19">
        <v>557</v>
      </c>
      <c r="I182" s="19"/>
      <c r="J182" s="19"/>
      <c r="K182" s="33"/>
      <c r="M182" s="3" t="s">
        <v>182</v>
      </c>
      <c r="N182" s="26" t="s">
        <v>2822</v>
      </c>
    </row>
    <row r="183" spans="2:14" x14ac:dyDescent="0.2">
      <c r="B183" s="3" t="s">
        <v>2762</v>
      </c>
      <c r="G183" s="19">
        <v>382</v>
      </c>
      <c r="H183" s="19">
        <v>753</v>
      </c>
      <c r="I183" s="19"/>
      <c r="J183" s="19"/>
      <c r="K183" s="33"/>
      <c r="M183" s="3" t="s">
        <v>182</v>
      </c>
      <c r="N183" s="26" t="s">
        <v>2823</v>
      </c>
    </row>
    <row r="184" spans="2:14" x14ac:dyDescent="0.2">
      <c r="B184" s="3" t="s">
        <v>2763</v>
      </c>
      <c r="G184" s="19">
        <v>20042</v>
      </c>
      <c r="H184" s="19">
        <v>0</v>
      </c>
      <c r="I184" s="19"/>
      <c r="J184" s="19"/>
      <c r="K184" s="33"/>
      <c r="M184" s="3" t="s">
        <v>184</v>
      </c>
      <c r="N184" s="26" t="s">
        <v>2824</v>
      </c>
    </row>
    <row r="185" spans="2:14" x14ac:dyDescent="0.2">
      <c r="B185" s="3" t="s">
        <v>2764</v>
      </c>
      <c r="G185" s="19">
        <v>775</v>
      </c>
      <c r="H185" s="19">
        <v>1408</v>
      </c>
      <c r="I185" s="19"/>
      <c r="J185" s="19"/>
      <c r="K185" s="33"/>
      <c r="M185" s="3" t="s">
        <v>182</v>
      </c>
      <c r="N185" s="26" t="s">
        <v>2825</v>
      </c>
    </row>
    <row r="186" spans="2:14" x14ac:dyDescent="0.2">
      <c r="B186" s="3" t="s">
        <v>2562</v>
      </c>
      <c r="G186" s="19">
        <v>2850</v>
      </c>
      <c r="H186" s="19">
        <v>0</v>
      </c>
      <c r="I186" s="19"/>
      <c r="J186" s="19"/>
      <c r="K186" s="33"/>
      <c r="M186" s="3" t="s">
        <v>184</v>
      </c>
      <c r="N186" s="26" t="s">
        <v>2826</v>
      </c>
    </row>
    <row r="187" spans="2:14" x14ac:dyDescent="0.2">
      <c r="B187" s="3" t="s">
        <v>2765</v>
      </c>
      <c r="G187" s="19">
        <v>3000</v>
      </c>
      <c r="H187" s="19">
        <v>6260</v>
      </c>
      <c r="I187" s="19"/>
      <c r="J187" s="19"/>
      <c r="K187" s="33"/>
      <c r="M187" s="3" t="s">
        <v>180</v>
      </c>
      <c r="N187" s="26" t="s">
        <v>2827</v>
      </c>
    </row>
    <row r="188" spans="2:14" x14ac:dyDescent="0.2">
      <c r="B188" s="3" t="s">
        <v>2766</v>
      </c>
      <c r="G188" s="19">
        <v>1500</v>
      </c>
      <c r="H188" s="19">
        <v>0</v>
      </c>
      <c r="I188" s="19"/>
      <c r="J188" s="19"/>
      <c r="K188" s="33"/>
      <c r="M188" s="3" t="s">
        <v>184</v>
      </c>
      <c r="N188" s="26" t="s">
        <v>2828</v>
      </c>
    </row>
    <row r="189" spans="2:14" x14ac:dyDescent="0.2">
      <c r="B189" s="3" t="s">
        <v>2767</v>
      </c>
      <c r="G189" s="19">
        <v>12</v>
      </c>
      <c r="H189" s="19">
        <v>25</v>
      </c>
      <c r="I189" s="19"/>
      <c r="J189" s="19"/>
      <c r="K189" s="33"/>
      <c r="M189" s="3" t="s">
        <v>180</v>
      </c>
      <c r="N189" s="26" t="s">
        <v>2829</v>
      </c>
    </row>
    <row r="190" spans="2:14" x14ac:dyDescent="0.2">
      <c r="B190" s="3" t="s">
        <v>2768</v>
      </c>
      <c r="G190" s="19">
        <v>20000</v>
      </c>
      <c r="H190" s="19">
        <v>41732</v>
      </c>
      <c r="I190" s="19"/>
      <c r="J190" s="19"/>
      <c r="K190" s="33"/>
      <c r="M190" s="3" t="s">
        <v>180</v>
      </c>
      <c r="N190" s="26" t="s">
        <v>2830</v>
      </c>
    </row>
    <row r="191" spans="2:14" x14ac:dyDescent="0.2">
      <c r="B191" s="3" t="s">
        <v>2769</v>
      </c>
      <c r="G191" s="19">
        <v>3870</v>
      </c>
      <c r="H191" s="19">
        <v>4038</v>
      </c>
      <c r="I191" s="19"/>
      <c r="J191" s="19"/>
      <c r="K191" s="33"/>
      <c r="M191" s="3" t="s">
        <v>180</v>
      </c>
      <c r="N191" s="26" t="s">
        <v>2831</v>
      </c>
    </row>
    <row r="192" spans="2:14" x14ac:dyDescent="0.2">
      <c r="B192" s="3" t="s">
        <v>2567</v>
      </c>
      <c r="G192" s="19">
        <v>134</v>
      </c>
      <c r="H192" s="19">
        <v>559</v>
      </c>
      <c r="I192" s="19"/>
      <c r="J192" s="19"/>
      <c r="K192" s="33"/>
      <c r="M192" s="3" t="s">
        <v>182</v>
      </c>
      <c r="N192" s="26" t="s">
        <v>2832</v>
      </c>
    </row>
    <row r="193" spans="2:14" x14ac:dyDescent="0.2">
      <c r="B193" s="3" t="s">
        <v>2770</v>
      </c>
      <c r="G193" s="19">
        <v>91</v>
      </c>
      <c r="H193" s="19">
        <v>480</v>
      </c>
      <c r="I193" s="19"/>
      <c r="J193" s="19"/>
      <c r="K193" s="33"/>
      <c r="M193" s="3" t="s">
        <v>182</v>
      </c>
      <c r="N193" s="26" t="s">
        <v>2833</v>
      </c>
    </row>
    <row r="194" spans="2:14" x14ac:dyDescent="0.2">
      <c r="B194" s="3" t="s">
        <v>2771</v>
      </c>
      <c r="G194" s="19">
        <v>2198</v>
      </c>
      <c r="H194" s="19">
        <v>352</v>
      </c>
      <c r="I194" s="19"/>
      <c r="J194" s="19"/>
      <c r="K194" s="33"/>
      <c r="M194" s="3" t="s">
        <v>182</v>
      </c>
      <c r="N194" s="26" t="s">
        <v>2834</v>
      </c>
    </row>
    <row r="195" spans="2:14" x14ac:dyDescent="0.2">
      <c r="B195" s="3" t="s">
        <v>2772</v>
      </c>
      <c r="G195" s="19">
        <v>2148</v>
      </c>
      <c r="H195" s="19">
        <v>8584</v>
      </c>
      <c r="I195" s="19"/>
      <c r="J195" s="19"/>
      <c r="K195" s="33"/>
      <c r="M195" s="3" t="s">
        <v>182</v>
      </c>
      <c r="N195" s="26" t="s">
        <v>2835</v>
      </c>
    </row>
    <row r="196" spans="2:14" x14ac:dyDescent="0.2">
      <c r="B196" s="3" t="s">
        <v>2773</v>
      </c>
      <c r="G196" s="19">
        <v>0</v>
      </c>
      <c r="H196" s="19">
        <v>3319</v>
      </c>
      <c r="I196" s="19"/>
      <c r="J196" s="19"/>
      <c r="K196" s="33"/>
      <c r="M196" s="3" t="s">
        <v>182</v>
      </c>
      <c r="N196" s="26" t="s">
        <v>2836</v>
      </c>
    </row>
    <row r="197" spans="2:14" x14ac:dyDescent="0.2">
      <c r="B197" s="3" t="s">
        <v>2774</v>
      </c>
      <c r="G197" s="19">
        <v>1574</v>
      </c>
      <c r="H197" s="19">
        <v>3632</v>
      </c>
      <c r="I197" s="19"/>
      <c r="J197" s="19"/>
      <c r="K197" s="33"/>
      <c r="M197" s="3" t="s">
        <v>182</v>
      </c>
      <c r="N197" s="26" t="s">
        <v>2837</v>
      </c>
    </row>
    <row r="198" spans="2:14" x14ac:dyDescent="0.2">
      <c r="B198" s="3" t="s">
        <v>2775</v>
      </c>
      <c r="G198" s="19">
        <v>490</v>
      </c>
      <c r="H198" s="19">
        <v>0</v>
      </c>
      <c r="I198" s="19"/>
      <c r="J198" s="19"/>
      <c r="K198" s="33"/>
      <c r="M198" s="3" t="s">
        <v>184</v>
      </c>
      <c r="N198" s="26" t="s">
        <v>2838</v>
      </c>
    </row>
    <row r="199" spans="2:14" x14ac:dyDescent="0.2">
      <c r="B199" s="3" t="s">
        <v>2776</v>
      </c>
      <c r="G199" s="19">
        <v>664</v>
      </c>
      <c r="H199" s="19">
        <v>2082</v>
      </c>
      <c r="I199" s="19"/>
      <c r="J199" s="19"/>
      <c r="K199" s="33"/>
      <c r="M199" s="3" t="s">
        <v>182</v>
      </c>
      <c r="N199" s="26" t="s">
        <v>2839</v>
      </c>
    </row>
    <row r="200" spans="2:14" x14ac:dyDescent="0.2">
      <c r="B200" s="3" t="s">
        <v>2777</v>
      </c>
      <c r="G200" s="19">
        <v>0</v>
      </c>
      <c r="H200" s="19">
        <v>17812</v>
      </c>
      <c r="I200" s="19"/>
      <c r="J200" s="19"/>
      <c r="K200" s="33"/>
      <c r="M200" s="3" t="s">
        <v>182</v>
      </c>
      <c r="N200" s="26" t="s">
        <v>2840</v>
      </c>
    </row>
    <row r="201" spans="2:14" x14ac:dyDescent="0.2">
      <c r="B201" s="3" t="s">
        <v>2778</v>
      </c>
      <c r="G201" s="19">
        <v>6027</v>
      </c>
      <c r="H201" s="19">
        <v>11733</v>
      </c>
      <c r="I201" s="19"/>
      <c r="J201" s="19"/>
      <c r="K201" s="33"/>
      <c r="M201" s="3" t="s">
        <v>182</v>
      </c>
      <c r="N201" s="26" t="s">
        <v>2841</v>
      </c>
    </row>
    <row r="202" spans="2:14" x14ac:dyDescent="0.2">
      <c r="B202" s="3" t="s">
        <v>2569</v>
      </c>
      <c r="G202" s="19">
        <v>-2834</v>
      </c>
      <c r="H202" s="19">
        <v>-5224</v>
      </c>
      <c r="I202" s="19"/>
      <c r="J202" s="19"/>
      <c r="K202" s="33"/>
      <c r="M202" s="3" t="s">
        <v>182</v>
      </c>
      <c r="N202" s="26" t="s">
        <v>2842</v>
      </c>
    </row>
    <row r="203" spans="2:14" x14ac:dyDescent="0.2">
      <c r="B203" s="3" t="s">
        <v>2779</v>
      </c>
      <c r="G203" s="19">
        <v>50</v>
      </c>
      <c r="H203" s="19">
        <v>0</v>
      </c>
      <c r="I203" s="19"/>
      <c r="J203" s="19"/>
      <c r="K203" s="33"/>
      <c r="M203" s="3" t="s">
        <v>184</v>
      </c>
      <c r="N203" s="26" t="s">
        <v>2843</v>
      </c>
    </row>
    <row r="204" spans="2:14" x14ac:dyDescent="0.2">
      <c r="B204" s="3" t="s">
        <v>2780</v>
      </c>
      <c r="G204" s="19">
        <v>1206</v>
      </c>
      <c r="H204" s="19">
        <v>5286</v>
      </c>
      <c r="I204" s="19"/>
      <c r="J204" s="19"/>
      <c r="K204" s="33"/>
      <c r="M204" s="3" t="s">
        <v>182</v>
      </c>
      <c r="N204" s="26" t="s">
        <v>2844</v>
      </c>
    </row>
    <row r="205" spans="2:14" x14ac:dyDescent="0.2">
      <c r="B205" s="3" t="s">
        <v>2845</v>
      </c>
      <c r="G205" s="19">
        <v>2941</v>
      </c>
      <c r="H205" s="19">
        <v>236</v>
      </c>
      <c r="I205" s="19"/>
      <c r="J205" s="19"/>
      <c r="K205" s="33"/>
      <c r="M205" s="3" t="s">
        <v>182</v>
      </c>
      <c r="N205" s="26" t="s">
        <v>2849</v>
      </c>
    </row>
    <row r="206" spans="2:14" x14ac:dyDescent="0.2">
      <c r="B206" s="3" t="s">
        <v>2846</v>
      </c>
      <c r="G206" s="19">
        <v>0</v>
      </c>
      <c r="H206" s="19">
        <v>255</v>
      </c>
      <c r="I206" s="19"/>
      <c r="J206" s="19"/>
      <c r="K206" s="33"/>
      <c r="M206" s="3" t="s">
        <v>182</v>
      </c>
      <c r="N206" s="26" t="s">
        <v>2850</v>
      </c>
    </row>
    <row r="207" spans="2:14" x14ac:dyDescent="0.2">
      <c r="B207" s="3" t="s">
        <v>2847</v>
      </c>
      <c r="G207" s="19">
        <v>1000</v>
      </c>
      <c r="H207" s="19">
        <v>0</v>
      </c>
      <c r="I207" s="19"/>
      <c r="J207" s="19"/>
      <c r="K207" s="33"/>
      <c r="M207" s="3" t="s">
        <v>184</v>
      </c>
      <c r="N207" s="26" t="s">
        <v>2851</v>
      </c>
    </row>
    <row r="208" spans="2:14" x14ac:dyDescent="0.2">
      <c r="B208" s="3" t="s">
        <v>2848</v>
      </c>
      <c r="G208" s="19">
        <v>20</v>
      </c>
      <c r="H208" s="19">
        <v>0</v>
      </c>
      <c r="I208" s="19"/>
      <c r="J208" s="19"/>
      <c r="K208" s="33"/>
      <c r="M208" s="3" t="s">
        <v>184</v>
      </c>
      <c r="N208" s="26" t="s">
        <v>2852</v>
      </c>
    </row>
    <row r="209" spans="2:14" x14ac:dyDescent="0.2">
      <c r="B209" s="3" t="s">
        <v>2773</v>
      </c>
      <c r="G209" s="19">
        <v>733</v>
      </c>
      <c r="H209" s="19">
        <v>42</v>
      </c>
      <c r="I209" s="19"/>
      <c r="J209" s="19"/>
      <c r="K209" s="33"/>
      <c r="M209" s="3" t="s">
        <v>182</v>
      </c>
      <c r="N209" s="26" t="s">
        <v>2836</v>
      </c>
    </row>
    <row r="210" spans="2:14" x14ac:dyDescent="0.2">
      <c r="B210" s="3" t="s">
        <v>2724</v>
      </c>
      <c r="G210" s="19">
        <v>22</v>
      </c>
      <c r="H210" s="19">
        <v>92</v>
      </c>
      <c r="I210" s="19"/>
      <c r="J210" s="19"/>
      <c r="K210" s="33"/>
      <c r="M210" s="3" t="s">
        <v>182</v>
      </c>
      <c r="N210" s="26" t="s">
        <v>2783</v>
      </c>
    </row>
    <row r="211" spans="2:14" x14ac:dyDescent="0.2">
      <c r="B211" s="3" t="s">
        <v>2652</v>
      </c>
      <c r="G211" s="19">
        <v>-264</v>
      </c>
      <c r="H211" s="19">
        <v>0</v>
      </c>
      <c r="I211" s="19"/>
      <c r="J211" s="19"/>
      <c r="K211" s="33"/>
      <c r="M211" s="3" t="s">
        <v>184</v>
      </c>
      <c r="N211" s="26" t="s">
        <v>2896</v>
      </c>
    </row>
    <row r="212" spans="2:14" x14ac:dyDescent="0.2">
      <c r="B212" s="3" t="s">
        <v>2654</v>
      </c>
      <c r="G212" s="19">
        <v>-22644</v>
      </c>
      <c r="H212" s="19">
        <v>-15898</v>
      </c>
      <c r="I212" s="19"/>
      <c r="J212" s="19"/>
      <c r="K212" s="33"/>
      <c r="M212" s="3" t="s">
        <v>182</v>
      </c>
      <c r="N212" s="26" t="s">
        <v>2897</v>
      </c>
    </row>
    <row r="213" spans="2:14" x14ac:dyDescent="0.2">
      <c r="B213" s="3" t="s">
        <v>2853</v>
      </c>
      <c r="G213" s="19">
        <v>1460</v>
      </c>
      <c r="H213" s="19">
        <v>1908</v>
      </c>
      <c r="I213" s="19"/>
      <c r="J213" s="19"/>
      <c r="K213" s="33"/>
      <c r="M213" s="3" t="s">
        <v>182</v>
      </c>
      <c r="N213" s="26" t="s">
        <v>2898</v>
      </c>
    </row>
    <row r="214" spans="2:14" x14ac:dyDescent="0.2">
      <c r="B214" s="3" t="s">
        <v>2854</v>
      </c>
      <c r="G214" s="19">
        <v>297</v>
      </c>
      <c r="H214" s="19">
        <v>582</v>
      </c>
      <c r="I214" s="19"/>
      <c r="J214" s="19"/>
      <c r="K214" s="33"/>
      <c r="M214" s="3" t="s">
        <v>182</v>
      </c>
      <c r="N214" s="26" t="s">
        <v>2899</v>
      </c>
    </row>
    <row r="215" spans="2:14" x14ac:dyDescent="0.2">
      <c r="B215" s="3" t="s">
        <v>2855</v>
      </c>
      <c r="G215" s="19">
        <v>61</v>
      </c>
      <c r="H215" s="19">
        <v>117</v>
      </c>
      <c r="I215" s="19"/>
      <c r="J215" s="19"/>
      <c r="K215" s="33"/>
      <c r="M215" s="3" t="s">
        <v>182</v>
      </c>
      <c r="N215" s="26" t="s">
        <v>2900</v>
      </c>
    </row>
    <row r="216" spans="2:14" x14ac:dyDescent="0.2">
      <c r="B216" s="3" t="s">
        <v>2856</v>
      </c>
      <c r="G216" s="19">
        <v>-4928</v>
      </c>
      <c r="H216" s="19">
        <v>-15437</v>
      </c>
      <c r="I216" s="19"/>
      <c r="J216" s="19"/>
      <c r="K216" s="33"/>
      <c r="M216" s="3" t="s">
        <v>182</v>
      </c>
      <c r="N216" s="26" t="s">
        <v>2901</v>
      </c>
    </row>
    <row r="217" spans="2:14" x14ac:dyDescent="0.2">
      <c r="B217" s="3" t="s">
        <v>2858</v>
      </c>
      <c r="G217" s="19">
        <v>-1295</v>
      </c>
      <c r="H217" s="19">
        <v>-1304</v>
      </c>
      <c r="I217" s="19"/>
      <c r="J217" s="19"/>
      <c r="K217" s="33"/>
      <c r="M217" s="3" t="s">
        <v>180</v>
      </c>
      <c r="N217" s="26" t="s">
        <v>2902</v>
      </c>
    </row>
    <row r="218" spans="2:14" x14ac:dyDescent="0.2">
      <c r="B218" s="3" t="s">
        <v>2859</v>
      </c>
      <c r="G218" s="19">
        <v>0</v>
      </c>
      <c r="H218" s="19">
        <v>2122</v>
      </c>
      <c r="I218" s="19"/>
      <c r="J218" s="19"/>
      <c r="K218" s="33"/>
      <c r="M218" s="3" t="s">
        <v>182</v>
      </c>
      <c r="N218" s="26" t="s">
        <v>2903</v>
      </c>
    </row>
    <row r="219" spans="2:14" x14ac:dyDescent="0.2">
      <c r="B219" s="3" t="s">
        <v>2660</v>
      </c>
      <c r="G219" s="19">
        <v>200</v>
      </c>
      <c r="H219" s="19">
        <v>417</v>
      </c>
      <c r="I219" s="19"/>
      <c r="J219" s="19"/>
      <c r="K219" s="33"/>
      <c r="M219" s="3" t="s">
        <v>180</v>
      </c>
      <c r="N219" s="26" t="s">
        <v>2904</v>
      </c>
    </row>
    <row r="220" spans="2:14" x14ac:dyDescent="0.2">
      <c r="B220" s="3" t="s">
        <v>2860</v>
      </c>
      <c r="G220" s="19">
        <v>0</v>
      </c>
      <c r="H220" s="19">
        <v>3056</v>
      </c>
      <c r="I220" s="19"/>
      <c r="J220" s="19"/>
      <c r="K220" s="33"/>
      <c r="M220" s="3" t="s">
        <v>182</v>
      </c>
      <c r="N220" s="26" t="s">
        <v>2905</v>
      </c>
    </row>
    <row r="221" spans="2:14" x14ac:dyDescent="0.2">
      <c r="B221" s="3" t="s">
        <v>2537</v>
      </c>
      <c r="G221" s="19">
        <v>1604</v>
      </c>
      <c r="H221" s="19">
        <v>1371</v>
      </c>
      <c r="I221" s="19"/>
      <c r="J221" s="19"/>
      <c r="K221" s="33"/>
      <c r="M221" s="3" t="s">
        <v>182</v>
      </c>
      <c r="N221" s="26" t="s">
        <v>2906</v>
      </c>
    </row>
    <row r="222" spans="2:14" x14ac:dyDescent="0.2">
      <c r="B222" s="3" t="s">
        <v>2538</v>
      </c>
      <c r="G222" s="19">
        <v>-1448</v>
      </c>
      <c r="H222" s="19">
        <v>0</v>
      </c>
      <c r="I222" s="19"/>
      <c r="J222" s="19"/>
      <c r="K222" s="33"/>
      <c r="M222" s="3" t="s">
        <v>184</v>
      </c>
      <c r="N222" s="26" t="s">
        <v>2907</v>
      </c>
    </row>
    <row r="223" spans="2:14" x14ac:dyDescent="0.2">
      <c r="B223" s="3" t="s">
        <v>2861</v>
      </c>
      <c r="G223" s="19">
        <v>3735</v>
      </c>
      <c r="H223" s="19">
        <v>15587</v>
      </c>
      <c r="I223" s="19"/>
      <c r="J223" s="19"/>
      <c r="K223" s="33"/>
      <c r="M223" s="3" t="s">
        <v>182</v>
      </c>
      <c r="N223" s="26" t="s">
        <v>2908</v>
      </c>
    </row>
    <row r="224" spans="2:14" x14ac:dyDescent="0.2">
      <c r="B224" s="3" t="s">
        <v>2729</v>
      </c>
      <c r="G224" s="19">
        <v>226</v>
      </c>
      <c r="H224" s="19">
        <v>180</v>
      </c>
      <c r="I224" s="19"/>
      <c r="J224" s="19"/>
      <c r="K224" s="33"/>
      <c r="M224" s="3" t="s">
        <v>182</v>
      </c>
      <c r="N224" s="26" t="s">
        <v>2788</v>
      </c>
    </row>
    <row r="225" spans="2:14" x14ac:dyDescent="0.2">
      <c r="B225" s="3" t="s">
        <v>2862</v>
      </c>
      <c r="G225" s="19">
        <v>2000</v>
      </c>
      <c r="H225" s="19">
        <v>0</v>
      </c>
      <c r="I225" s="19"/>
      <c r="J225" s="19"/>
      <c r="K225" s="33"/>
      <c r="M225" s="3" t="s">
        <v>184</v>
      </c>
      <c r="N225" s="26" t="s">
        <v>2909</v>
      </c>
    </row>
    <row r="226" spans="2:14" x14ac:dyDescent="0.2">
      <c r="B226" s="3" t="s">
        <v>2544</v>
      </c>
      <c r="G226" s="19">
        <v>270</v>
      </c>
      <c r="H226" s="19">
        <v>1129</v>
      </c>
      <c r="I226" s="19"/>
      <c r="J226" s="19"/>
      <c r="K226" s="33"/>
      <c r="M226" s="3" t="s">
        <v>182</v>
      </c>
      <c r="N226" s="26" t="s">
        <v>2790</v>
      </c>
    </row>
    <row r="227" spans="2:14" x14ac:dyDescent="0.2">
      <c r="B227" s="3" t="s">
        <v>2863</v>
      </c>
      <c r="G227" s="19">
        <v>600</v>
      </c>
      <c r="H227" s="19">
        <v>626</v>
      </c>
      <c r="I227" s="19"/>
      <c r="J227" s="19"/>
      <c r="K227" s="33"/>
      <c r="M227" s="3" t="s">
        <v>180</v>
      </c>
      <c r="N227" s="26" t="s">
        <v>2910</v>
      </c>
    </row>
    <row r="228" spans="2:14" x14ac:dyDescent="0.2">
      <c r="B228" s="3" t="s">
        <v>2735</v>
      </c>
      <c r="G228" s="19">
        <v>6090</v>
      </c>
      <c r="H228" s="19">
        <v>25415</v>
      </c>
      <c r="I228" s="19"/>
      <c r="J228" s="19"/>
      <c r="K228" s="33"/>
      <c r="M228" s="3" t="s">
        <v>182</v>
      </c>
      <c r="N228" s="26" t="s">
        <v>2795</v>
      </c>
    </row>
    <row r="229" spans="2:14" x14ac:dyDescent="0.2">
      <c r="B229" s="3" t="s">
        <v>2748</v>
      </c>
      <c r="G229" s="19">
        <v>55</v>
      </c>
      <c r="H229" s="19">
        <v>115</v>
      </c>
      <c r="I229" s="19"/>
      <c r="J229" s="19"/>
      <c r="K229" s="33"/>
      <c r="M229" s="3" t="s">
        <v>180</v>
      </c>
      <c r="N229" s="26" t="s">
        <v>2808</v>
      </c>
    </row>
    <row r="230" spans="2:14" x14ac:dyDescent="0.2">
      <c r="B230" s="3" t="s">
        <v>2550</v>
      </c>
      <c r="G230" s="19">
        <v>-131050</v>
      </c>
      <c r="H230" s="19">
        <v>0</v>
      </c>
      <c r="I230" s="19"/>
      <c r="J230" s="19"/>
      <c r="K230" s="33"/>
      <c r="M230" s="3" t="s">
        <v>184</v>
      </c>
      <c r="N230" s="26" t="s">
        <v>2812</v>
      </c>
    </row>
    <row r="231" spans="2:14" x14ac:dyDescent="0.2">
      <c r="B231" s="3" t="s">
        <v>2864</v>
      </c>
      <c r="G231" s="19">
        <v>141</v>
      </c>
      <c r="H231" s="19">
        <v>275</v>
      </c>
      <c r="I231" s="19"/>
      <c r="J231" s="19"/>
      <c r="K231" s="33"/>
      <c r="M231" s="3" t="s">
        <v>182</v>
      </c>
      <c r="N231" s="26" t="s">
        <v>2911</v>
      </c>
    </row>
    <row r="232" spans="2:14" x14ac:dyDescent="0.2">
      <c r="B232" s="3" t="s">
        <v>2865</v>
      </c>
      <c r="G232" s="19">
        <v>250</v>
      </c>
      <c r="H232" s="19">
        <v>0</v>
      </c>
      <c r="I232" s="19"/>
      <c r="J232" s="19"/>
      <c r="K232" s="33"/>
      <c r="M232" s="3" t="s">
        <v>184</v>
      </c>
      <c r="N232" s="26" t="s">
        <v>2912</v>
      </c>
    </row>
    <row r="233" spans="2:14" x14ac:dyDescent="0.2">
      <c r="B233" s="3" t="s">
        <v>2866</v>
      </c>
      <c r="G233" s="19">
        <v>2226</v>
      </c>
      <c r="H233" s="19">
        <v>0</v>
      </c>
      <c r="I233" s="19"/>
      <c r="J233" s="19"/>
      <c r="K233" s="33"/>
      <c r="M233" s="3" t="s">
        <v>184</v>
      </c>
      <c r="N233" s="26" t="s">
        <v>2913</v>
      </c>
    </row>
    <row r="234" spans="2:14" x14ac:dyDescent="0.2">
      <c r="B234" s="3" t="s">
        <v>2867</v>
      </c>
      <c r="G234" s="19">
        <v>3174</v>
      </c>
      <c r="H234" s="19">
        <v>6623</v>
      </c>
      <c r="I234" s="19"/>
      <c r="J234" s="19"/>
      <c r="K234" s="33"/>
      <c r="M234" s="3" t="s">
        <v>180</v>
      </c>
      <c r="N234" s="26" t="s">
        <v>2914</v>
      </c>
    </row>
    <row r="235" spans="2:14" x14ac:dyDescent="0.2">
      <c r="B235" s="3" t="s">
        <v>2868</v>
      </c>
      <c r="G235" s="19">
        <v>272</v>
      </c>
      <c r="H235" s="19">
        <v>1133</v>
      </c>
      <c r="I235" s="19"/>
      <c r="J235" s="19"/>
      <c r="K235" s="33"/>
      <c r="M235" s="3" t="s">
        <v>182</v>
      </c>
      <c r="N235" s="26" t="s">
        <v>2915</v>
      </c>
    </row>
    <row r="236" spans="2:14" x14ac:dyDescent="0.2">
      <c r="B236" s="3" t="s">
        <v>2869</v>
      </c>
      <c r="G236" s="19">
        <v>356</v>
      </c>
      <c r="H236" s="19">
        <v>410</v>
      </c>
      <c r="I236" s="19"/>
      <c r="J236" s="19"/>
      <c r="K236" s="33"/>
      <c r="M236" s="3" t="s">
        <v>182</v>
      </c>
      <c r="N236" s="26" t="s">
        <v>2916</v>
      </c>
    </row>
    <row r="237" spans="2:14" x14ac:dyDescent="0.2">
      <c r="B237" s="3" t="s">
        <v>2870</v>
      </c>
      <c r="G237" s="19">
        <v>200</v>
      </c>
      <c r="H237" s="19">
        <v>0</v>
      </c>
      <c r="I237" s="19"/>
      <c r="J237" s="19"/>
      <c r="K237" s="33"/>
      <c r="M237" s="3" t="s">
        <v>184</v>
      </c>
      <c r="N237" s="26" t="s">
        <v>2917</v>
      </c>
    </row>
    <row r="238" spans="2:14" x14ac:dyDescent="0.2">
      <c r="B238" s="3" t="s">
        <v>2871</v>
      </c>
      <c r="G238" s="19">
        <v>500</v>
      </c>
      <c r="H238" s="19">
        <v>0</v>
      </c>
      <c r="I238" s="19"/>
      <c r="J238" s="19"/>
      <c r="K238" s="33"/>
      <c r="M238" s="3" t="s">
        <v>184</v>
      </c>
      <c r="N238" s="26" t="s">
        <v>2918</v>
      </c>
    </row>
    <row r="239" spans="2:14" x14ac:dyDescent="0.2">
      <c r="B239" s="3" t="s">
        <v>2872</v>
      </c>
      <c r="G239" s="19">
        <v>5173</v>
      </c>
      <c r="H239" s="19">
        <v>10794</v>
      </c>
      <c r="I239" s="19"/>
      <c r="J239" s="19"/>
      <c r="K239" s="33"/>
      <c r="M239" s="3" t="s">
        <v>180</v>
      </c>
      <c r="N239" s="26" t="s">
        <v>2919</v>
      </c>
    </row>
    <row r="240" spans="2:14" x14ac:dyDescent="0.2">
      <c r="B240" s="3" t="s">
        <v>2873</v>
      </c>
      <c r="G240" s="19">
        <v>4359</v>
      </c>
      <c r="H240" s="19">
        <v>9970</v>
      </c>
      <c r="I240" s="19"/>
      <c r="J240" s="19"/>
      <c r="K240" s="33"/>
      <c r="M240" s="3" t="s">
        <v>182</v>
      </c>
      <c r="N240" s="26" t="s">
        <v>2920</v>
      </c>
    </row>
    <row r="241" spans="2:14" x14ac:dyDescent="0.2">
      <c r="B241" s="3" t="s">
        <v>2674</v>
      </c>
      <c r="G241" s="19">
        <v>-2264</v>
      </c>
      <c r="H241" s="19">
        <v>-1589</v>
      </c>
      <c r="I241" s="19"/>
      <c r="J241" s="19"/>
      <c r="K241" s="33"/>
      <c r="M241" s="3" t="s">
        <v>182</v>
      </c>
      <c r="N241" s="26" t="s">
        <v>2709</v>
      </c>
    </row>
    <row r="242" spans="2:14" x14ac:dyDescent="0.2">
      <c r="B242" s="3" t="s">
        <v>2874</v>
      </c>
      <c r="G242" s="19">
        <v>10406</v>
      </c>
      <c r="H242" s="19">
        <v>43429</v>
      </c>
      <c r="I242" s="19"/>
      <c r="J242" s="19"/>
      <c r="K242" s="33"/>
      <c r="M242" s="3" t="s">
        <v>182</v>
      </c>
      <c r="N242" s="26" t="s">
        <v>2921</v>
      </c>
    </row>
    <row r="243" spans="2:14" x14ac:dyDescent="0.2">
      <c r="B243" s="3" t="s">
        <v>2875</v>
      </c>
      <c r="G243" s="19">
        <v>2234</v>
      </c>
      <c r="H243" s="19">
        <v>0</v>
      </c>
      <c r="I243" s="19"/>
      <c r="J243" s="19"/>
      <c r="K243" s="33"/>
      <c r="M243" s="3" t="s">
        <v>184</v>
      </c>
      <c r="N243" s="26" t="s">
        <v>2922</v>
      </c>
    </row>
    <row r="244" spans="2:14" x14ac:dyDescent="0.2">
      <c r="B244" s="3" t="s">
        <v>2876</v>
      </c>
      <c r="G244" s="19">
        <v>188</v>
      </c>
      <c r="H244" s="19">
        <v>367</v>
      </c>
      <c r="I244" s="19"/>
      <c r="J244" s="19"/>
      <c r="K244" s="33"/>
      <c r="M244" s="3" t="s">
        <v>182</v>
      </c>
      <c r="N244" s="26" t="s">
        <v>2923</v>
      </c>
    </row>
    <row r="245" spans="2:14" x14ac:dyDescent="0.2">
      <c r="B245" s="3" t="s">
        <v>2877</v>
      </c>
      <c r="G245" s="19">
        <v>81</v>
      </c>
      <c r="H245" s="19">
        <v>300</v>
      </c>
      <c r="I245" s="19"/>
      <c r="J245" s="19"/>
      <c r="K245" s="33"/>
      <c r="M245" s="3" t="s">
        <v>182</v>
      </c>
      <c r="N245" s="26" t="s">
        <v>2924</v>
      </c>
    </row>
    <row r="246" spans="2:14" x14ac:dyDescent="0.2">
      <c r="B246" s="3" t="s">
        <v>2878</v>
      </c>
      <c r="G246" s="19">
        <v>3576</v>
      </c>
      <c r="H246" s="19">
        <v>-1064</v>
      </c>
      <c r="I246" s="19"/>
      <c r="J246" s="19"/>
      <c r="K246" s="33"/>
      <c r="M246" s="3" t="s">
        <v>182</v>
      </c>
      <c r="N246" s="26" t="s">
        <v>2925</v>
      </c>
    </row>
    <row r="247" spans="2:14" x14ac:dyDescent="0.2">
      <c r="B247" s="3" t="s">
        <v>2879</v>
      </c>
      <c r="G247" s="19">
        <v>363</v>
      </c>
      <c r="H247" s="19">
        <v>0</v>
      </c>
      <c r="I247" s="19"/>
      <c r="J247" s="19"/>
      <c r="K247" s="33"/>
      <c r="M247" s="3" t="s">
        <v>182</v>
      </c>
      <c r="N247" s="26" t="s">
        <v>2926</v>
      </c>
    </row>
    <row r="248" spans="2:14" x14ac:dyDescent="0.2">
      <c r="B248" s="3" t="s">
        <v>2880</v>
      </c>
      <c r="G248" s="19">
        <v>8000</v>
      </c>
      <c r="H248" s="19">
        <v>0</v>
      </c>
      <c r="I248" s="19"/>
      <c r="J248" s="19"/>
      <c r="K248" s="33"/>
      <c r="M248" s="3" t="s">
        <v>184</v>
      </c>
      <c r="N248" s="26" t="s">
        <v>2927</v>
      </c>
    </row>
    <row r="249" spans="2:14" x14ac:dyDescent="0.2">
      <c r="B249" s="3" t="s">
        <v>2881</v>
      </c>
      <c r="G249" s="19">
        <v>18</v>
      </c>
      <c r="H249" s="19">
        <v>-329</v>
      </c>
      <c r="I249" s="19"/>
      <c r="J249" s="19"/>
      <c r="K249" s="33"/>
      <c r="M249" s="3" t="s">
        <v>182</v>
      </c>
      <c r="N249" s="26" t="s">
        <v>2928</v>
      </c>
    </row>
    <row r="250" spans="2:14" x14ac:dyDescent="0.2">
      <c r="B250" s="3" t="s">
        <v>2676</v>
      </c>
      <c r="G250" s="19">
        <v>211</v>
      </c>
      <c r="H250" s="19">
        <v>440</v>
      </c>
      <c r="I250" s="19"/>
      <c r="J250" s="19"/>
      <c r="K250" s="33"/>
      <c r="M250" s="3" t="s">
        <v>180</v>
      </c>
      <c r="N250" s="26" t="s">
        <v>2929</v>
      </c>
    </row>
    <row r="251" spans="2:14" x14ac:dyDescent="0.2">
      <c r="B251" s="3" t="s">
        <v>2882</v>
      </c>
      <c r="G251" s="19">
        <v>27</v>
      </c>
      <c r="H251" s="19">
        <v>46</v>
      </c>
      <c r="I251" s="19"/>
      <c r="J251" s="19"/>
      <c r="K251" s="33"/>
      <c r="M251" s="3" t="s">
        <v>180</v>
      </c>
      <c r="N251" s="26" t="s">
        <v>2829</v>
      </c>
    </row>
    <row r="252" spans="2:14" x14ac:dyDescent="0.2">
      <c r="B252" s="3" t="s">
        <v>2883</v>
      </c>
      <c r="G252" s="19">
        <v>250</v>
      </c>
      <c r="H252" s="19">
        <v>0</v>
      </c>
      <c r="I252" s="19"/>
      <c r="J252" s="19"/>
      <c r="K252" s="33"/>
      <c r="M252" s="3" t="s">
        <v>184</v>
      </c>
      <c r="N252" s="26" t="s">
        <v>2930</v>
      </c>
    </row>
    <row r="253" spans="2:14" x14ac:dyDescent="0.2">
      <c r="B253" s="3" t="s">
        <v>2884</v>
      </c>
      <c r="G253" s="19">
        <v>47</v>
      </c>
      <c r="H253" s="19">
        <v>839</v>
      </c>
      <c r="I253" s="19"/>
      <c r="J253" s="19"/>
      <c r="K253" s="33"/>
      <c r="M253" s="3" t="s">
        <v>182</v>
      </c>
      <c r="N253" s="26" t="s">
        <v>2931</v>
      </c>
    </row>
    <row r="254" spans="2:14" x14ac:dyDescent="0.2">
      <c r="B254" s="3" t="s">
        <v>2885</v>
      </c>
      <c r="G254" s="19">
        <v>2087</v>
      </c>
      <c r="H254" s="19">
        <v>6401</v>
      </c>
      <c r="I254" s="19"/>
      <c r="J254" s="19"/>
      <c r="K254" s="33"/>
      <c r="M254" s="3" t="s">
        <v>182</v>
      </c>
      <c r="N254" s="26" t="s">
        <v>2932</v>
      </c>
    </row>
    <row r="255" spans="2:14" x14ac:dyDescent="0.2">
      <c r="B255" s="3" t="s">
        <v>2886</v>
      </c>
      <c r="G255" s="19">
        <v>250</v>
      </c>
      <c r="H255" s="19">
        <v>0</v>
      </c>
      <c r="I255" s="19"/>
      <c r="J255" s="19"/>
      <c r="K255" s="33"/>
      <c r="M255" s="3" t="s">
        <v>184</v>
      </c>
      <c r="N255" s="26" t="s">
        <v>2933</v>
      </c>
    </row>
    <row r="256" spans="2:14" x14ac:dyDescent="0.2">
      <c r="B256" s="3" t="s">
        <v>2887</v>
      </c>
      <c r="G256" s="19">
        <v>80</v>
      </c>
      <c r="H256" s="19">
        <v>83</v>
      </c>
      <c r="I256" s="19"/>
      <c r="J256" s="19"/>
      <c r="K256" s="33"/>
      <c r="M256" s="3" t="s">
        <v>180</v>
      </c>
      <c r="N256" s="26" t="s">
        <v>2934</v>
      </c>
    </row>
    <row r="257" spans="1:14" x14ac:dyDescent="0.2">
      <c r="B257" s="3" t="s">
        <v>2888</v>
      </c>
      <c r="G257" s="19">
        <v>130</v>
      </c>
      <c r="H257" s="19">
        <v>501</v>
      </c>
      <c r="I257" s="19"/>
      <c r="J257" s="19"/>
      <c r="K257" s="33"/>
      <c r="M257" s="3" t="s">
        <v>182</v>
      </c>
      <c r="N257" s="26" t="s">
        <v>2935</v>
      </c>
    </row>
    <row r="258" spans="1:14" x14ac:dyDescent="0.2">
      <c r="B258" s="3" t="s">
        <v>2889</v>
      </c>
      <c r="G258" s="19">
        <v>180</v>
      </c>
      <c r="H258" s="19">
        <v>749</v>
      </c>
      <c r="I258" s="19"/>
      <c r="J258" s="19"/>
      <c r="K258" s="33"/>
      <c r="M258" s="3" t="s">
        <v>182</v>
      </c>
      <c r="N258" s="26" t="s">
        <v>2936</v>
      </c>
    </row>
    <row r="259" spans="1:14" x14ac:dyDescent="0.2">
      <c r="B259" s="3" t="s">
        <v>2890</v>
      </c>
      <c r="G259" s="19">
        <v>640</v>
      </c>
      <c r="H259" s="19">
        <v>2671</v>
      </c>
      <c r="I259" s="19"/>
      <c r="J259" s="19"/>
      <c r="K259" s="33"/>
      <c r="M259" s="3" t="s">
        <v>182</v>
      </c>
      <c r="N259" s="26" t="s">
        <v>2937</v>
      </c>
    </row>
    <row r="260" spans="1:14" x14ac:dyDescent="0.2">
      <c r="B260" s="3" t="s">
        <v>2891</v>
      </c>
      <c r="G260" s="19">
        <v>200</v>
      </c>
      <c r="H260" s="19">
        <v>0</v>
      </c>
      <c r="I260" s="19"/>
      <c r="J260" s="19"/>
      <c r="K260" s="33"/>
      <c r="M260" s="3" t="s">
        <v>184</v>
      </c>
      <c r="N260" s="26" t="s">
        <v>2938</v>
      </c>
    </row>
    <row r="261" spans="1:14" x14ac:dyDescent="0.2">
      <c r="B261" s="3" t="s">
        <v>2892</v>
      </c>
      <c r="G261" s="19">
        <v>500</v>
      </c>
      <c r="H261" s="19">
        <v>1043</v>
      </c>
      <c r="I261" s="19"/>
      <c r="J261" s="19"/>
      <c r="K261" s="33"/>
      <c r="M261" s="3" t="s">
        <v>180</v>
      </c>
      <c r="N261" s="26" t="s">
        <v>2939</v>
      </c>
    </row>
    <row r="262" spans="1:14" x14ac:dyDescent="0.2">
      <c r="B262" s="3" t="s">
        <v>2893</v>
      </c>
      <c r="G262" s="19">
        <v>140</v>
      </c>
      <c r="H262" s="19">
        <v>584</v>
      </c>
      <c r="I262" s="19"/>
      <c r="J262" s="19"/>
      <c r="K262" s="33"/>
      <c r="M262" s="3" t="s">
        <v>182</v>
      </c>
      <c r="N262" s="26" t="s">
        <v>2940</v>
      </c>
    </row>
    <row r="263" spans="1:14" x14ac:dyDescent="0.2">
      <c r="B263" s="3" t="s">
        <v>2568</v>
      </c>
      <c r="G263" s="19">
        <v>14940</v>
      </c>
      <c r="H263" s="19">
        <v>0</v>
      </c>
      <c r="I263" s="19"/>
      <c r="J263" s="19"/>
      <c r="K263" s="33"/>
      <c r="M263" s="3" t="s">
        <v>184</v>
      </c>
      <c r="N263" s="26" t="s">
        <v>2941</v>
      </c>
    </row>
    <row r="264" spans="1:14" x14ac:dyDescent="0.2">
      <c r="B264" s="3" t="s">
        <v>2773</v>
      </c>
      <c r="G264" s="19">
        <v>3250</v>
      </c>
      <c r="H264" s="19">
        <v>19214</v>
      </c>
      <c r="I264" s="19"/>
      <c r="J264" s="19"/>
      <c r="K264" s="33"/>
      <c r="M264" s="3" t="s">
        <v>182</v>
      </c>
      <c r="N264" s="26" t="s">
        <v>2836</v>
      </c>
    </row>
    <row r="265" spans="1:14" x14ac:dyDescent="0.2">
      <c r="B265" s="3" t="s">
        <v>2894</v>
      </c>
      <c r="G265" s="19">
        <v>208</v>
      </c>
      <c r="H265" s="19">
        <v>4866</v>
      </c>
      <c r="I265" s="19"/>
      <c r="J265" s="19"/>
      <c r="K265" s="33"/>
      <c r="M265" s="3" t="s">
        <v>182</v>
      </c>
      <c r="N265" s="26" t="s">
        <v>2942</v>
      </c>
    </row>
    <row r="266" spans="1:14" x14ac:dyDescent="0.2">
      <c r="B266" s="3" t="s">
        <v>2895</v>
      </c>
      <c r="G266" s="19">
        <v>202</v>
      </c>
      <c r="H266" s="19">
        <v>4655</v>
      </c>
      <c r="I266" s="19"/>
      <c r="J266" s="19"/>
      <c r="K266" s="33"/>
      <c r="M266" s="3" t="s">
        <v>182</v>
      </c>
      <c r="N266" s="26" t="s">
        <v>2943</v>
      </c>
    </row>
    <row r="267" spans="1:14" x14ac:dyDescent="0.2">
      <c r="B267" s="3" t="s">
        <v>221</v>
      </c>
      <c r="G267" s="19">
        <v>2237</v>
      </c>
      <c r="H267" s="19">
        <v>3735</v>
      </c>
      <c r="I267" s="19"/>
      <c r="J267" s="19"/>
      <c r="K267" s="33"/>
      <c r="N267" s="39" t="s">
        <v>3285</v>
      </c>
    </row>
    <row r="268" spans="1:14" x14ac:dyDescent="0.2">
      <c r="B268" s="3" t="s">
        <v>2571</v>
      </c>
      <c r="G268" s="19">
        <v>8000</v>
      </c>
      <c r="H268" s="19">
        <v>8000</v>
      </c>
      <c r="I268" s="19"/>
      <c r="J268" s="19"/>
      <c r="K268" s="33"/>
      <c r="N268" s="3" t="s">
        <v>3286</v>
      </c>
    </row>
    <row r="269" spans="1:14" x14ac:dyDescent="0.2">
      <c r="B269" s="3" t="s">
        <v>166</v>
      </c>
      <c r="G269" s="19">
        <v>318</v>
      </c>
      <c r="H269" s="19">
        <v>600</v>
      </c>
      <c r="I269" s="19"/>
      <c r="J269" s="19"/>
      <c r="K269" s="33"/>
    </row>
    <row r="270" spans="1:14" x14ac:dyDescent="0.2">
      <c r="G270" s="19"/>
      <c r="H270" s="19"/>
      <c r="I270" s="19"/>
      <c r="J270" s="19"/>
      <c r="K270" s="33"/>
    </row>
    <row r="271" spans="1:14" x14ac:dyDescent="0.2">
      <c r="A271" s="3">
        <v>2023</v>
      </c>
      <c r="G271" s="19"/>
      <c r="H271" s="19"/>
      <c r="I271" s="19"/>
      <c r="J271" s="19"/>
      <c r="K271" s="33"/>
    </row>
    <row r="272" spans="1:14" x14ac:dyDescent="0.2">
      <c r="B272" s="3" t="s">
        <v>2944</v>
      </c>
      <c r="G272" s="19">
        <v>272</v>
      </c>
      <c r="H272" s="19"/>
      <c r="I272" s="19"/>
      <c r="J272" s="19"/>
      <c r="K272" s="33"/>
      <c r="M272" s="3" t="s">
        <v>184</v>
      </c>
      <c r="N272" s="26" t="s">
        <v>2949</v>
      </c>
    </row>
    <row r="273" spans="2:14" x14ac:dyDescent="0.2">
      <c r="B273" s="3" t="s">
        <v>2730</v>
      </c>
      <c r="G273" s="19">
        <v>3044</v>
      </c>
      <c r="H273" s="19"/>
      <c r="I273" s="19"/>
      <c r="J273" s="19"/>
      <c r="K273" s="33"/>
      <c r="M273" s="3" t="s">
        <v>180</v>
      </c>
      <c r="N273" s="26" t="s">
        <v>2950</v>
      </c>
    </row>
    <row r="274" spans="2:14" x14ac:dyDescent="0.2">
      <c r="B274" s="3" t="s">
        <v>2550</v>
      </c>
      <c r="G274" s="19">
        <v>-51809</v>
      </c>
      <c r="H274" s="19"/>
      <c r="I274" s="19"/>
      <c r="J274" s="19"/>
      <c r="K274" s="33"/>
      <c r="M274" s="3" t="s">
        <v>180</v>
      </c>
      <c r="N274" s="26" t="s">
        <v>2951</v>
      </c>
    </row>
    <row r="275" spans="2:14" x14ac:dyDescent="0.2">
      <c r="B275" s="3" t="s">
        <v>2945</v>
      </c>
      <c r="G275" s="19">
        <v>-3028</v>
      </c>
      <c r="H275" s="19"/>
      <c r="I275" s="19"/>
      <c r="J275" s="19"/>
      <c r="K275" s="33"/>
      <c r="M275" s="3" t="s">
        <v>184</v>
      </c>
      <c r="N275" s="26" t="s">
        <v>2952</v>
      </c>
    </row>
    <row r="276" spans="2:14" x14ac:dyDescent="0.2">
      <c r="B276" s="3" t="s">
        <v>2556</v>
      </c>
      <c r="G276" s="19">
        <v>1207</v>
      </c>
      <c r="H276" s="19"/>
      <c r="I276" s="19"/>
      <c r="J276" s="19"/>
      <c r="K276" s="33"/>
      <c r="M276" s="3" t="s">
        <v>184</v>
      </c>
      <c r="N276" s="26" t="s">
        <v>2953</v>
      </c>
    </row>
    <row r="277" spans="2:14" x14ac:dyDescent="0.2">
      <c r="B277" s="3" t="s">
        <v>2946</v>
      </c>
      <c r="G277" s="19">
        <v>-3379</v>
      </c>
      <c r="H277" s="19"/>
      <c r="I277" s="19"/>
      <c r="J277" s="19"/>
      <c r="K277" s="33"/>
      <c r="M277" s="3" t="s">
        <v>180</v>
      </c>
      <c r="N277" s="26" t="s">
        <v>2954</v>
      </c>
    </row>
    <row r="278" spans="2:14" x14ac:dyDescent="0.2">
      <c r="B278" s="3" t="s">
        <v>2947</v>
      </c>
      <c r="G278" s="19">
        <v>737</v>
      </c>
      <c r="H278" s="19"/>
      <c r="I278" s="19"/>
      <c r="J278" s="19"/>
      <c r="K278" s="33"/>
      <c r="M278" s="3" t="s">
        <v>184</v>
      </c>
      <c r="N278" s="26" t="s">
        <v>2955</v>
      </c>
    </row>
    <row r="279" spans="2:14" x14ac:dyDescent="0.2">
      <c r="B279" s="3" t="s">
        <v>2562</v>
      </c>
      <c r="G279" s="19">
        <v>-3075</v>
      </c>
      <c r="H279" s="19"/>
      <c r="I279" s="19"/>
      <c r="J279" s="19"/>
      <c r="K279" s="33"/>
      <c r="M279" s="3" t="s">
        <v>180</v>
      </c>
      <c r="N279" s="26" t="s">
        <v>2956</v>
      </c>
    </row>
    <row r="280" spans="2:14" x14ac:dyDescent="0.2">
      <c r="B280" s="3" t="s">
        <v>2948</v>
      </c>
      <c r="G280" s="19">
        <v>-1135</v>
      </c>
      <c r="H280" s="19"/>
      <c r="I280" s="19"/>
      <c r="J280" s="19"/>
      <c r="K280" s="33"/>
      <c r="M280" s="3" t="s">
        <v>180</v>
      </c>
      <c r="N280" s="26" t="s">
        <v>2957</v>
      </c>
    </row>
    <row r="281" spans="2:14" x14ac:dyDescent="0.2">
      <c r="B281" s="3" t="s">
        <v>2845</v>
      </c>
      <c r="G281" s="19">
        <v>-1000</v>
      </c>
      <c r="H281" s="19"/>
      <c r="I281" s="19"/>
      <c r="J281" s="19"/>
      <c r="K281" s="33"/>
      <c r="M281" s="3" t="s">
        <v>184</v>
      </c>
      <c r="N281" s="26" t="s">
        <v>2958</v>
      </c>
    </row>
    <row r="282" spans="2:14" x14ac:dyDescent="0.2">
      <c r="B282" s="3" t="s">
        <v>2847</v>
      </c>
      <c r="G282" s="19">
        <v>-300</v>
      </c>
      <c r="H282" s="19"/>
      <c r="I282" s="19"/>
      <c r="J282" s="19"/>
      <c r="K282" s="33"/>
      <c r="M282" s="3" t="s">
        <v>184</v>
      </c>
      <c r="N282" s="26" t="s">
        <v>2959</v>
      </c>
    </row>
    <row r="283" spans="2:14" x14ac:dyDescent="0.2">
      <c r="B283" s="3" t="s">
        <v>2960</v>
      </c>
      <c r="G283" s="19">
        <v>35297</v>
      </c>
      <c r="H283" s="19"/>
      <c r="I283" s="19"/>
      <c r="J283" s="19"/>
      <c r="K283" s="33"/>
      <c r="M283" s="3" t="s">
        <v>180</v>
      </c>
      <c r="N283" s="26" t="s">
        <v>2961</v>
      </c>
    </row>
    <row r="284" spans="2:14" x14ac:dyDescent="0.2">
      <c r="B284" s="3" t="s">
        <v>2550</v>
      </c>
      <c r="G284" s="19">
        <v>-271708</v>
      </c>
      <c r="H284" s="19"/>
      <c r="I284" s="19"/>
      <c r="J284" s="19"/>
      <c r="K284" s="33"/>
      <c r="M284" s="3" t="s">
        <v>184</v>
      </c>
      <c r="N284" s="26" t="s">
        <v>2951</v>
      </c>
    </row>
    <row r="285" spans="2:14" x14ac:dyDescent="0.2">
      <c r="B285" s="3" t="s">
        <v>2670</v>
      </c>
      <c r="G285" s="19">
        <v>445</v>
      </c>
      <c r="H285" s="19"/>
      <c r="I285" s="19"/>
      <c r="J285" s="19"/>
      <c r="K285" s="33"/>
      <c r="M285" s="3" t="s">
        <v>184</v>
      </c>
      <c r="N285" s="26" t="s">
        <v>2705</v>
      </c>
    </row>
    <row r="286" spans="2:14" x14ac:dyDescent="0.2">
      <c r="B286" s="3" t="s">
        <v>2676</v>
      </c>
      <c r="G286" s="19">
        <v>129</v>
      </c>
      <c r="H286" s="19"/>
      <c r="I286" s="19"/>
      <c r="J286" s="19"/>
      <c r="K286" s="33"/>
      <c r="M286" s="3" t="s">
        <v>184</v>
      </c>
      <c r="N286" s="26" t="s">
        <v>2962</v>
      </c>
    </row>
    <row r="287" spans="2:14" x14ac:dyDescent="0.2">
      <c r="B287" s="3" t="s">
        <v>2963</v>
      </c>
      <c r="G287" s="19"/>
      <c r="H287" s="19">
        <v>182</v>
      </c>
      <c r="I287" s="19">
        <v>0</v>
      </c>
      <c r="J287" s="19"/>
      <c r="K287" s="33"/>
      <c r="M287" s="3" t="s">
        <v>184</v>
      </c>
      <c r="N287" s="26" t="s">
        <v>2996</v>
      </c>
    </row>
    <row r="288" spans="2:14" x14ac:dyDescent="0.2">
      <c r="B288" s="3" t="s">
        <v>2964</v>
      </c>
      <c r="G288" s="19"/>
      <c r="H288" s="19">
        <v>8000</v>
      </c>
      <c r="I288" s="19">
        <v>0</v>
      </c>
      <c r="J288" s="19"/>
      <c r="K288" s="33"/>
      <c r="M288" s="3" t="s">
        <v>184</v>
      </c>
      <c r="N288" s="26" t="s">
        <v>2997</v>
      </c>
    </row>
    <row r="289" spans="2:14" x14ac:dyDescent="0.2">
      <c r="B289" s="3" t="s">
        <v>2965</v>
      </c>
      <c r="G289" s="19"/>
      <c r="H289" s="19">
        <v>544</v>
      </c>
      <c r="I289" s="19">
        <v>1110</v>
      </c>
      <c r="J289" s="19"/>
      <c r="K289" s="33"/>
      <c r="M289" s="3" t="s">
        <v>182</v>
      </c>
      <c r="N289" s="26" t="s">
        <v>2998</v>
      </c>
    </row>
    <row r="290" spans="2:14" x14ac:dyDescent="0.2">
      <c r="B290" s="3" t="s">
        <v>2944</v>
      </c>
      <c r="G290" s="19"/>
      <c r="H290" s="19">
        <v>726</v>
      </c>
      <c r="I290" s="19">
        <v>757</v>
      </c>
      <c r="J290" s="19"/>
      <c r="K290" s="33"/>
      <c r="M290" s="3" t="s">
        <v>180</v>
      </c>
      <c r="N290" s="26" t="s">
        <v>2999</v>
      </c>
    </row>
    <row r="291" spans="2:14" x14ac:dyDescent="0.2">
      <c r="B291" s="3" t="s">
        <v>2966</v>
      </c>
      <c r="G291" s="19"/>
      <c r="H291" s="19">
        <v>6750</v>
      </c>
      <c r="I291" s="19">
        <v>9250</v>
      </c>
      <c r="J291" s="19"/>
      <c r="K291" s="33"/>
      <c r="M291" s="3" t="s">
        <v>180</v>
      </c>
      <c r="N291" s="26" t="s">
        <v>3000</v>
      </c>
    </row>
    <row r="292" spans="2:14" x14ac:dyDescent="0.2">
      <c r="B292" s="3" t="s">
        <v>2544</v>
      </c>
      <c r="G292" s="19"/>
      <c r="H292" s="19">
        <v>95286</v>
      </c>
      <c r="I292" s="19">
        <v>132281</v>
      </c>
      <c r="J292" s="19"/>
      <c r="K292" s="33"/>
      <c r="M292" s="3" t="s">
        <v>180</v>
      </c>
      <c r="N292" s="26" t="s">
        <v>3001</v>
      </c>
    </row>
    <row r="293" spans="2:14" x14ac:dyDescent="0.2">
      <c r="B293" s="3" t="s">
        <v>2545</v>
      </c>
      <c r="G293" s="19"/>
      <c r="H293" s="19">
        <v>300</v>
      </c>
      <c r="I293" s="19">
        <v>0</v>
      </c>
      <c r="J293" s="19"/>
      <c r="K293" s="33"/>
      <c r="M293" s="3" t="s">
        <v>184</v>
      </c>
      <c r="N293" s="26" t="s">
        <v>3002</v>
      </c>
    </row>
    <row r="294" spans="2:14" x14ac:dyDescent="0.2">
      <c r="B294" s="3" t="s">
        <v>2967</v>
      </c>
      <c r="G294" s="19"/>
      <c r="H294" s="19">
        <v>1199</v>
      </c>
      <c r="I294" s="19">
        <v>-699</v>
      </c>
      <c r="J294" s="19"/>
      <c r="K294" s="33"/>
      <c r="M294" s="3" t="s">
        <v>182</v>
      </c>
      <c r="N294" s="26" t="s">
        <v>3003</v>
      </c>
    </row>
    <row r="295" spans="2:14" x14ac:dyDescent="0.2">
      <c r="B295" s="3" t="s">
        <v>2857</v>
      </c>
      <c r="G295" s="19"/>
      <c r="H295" s="19">
        <v>568</v>
      </c>
      <c r="I295" s="19">
        <v>2566</v>
      </c>
      <c r="J295" s="19"/>
      <c r="K295" s="33"/>
      <c r="M295" s="3" t="s">
        <v>182</v>
      </c>
      <c r="N295" s="26" t="s">
        <v>3004</v>
      </c>
    </row>
    <row r="296" spans="2:14" x14ac:dyDescent="0.2">
      <c r="B296" s="3" t="s">
        <v>2968</v>
      </c>
      <c r="G296" s="19"/>
      <c r="H296" s="19">
        <v>170</v>
      </c>
      <c r="I296" s="19">
        <v>0</v>
      </c>
      <c r="J296" s="19"/>
      <c r="K296" s="33"/>
      <c r="M296" s="3" t="s">
        <v>184</v>
      </c>
      <c r="N296" s="26" t="s">
        <v>3005</v>
      </c>
    </row>
    <row r="297" spans="2:14" x14ac:dyDescent="0.2">
      <c r="B297" s="3" t="s">
        <v>2969</v>
      </c>
      <c r="G297" s="19"/>
      <c r="H297" s="19">
        <v>888</v>
      </c>
      <c r="I297" s="19">
        <v>926</v>
      </c>
      <c r="J297" s="19"/>
      <c r="K297" s="33"/>
      <c r="M297" s="3" t="s">
        <v>180</v>
      </c>
      <c r="N297" s="26" t="s">
        <v>3006</v>
      </c>
    </row>
    <row r="298" spans="2:14" x14ac:dyDescent="0.2">
      <c r="B298" s="3" t="s">
        <v>2970</v>
      </c>
      <c r="G298" s="19"/>
      <c r="H298" s="19">
        <v>160</v>
      </c>
      <c r="I298" s="19">
        <v>0</v>
      </c>
      <c r="J298" s="19"/>
      <c r="K298" s="33"/>
      <c r="M298" s="3" t="s">
        <v>184</v>
      </c>
      <c r="N298" s="26" t="s">
        <v>3007</v>
      </c>
    </row>
    <row r="299" spans="2:14" x14ac:dyDescent="0.2">
      <c r="B299" s="3" t="s">
        <v>2742</v>
      </c>
      <c r="G299" s="19"/>
      <c r="H299" s="19">
        <v>800</v>
      </c>
      <c r="I299" s="19">
        <v>0</v>
      </c>
      <c r="J299" s="19"/>
      <c r="K299" s="33"/>
      <c r="M299" s="3" t="s">
        <v>184</v>
      </c>
      <c r="N299" s="26" t="s">
        <v>3008</v>
      </c>
    </row>
    <row r="300" spans="2:14" x14ac:dyDescent="0.2">
      <c r="B300" s="3" t="s">
        <v>2746</v>
      </c>
      <c r="G300" s="19"/>
      <c r="H300" s="19">
        <v>0</v>
      </c>
      <c r="I300" s="19">
        <v>2550</v>
      </c>
      <c r="J300" s="19"/>
      <c r="K300" s="33"/>
      <c r="M300" s="3" t="s">
        <v>182</v>
      </c>
      <c r="N300" s="26" t="s">
        <v>3009</v>
      </c>
    </row>
    <row r="301" spans="2:14" x14ac:dyDescent="0.2">
      <c r="B301" s="3" t="s">
        <v>2971</v>
      </c>
      <c r="G301" s="19"/>
      <c r="H301" s="19">
        <v>5455</v>
      </c>
      <c r="I301" s="19">
        <v>3860</v>
      </c>
      <c r="J301" s="19"/>
      <c r="K301" s="33"/>
      <c r="M301" s="3" t="s">
        <v>180</v>
      </c>
      <c r="N301" s="26" t="s">
        <v>3010</v>
      </c>
    </row>
    <row r="302" spans="2:14" x14ac:dyDescent="0.2">
      <c r="B302" s="3" t="s">
        <v>2550</v>
      </c>
      <c r="G302" s="19"/>
      <c r="H302" s="19">
        <v>-10207</v>
      </c>
      <c r="I302" s="19">
        <v>0</v>
      </c>
      <c r="J302" s="19"/>
      <c r="K302" s="33"/>
      <c r="M302" s="3" t="s">
        <v>184</v>
      </c>
      <c r="N302" s="26" t="s">
        <v>3011</v>
      </c>
    </row>
    <row r="303" spans="2:14" x14ac:dyDescent="0.2">
      <c r="B303" s="3" t="s">
        <v>2972</v>
      </c>
      <c r="G303" s="19"/>
      <c r="H303" s="19">
        <v>546</v>
      </c>
      <c r="I303" s="19">
        <v>586</v>
      </c>
      <c r="J303" s="19"/>
      <c r="K303" s="33"/>
      <c r="M303" s="3" t="s">
        <v>180</v>
      </c>
      <c r="N303" s="26" t="s">
        <v>3012</v>
      </c>
    </row>
    <row r="304" spans="2:14" x14ac:dyDescent="0.2">
      <c r="B304" s="3" t="s">
        <v>2945</v>
      </c>
      <c r="G304" s="19"/>
      <c r="H304" s="19">
        <v>-6056</v>
      </c>
      <c r="I304" s="19">
        <v>-6318</v>
      </c>
      <c r="J304" s="19"/>
      <c r="K304" s="33"/>
      <c r="M304" s="3" t="s">
        <v>180</v>
      </c>
      <c r="N304" s="26" t="s">
        <v>3013</v>
      </c>
    </row>
    <row r="305" spans="2:14" x14ac:dyDescent="0.2">
      <c r="B305" s="3" t="s">
        <v>2973</v>
      </c>
      <c r="G305" s="19"/>
      <c r="H305" s="19">
        <v>1000</v>
      </c>
      <c r="I305" s="19">
        <v>1043</v>
      </c>
      <c r="J305" s="19"/>
      <c r="K305" s="33"/>
      <c r="M305" s="3" t="s">
        <v>180</v>
      </c>
      <c r="N305" s="26" t="s">
        <v>3014</v>
      </c>
    </row>
    <row r="306" spans="2:14" x14ac:dyDescent="0.2">
      <c r="B306" s="3" t="s">
        <v>2755</v>
      </c>
      <c r="G306" s="19"/>
      <c r="H306" s="19">
        <v>200</v>
      </c>
      <c r="I306" s="19">
        <v>0</v>
      </c>
      <c r="J306" s="19"/>
      <c r="K306" s="33"/>
      <c r="M306" s="3" t="s">
        <v>184</v>
      </c>
      <c r="N306" s="26" t="s">
        <v>3015</v>
      </c>
    </row>
    <row r="307" spans="2:14" x14ac:dyDescent="0.2">
      <c r="B307" s="3" t="s">
        <v>2974</v>
      </c>
      <c r="G307" s="19"/>
      <c r="H307" s="19">
        <v>14841</v>
      </c>
      <c r="I307" s="19">
        <v>20645</v>
      </c>
      <c r="J307" s="19"/>
      <c r="K307" s="33"/>
      <c r="M307" s="3" t="s">
        <v>180</v>
      </c>
      <c r="N307" s="26" t="s">
        <v>3016</v>
      </c>
    </row>
    <row r="308" spans="2:14" x14ac:dyDescent="0.2">
      <c r="B308" s="3" t="s">
        <v>2975</v>
      </c>
      <c r="G308" s="19"/>
      <c r="H308" s="19">
        <v>1653</v>
      </c>
      <c r="I308" s="19">
        <v>5054</v>
      </c>
      <c r="J308" s="19"/>
      <c r="K308" s="33"/>
      <c r="M308" s="3" t="s">
        <v>182</v>
      </c>
      <c r="N308" s="26" t="s">
        <v>3017</v>
      </c>
    </row>
    <row r="309" spans="2:14" x14ac:dyDescent="0.2">
      <c r="B309" s="3" t="s">
        <v>2556</v>
      </c>
      <c r="G309" s="19"/>
      <c r="H309" s="19">
        <v>1485</v>
      </c>
      <c r="I309" s="19">
        <v>6016</v>
      </c>
      <c r="J309" s="19"/>
      <c r="K309" s="33"/>
      <c r="M309" s="3" t="s">
        <v>180</v>
      </c>
      <c r="N309" s="26" t="s">
        <v>3018</v>
      </c>
    </row>
    <row r="310" spans="2:14" x14ac:dyDescent="0.2">
      <c r="B310" s="3" t="s">
        <v>2976</v>
      </c>
      <c r="G310" s="19"/>
      <c r="H310" s="19">
        <v>16417</v>
      </c>
      <c r="I310" s="19">
        <v>45102</v>
      </c>
      <c r="J310" s="19"/>
      <c r="K310" s="33"/>
      <c r="M310" s="3" t="s">
        <v>182</v>
      </c>
      <c r="N310" s="26" t="s">
        <v>3019</v>
      </c>
    </row>
    <row r="311" spans="2:14" x14ac:dyDescent="0.2">
      <c r="B311" s="3" t="s">
        <v>2977</v>
      </c>
      <c r="G311" s="19"/>
      <c r="H311" s="19">
        <v>3450</v>
      </c>
      <c r="I311" s="19">
        <v>4799</v>
      </c>
      <c r="J311" s="19"/>
      <c r="K311" s="33"/>
      <c r="M311" s="3" t="s">
        <v>180</v>
      </c>
      <c r="N311" s="26" t="s">
        <v>3020</v>
      </c>
    </row>
    <row r="312" spans="2:14" x14ac:dyDescent="0.2">
      <c r="B312" s="3" t="s">
        <v>2730</v>
      </c>
      <c r="G312" s="19"/>
      <c r="H312" s="19">
        <v>9400</v>
      </c>
      <c r="I312" s="19">
        <v>9807</v>
      </c>
      <c r="J312" s="19"/>
      <c r="K312" s="33"/>
      <c r="M312" s="3" t="s">
        <v>180</v>
      </c>
      <c r="N312" s="26" t="s">
        <v>3021</v>
      </c>
    </row>
    <row r="313" spans="2:14" x14ac:dyDescent="0.2">
      <c r="B313" s="3" t="s">
        <v>2946</v>
      </c>
      <c r="G313" s="19"/>
      <c r="H313" s="19">
        <v>3467</v>
      </c>
      <c r="I313" s="19">
        <v>6124</v>
      </c>
      <c r="J313" s="19"/>
      <c r="K313" s="33"/>
      <c r="M313" s="3" t="s">
        <v>180</v>
      </c>
      <c r="N313" s="26" t="s">
        <v>3022</v>
      </c>
    </row>
    <row r="314" spans="2:14" x14ac:dyDescent="0.2">
      <c r="B314" s="3" t="s">
        <v>2947</v>
      </c>
      <c r="G314" s="19"/>
      <c r="H314" s="19">
        <v>7011</v>
      </c>
      <c r="I314" s="19">
        <v>8073</v>
      </c>
      <c r="J314" s="19"/>
      <c r="K314" s="33"/>
      <c r="M314" s="3" t="s">
        <v>180</v>
      </c>
      <c r="N314" s="26" t="s">
        <v>3023</v>
      </c>
    </row>
    <row r="315" spans="2:14" x14ac:dyDescent="0.2">
      <c r="B315" s="3" t="s">
        <v>2562</v>
      </c>
      <c r="G315" s="19"/>
      <c r="H315" s="19">
        <v>1080</v>
      </c>
      <c r="I315" s="19">
        <v>826</v>
      </c>
      <c r="J315" s="19"/>
      <c r="K315" s="33"/>
      <c r="M315" s="3" t="s">
        <v>180</v>
      </c>
      <c r="N315" s="26" t="s">
        <v>3024</v>
      </c>
    </row>
    <row r="316" spans="2:14" x14ac:dyDescent="0.2">
      <c r="B316" s="3" t="s">
        <v>2978</v>
      </c>
      <c r="G316" s="19"/>
      <c r="H316" s="19">
        <v>4000</v>
      </c>
      <c r="I316" s="19">
        <v>4173</v>
      </c>
      <c r="J316" s="19"/>
      <c r="K316" s="33"/>
      <c r="M316" s="3" t="s">
        <v>180</v>
      </c>
      <c r="N316" s="26" t="s">
        <v>3025</v>
      </c>
    </row>
    <row r="317" spans="2:14" x14ac:dyDescent="0.2">
      <c r="B317" s="3" t="s">
        <v>2979</v>
      </c>
      <c r="G317" s="19"/>
      <c r="H317" s="19">
        <v>1000</v>
      </c>
      <c r="I317" s="19">
        <v>0</v>
      </c>
      <c r="J317" s="19"/>
      <c r="K317" s="33"/>
      <c r="M317" s="3" t="s">
        <v>184</v>
      </c>
      <c r="N317" s="26" t="s">
        <v>3026</v>
      </c>
    </row>
    <row r="318" spans="2:14" x14ac:dyDescent="0.2">
      <c r="B318" s="3" t="s">
        <v>2980</v>
      </c>
      <c r="G318" s="19"/>
      <c r="H318" s="19">
        <v>250</v>
      </c>
      <c r="I318" s="19">
        <v>0</v>
      </c>
      <c r="J318" s="19"/>
      <c r="K318" s="33"/>
      <c r="M318" s="3" t="s">
        <v>184</v>
      </c>
      <c r="N318" s="26" t="s">
        <v>3027</v>
      </c>
    </row>
    <row r="319" spans="2:14" x14ac:dyDescent="0.2">
      <c r="B319" s="3" t="s">
        <v>2981</v>
      </c>
      <c r="G319" s="19"/>
      <c r="H319" s="19">
        <v>643</v>
      </c>
      <c r="I319" s="19">
        <v>891</v>
      </c>
      <c r="J319" s="19"/>
      <c r="K319" s="33"/>
      <c r="M319" s="3" t="s">
        <v>180</v>
      </c>
      <c r="N319" s="26" t="s">
        <v>3028</v>
      </c>
    </row>
    <row r="320" spans="2:14" x14ac:dyDescent="0.2">
      <c r="B320" s="3" t="s">
        <v>2982</v>
      </c>
      <c r="G320" s="19"/>
      <c r="H320" s="19">
        <v>500</v>
      </c>
      <c r="I320" s="19">
        <v>0</v>
      </c>
      <c r="J320" s="19"/>
      <c r="K320" s="33"/>
      <c r="M320" s="3" t="s">
        <v>184</v>
      </c>
      <c r="N320" s="26" t="s">
        <v>3029</v>
      </c>
    </row>
    <row r="321" spans="2:14" x14ac:dyDescent="0.2">
      <c r="B321" s="3" t="s">
        <v>2983</v>
      </c>
      <c r="G321" s="19"/>
      <c r="H321" s="19">
        <v>1184</v>
      </c>
      <c r="I321" s="19">
        <v>4098</v>
      </c>
      <c r="J321" s="19"/>
      <c r="K321" s="33"/>
      <c r="M321" s="3" t="s">
        <v>182</v>
      </c>
      <c r="N321" s="26" t="s">
        <v>3030</v>
      </c>
    </row>
    <row r="322" spans="2:14" x14ac:dyDescent="0.2">
      <c r="B322" s="3" t="s">
        <v>2984</v>
      </c>
      <c r="G322" s="19"/>
      <c r="H322" s="19">
        <v>1562</v>
      </c>
      <c r="I322" s="19">
        <v>405</v>
      </c>
      <c r="J322" s="19"/>
      <c r="K322" s="33"/>
      <c r="M322" s="3" t="s">
        <v>182</v>
      </c>
      <c r="N322" s="26" t="s">
        <v>3031</v>
      </c>
    </row>
    <row r="323" spans="2:14" x14ac:dyDescent="0.2">
      <c r="B323" s="3" t="s">
        <v>2985</v>
      </c>
      <c r="G323" s="19"/>
      <c r="H323" s="19">
        <v>2200</v>
      </c>
      <c r="I323" s="19">
        <v>0</v>
      </c>
      <c r="J323" s="19"/>
      <c r="K323" s="33"/>
      <c r="M323" s="3" t="s">
        <v>184</v>
      </c>
      <c r="N323" s="26" t="s">
        <v>3032</v>
      </c>
    </row>
    <row r="324" spans="2:14" x14ac:dyDescent="0.2">
      <c r="B324" s="3" t="s">
        <v>2766</v>
      </c>
      <c r="G324" s="19"/>
      <c r="H324" s="19">
        <v>6000</v>
      </c>
      <c r="I324" s="19">
        <v>0</v>
      </c>
      <c r="J324" s="19"/>
      <c r="K324" s="33"/>
      <c r="M324" s="3" t="s">
        <v>184</v>
      </c>
      <c r="N324" s="26" t="s">
        <v>3033</v>
      </c>
    </row>
    <row r="325" spans="2:14" x14ac:dyDescent="0.2">
      <c r="B325" s="3" t="s">
        <v>2986</v>
      </c>
      <c r="G325" s="19"/>
      <c r="H325" s="19">
        <v>750</v>
      </c>
      <c r="I325" s="19">
        <v>0</v>
      </c>
      <c r="J325" s="19"/>
      <c r="K325" s="33"/>
      <c r="M325" s="3" t="s">
        <v>184</v>
      </c>
      <c r="N325" s="26" t="s">
        <v>3034</v>
      </c>
    </row>
    <row r="326" spans="2:14" x14ac:dyDescent="0.2">
      <c r="B326" s="3" t="s">
        <v>2768</v>
      </c>
      <c r="G326" s="19"/>
      <c r="H326" s="19">
        <v>55705</v>
      </c>
      <c r="I326" s="19">
        <v>77491</v>
      </c>
      <c r="J326" s="19"/>
      <c r="K326" s="33"/>
      <c r="M326" s="3" t="s">
        <v>180</v>
      </c>
      <c r="N326" s="26" t="s">
        <v>3035</v>
      </c>
    </row>
    <row r="327" spans="2:14" x14ac:dyDescent="0.2">
      <c r="B327" s="3" t="s">
        <v>2567</v>
      </c>
      <c r="G327" s="19"/>
      <c r="H327" s="19">
        <v>1516</v>
      </c>
      <c r="I327" s="19">
        <v>2110</v>
      </c>
      <c r="J327" s="19"/>
      <c r="K327" s="33"/>
      <c r="M327" s="3" t="s">
        <v>180</v>
      </c>
      <c r="N327" s="26" t="s">
        <v>3036</v>
      </c>
    </row>
    <row r="328" spans="2:14" x14ac:dyDescent="0.2">
      <c r="B328" s="3" t="s">
        <v>2770</v>
      </c>
      <c r="G328" s="19"/>
      <c r="H328" s="19">
        <v>111</v>
      </c>
      <c r="I328" s="19">
        <v>186</v>
      </c>
      <c r="J328" s="19"/>
      <c r="K328" s="33"/>
      <c r="M328" s="3" t="s">
        <v>180</v>
      </c>
      <c r="N328" s="26" t="s">
        <v>3037</v>
      </c>
    </row>
    <row r="329" spans="2:14" x14ac:dyDescent="0.2">
      <c r="B329" s="3" t="s">
        <v>2948</v>
      </c>
      <c r="G329" s="19"/>
      <c r="H329" s="19">
        <v>-1135</v>
      </c>
      <c r="I329" s="19">
        <v>0</v>
      </c>
      <c r="J329" s="19"/>
      <c r="K329" s="33"/>
      <c r="M329" s="3" t="s">
        <v>184</v>
      </c>
      <c r="N329" s="26" t="s">
        <v>3038</v>
      </c>
    </row>
    <row r="330" spans="2:14" x14ac:dyDescent="0.2">
      <c r="B330" s="3" t="s">
        <v>2987</v>
      </c>
      <c r="G330" s="19"/>
      <c r="H330" s="19">
        <v>1116</v>
      </c>
      <c r="I330" s="19">
        <v>1661</v>
      </c>
      <c r="J330" s="19"/>
      <c r="K330" s="33"/>
      <c r="M330" s="3" t="s">
        <v>180</v>
      </c>
      <c r="N330" s="26" t="s">
        <v>3039</v>
      </c>
    </row>
    <row r="331" spans="2:14" x14ac:dyDescent="0.2">
      <c r="B331" s="3" t="s">
        <v>2772</v>
      </c>
      <c r="G331" s="19"/>
      <c r="H331" s="19">
        <v>3281</v>
      </c>
      <c r="I331" s="19">
        <v>5859</v>
      </c>
      <c r="J331" s="19"/>
      <c r="K331" s="33"/>
      <c r="M331" s="3" t="s">
        <v>180</v>
      </c>
      <c r="N331" s="26" t="s">
        <v>3040</v>
      </c>
    </row>
    <row r="332" spans="2:14" x14ac:dyDescent="0.2">
      <c r="B332" s="3" t="s">
        <v>2988</v>
      </c>
      <c r="G332" s="19"/>
      <c r="H332" s="19">
        <v>11737</v>
      </c>
      <c r="I332" s="19">
        <v>16296</v>
      </c>
      <c r="J332" s="19"/>
      <c r="K332" s="33"/>
      <c r="M332" s="3" t="s">
        <v>180</v>
      </c>
      <c r="N332" s="26" t="s">
        <v>3041</v>
      </c>
    </row>
    <row r="333" spans="2:14" x14ac:dyDescent="0.2">
      <c r="B333" s="3" t="s">
        <v>2989</v>
      </c>
      <c r="G333" s="19"/>
      <c r="H333" s="19">
        <v>761</v>
      </c>
      <c r="I333" s="19">
        <v>1649</v>
      </c>
      <c r="J333" s="19"/>
      <c r="K333" s="33"/>
      <c r="M333" s="3" t="s">
        <v>182</v>
      </c>
      <c r="N333" s="26" t="s">
        <v>3042</v>
      </c>
    </row>
    <row r="334" spans="2:14" x14ac:dyDescent="0.2">
      <c r="B334" s="3" t="s">
        <v>2990</v>
      </c>
      <c r="G334" s="19"/>
      <c r="H334" s="19">
        <v>2847</v>
      </c>
      <c r="I334" s="19">
        <v>3355</v>
      </c>
      <c r="J334" s="19"/>
      <c r="K334" s="33"/>
      <c r="M334" s="3" t="s">
        <v>180</v>
      </c>
      <c r="N334" s="26" t="s">
        <v>3043</v>
      </c>
    </row>
    <row r="335" spans="2:14" x14ac:dyDescent="0.2">
      <c r="B335" s="3" t="s">
        <v>2991</v>
      </c>
      <c r="G335" s="19"/>
      <c r="H335" s="19">
        <v>246</v>
      </c>
      <c r="I335" s="19">
        <v>257</v>
      </c>
      <c r="J335" s="19"/>
      <c r="K335" s="33"/>
      <c r="M335" s="3" t="s">
        <v>180</v>
      </c>
      <c r="N335" s="26" t="s">
        <v>3044</v>
      </c>
    </row>
    <row r="336" spans="2:14" x14ac:dyDescent="0.2">
      <c r="B336" s="3" t="s">
        <v>2992</v>
      </c>
      <c r="G336" s="19"/>
      <c r="H336" s="19">
        <v>7169</v>
      </c>
      <c r="I336" s="19">
        <v>7410</v>
      </c>
      <c r="J336" s="19"/>
      <c r="K336" s="33"/>
      <c r="M336" s="3" t="s">
        <v>180</v>
      </c>
      <c r="N336" s="26" t="s">
        <v>3045</v>
      </c>
    </row>
    <row r="337" spans="2:14" x14ac:dyDescent="0.2">
      <c r="B337" s="3" t="s">
        <v>2993</v>
      </c>
      <c r="G337" s="19"/>
      <c r="H337" s="19">
        <v>11449</v>
      </c>
      <c r="I337" s="19">
        <v>17861</v>
      </c>
      <c r="J337" s="19"/>
      <c r="K337" s="33"/>
      <c r="M337" s="3" t="s">
        <v>182</v>
      </c>
      <c r="N337" s="26" t="s">
        <v>3046</v>
      </c>
    </row>
    <row r="338" spans="2:14" x14ac:dyDescent="0.2">
      <c r="B338" s="3" t="s">
        <v>2773</v>
      </c>
      <c r="G338" s="19"/>
      <c r="H338" s="19">
        <v>3805</v>
      </c>
      <c r="I338" s="19">
        <v>12004</v>
      </c>
      <c r="J338" s="19"/>
      <c r="K338" s="33"/>
      <c r="M338" s="3" t="s">
        <v>182</v>
      </c>
      <c r="N338" s="26" t="s">
        <v>3047</v>
      </c>
    </row>
    <row r="339" spans="2:14" x14ac:dyDescent="0.2">
      <c r="B339" s="3" t="s">
        <v>2777</v>
      </c>
      <c r="G339" s="19"/>
      <c r="H339" s="19">
        <v>13211</v>
      </c>
      <c r="I339" s="19">
        <v>21640</v>
      </c>
      <c r="J339" s="19"/>
      <c r="K339" s="33"/>
      <c r="M339" s="3" t="s">
        <v>182</v>
      </c>
      <c r="N339" s="26" t="s">
        <v>3048</v>
      </c>
    </row>
    <row r="340" spans="2:14" x14ac:dyDescent="0.2">
      <c r="B340" s="3" t="s">
        <v>2994</v>
      </c>
      <c r="G340" s="19"/>
      <c r="H340" s="19">
        <v>500</v>
      </c>
      <c r="I340" s="19">
        <v>0</v>
      </c>
      <c r="J340" s="19"/>
      <c r="K340" s="33"/>
      <c r="M340" s="3" t="s">
        <v>184</v>
      </c>
      <c r="N340" s="26" t="s">
        <v>3049</v>
      </c>
    </row>
    <row r="341" spans="2:14" x14ac:dyDescent="0.2">
      <c r="B341" s="3" t="s">
        <v>2995</v>
      </c>
      <c r="G341" s="19"/>
      <c r="H341" s="19">
        <v>2000</v>
      </c>
      <c r="I341" s="19">
        <v>0</v>
      </c>
      <c r="J341" s="19"/>
      <c r="K341" s="33"/>
      <c r="M341" s="3" t="s">
        <v>184</v>
      </c>
      <c r="N341" s="26" t="s">
        <v>3050</v>
      </c>
    </row>
    <row r="342" spans="2:14" x14ac:dyDescent="0.2">
      <c r="B342" s="3" t="s">
        <v>2845</v>
      </c>
      <c r="G342" s="19"/>
      <c r="H342" s="19">
        <v>3005</v>
      </c>
      <c r="I342" s="19">
        <v>2089</v>
      </c>
      <c r="J342" s="19"/>
      <c r="K342" s="33"/>
      <c r="M342" s="3" t="s">
        <v>180</v>
      </c>
      <c r="N342" s="26" t="s">
        <v>3052</v>
      </c>
    </row>
    <row r="343" spans="2:14" x14ac:dyDescent="0.2">
      <c r="B343" s="3" t="s">
        <v>2658</v>
      </c>
      <c r="G343" s="19"/>
      <c r="H343" s="19">
        <v>260</v>
      </c>
      <c r="I343" s="19">
        <v>0</v>
      </c>
      <c r="J343" s="19"/>
      <c r="K343" s="33"/>
      <c r="M343" s="3" t="s">
        <v>182</v>
      </c>
      <c r="N343" s="26" t="s">
        <v>3053</v>
      </c>
    </row>
    <row r="344" spans="2:14" x14ac:dyDescent="0.2">
      <c r="B344" s="3" t="s">
        <v>3051</v>
      </c>
      <c r="G344" s="19"/>
      <c r="H344" s="19">
        <v>400</v>
      </c>
      <c r="I344" s="19">
        <v>0</v>
      </c>
      <c r="J344" s="19"/>
      <c r="K344" s="33"/>
      <c r="M344" s="3" t="s">
        <v>184</v>
      </c>
      <c r="N344" s="26" t="s">
        <v>3054</v>
      </c>
    </row>
    <row r="345" spans="2:14" x14ac:dyDescent="0.2">
      <c r="B345" s="3" t="s">
        <v>2641</v>
      </c>
      <c r="G345" s="19"/>
      <c r="H345" s="19">
        <v>598</v>
      </c>
      <c r="I345" s="19">
        <v>0</v>
      </c>
      <c r="J345" s="19"/>
      <c r="K345" s="33"/>
      <c r="M345" s="3" t="s">
        <v>182</v>
      </c>
      <c r="N345" s="26" t="s">
        <v>3055</v>
      </c>
    </row>
    <row r="346" spans="2:14" x14ac:dyDescent="0.2">
      <c r="B346" s="3" t="s">
        <v>2884</v>
      </c>
      <c r="G346" s="19"/>
      <c r="H346" s="19">
        <v>102</v>
      </c>
      <c r="I346" s="19">
        <v>0</v>
      </c>
      <c r="J346" s="19"/>
      <c r="K346" s="33"/>
      <c r="M346" s="3" t="s">
        <v>184</v>
      </c>
      <c r="N346" s="26" t="s">
        <v>3056</v>
      </c>
    </row>
    <row r="347" spans="2:14" x14ac:dyDescent="0.2">
      <c r="B347" s="3" t="s">
        <v>2847</v>
      </c>
      <c r="G347" s="19"/>
      <c r="H347" s="19">
        <v>300</v>
      </c>
      <c r="I347" s="19">
        <v>0</v>
      </c>
      <c r="J347" s="19"/>
      <c r="K347" s="33"/>
      <c r="M347" s="3" t="s">
        <v>184</v>
      </c>
      <c r="N347" s="26" t="s">
        <v>2959</v>
      </c>
    </row>
    <row r="348" spans="2:14" x14ac:dyDescent="0.2">
      <c r="B348" s="3" t="s">
        <v>2773</v>
      </c>
      <c r="G348" s="19"/>
      <c r="H348" s="19">
        <v>433</v>
      </c>
      <c r="I348" s="19">
        <v>904</v>
      </c>
      <c r="J348" s="19"/>
      <c r="K348" s="33"/>
      <c r="M348" s="3" t="s">
        <v>180</v>
      </c>
      <c r="N348" s="26" t="s">
        <v>3057</v>
      </c>
    </row>
    <row r="349" spans="2:14" x14ac:dyDescent="0.2">
      <c r="B349" s="3" t="s">
        <v>2650</v>
      </c>
      <c r="G349" s="19"/>
      <c r="H349" s="19">
        <v>-160000</v>
      </c>
      <c r="I349" s="19">
        <v>-452000</v>
      </c>
      <c r="J349" s="19"/>
      <c r="K349" s="33"/>
      <c r="M349" s="3" t="s">
        <v>182</v>
      </c>
      <c r="N349" s="26" t="s">
        <v>3089</v>
      </c>
    </row>
    <row r="350" spans="2:14" x14ac:dyDescent="0.2">
      <c r="B350" s="3" t="s">
        <v>3058</v>
      </c>
      <c r="G350" s="19"/>
      <c r="H350" s="19">
        <v>143</v>
      </c>
      <c r="I350" s="19">
        <v>0</v>
      </c>
      <c r="J350" s="19"/>
      <c r="K350" s="33"/>
      <c r="M350" s="3" t="s">
        <v>184</v>
      </c>
      <c r="N350" s="26" t="s">
        <v>3090</v>
      </c>
    </row>
    <row r="351" spans="2:14" x14ac:dyDescent="0.2">
      <c r="B351" s="3" t="s">
        <v>2659</v>
      </c>
      <c r="G351" s="19"/>
      <c r="H351" s="19">
        <v>466</v>
      </c>
      <c r="I351" s="19">
        <v>0</v>
      </c>
      <c r="J351" s="19"/>
      <c r="K351" s="33"/>
      <c r="M351" s="3" t="s">
        <v>184</v>
      </c>
      <c r="N351" s="26" t="s">
        <v>3091</v>
      </c>
    </row>
    <row r="352" spans="2:14" x14ac:dyDescent="0.2">
      <c r="B352" s="3" t="s">
        <v>2858</v>
      </c>
      <c r="G352" s="19"/>
      <c r="H352" s="19">
        <v>-625</v>
      </c>
      <c r="I352" s="19">
        <v>-1304</v>
      </c>
      <c r="J352" s="19"/>
      <c r="K352" s="33"/>
      <c r="M352" s="3" t="s">
        <v>182</v>
      </c>
      <c r="N352" s="26" t="s">
        <v>3092</v>
      </c>
    </row>
    <row r="353" spans="2:14" x14ac:dyDescent="0.2">
      <c r="B353" s="3" t="s">
        <v>2859</v>
      </c>
      <c r="G353" s="19"/>
      <c r="H353" s="19">
        <v>403</v>
      </c>
      <c r="I353" s="19">
        <v>5074</v>
      </c>
      <c r="J353" s="19"/>
      <c r="K353" s="33"/>
      <c r="M353" s="3" t="s">
        <v>182</v>
      </c>
      <c r="N353" s="26" t="s">
        <v>3093</v>
      </c>
    </row>
    <row r="354" spans="2:14" x14ac:dyDescent="0.2">
      <c r="B354" s="3" t="s">
        <v>3059</v>
      </c>
      <c r="G354" s="19"/>
      <c r="H354" s="19">
        <v>4790</v>
      </c>
      <c r="I354" s="19">
        <v>4997</v>
      </c>
      <c r="J354" s="19"/>
      <c r="K354" s="33"/>
      <c r="M354" s="3" t="s">
        <v>180</v>
      </c>
      <c r="N354" s="26" t="s">
        <v>3094</v>
      </c>
    </row>
    <row r="355" spans="2:14" x14ac:dyDescent="0.2">
      <c r="B355" s="3" t="s">
        <v>2860</v>
      </c>
      <c r="G355" s="19"/>
      <c r="H355" s="19">
        <v>581</v>
      </c>
      <c r="I355" s="19">
        <v>7308</v>
      </c>
      <c r="J355" s="19"/>
      <c r="K355" s="33"/>
      <c r="M355" s="3" t="s">
        <v>182</v>
      </c>
      <c r="N355" s="26" t="s">
        <v>3095</v>
      </c>
    </row>
    <row r="356" spans="2:14" x14ac:dyDescent="0.2">
      <c r="B356" s="3" t="s">
        <v>2960</v>
      </c>
      <c r="G356" s="19"/>
      <c r="H356" s="19">
        <v>6639</v>
      </c>
      <c r="I356" s="19">
        <v>-55659</v>
      </c>
      <c r="J356" s="19"/>
      <c r="K356" s="33"/>
      <c r="M356" s="3" t="s">
        <v>182</v>
      </c>
      <c r="N356" s="26" t="s">
        <v>2961</v>
      </c>
    </row>
    <row r="357" spans="2:14" x14ac:dyDescent="0.2">
      <c r="B357" s="3" t="s">
        <v>3060</v>
      </c>
      <c r="G357" s="19"/>
      <c r="H357" s="19">
        <v>2119</v>
      </c>
      <c r="I357" s="19">
        <v>2942</v>
      </c>
      <c r="J357" s="19"/>
      <c r="K357" s="33"/>
      <c r="M357" s="3" t="s">
        <v>180</v>
      </c>
      <c r="N357" s="26" t="s">
        <v>3096</v>
      </c>
    </row>
    <row r="358" spans="2:14" x14ac:dyDescent="0.2">
      <c r="B358" s="3" t="s">
        <v>2544</v>
      </c>
      <c r="G358" s="19"/>
      <c r="H358" s="19">
        <v>1127</v>
      </c>
      <c r="I358" s="19">
        <v>1598</v>
      </c>
      <c r="J358" s="19"/>
      <c r="K358" s="33"/>
      <c r="M358" s="3" t="s">
        <v>180</v>
      </c>
      <c r="N358" s="26" t="s">
        <v>3001</v>
      </c>
    </row>
    <row r="359" spans="2:14" x14ac:dyDescent="0.2">
      <c r="B359" s="3" t="s">
        <v>3061</v>
      </c>
      <c r="G359" s="19"/>
      <c r="H359" s="19">
        <v>308</v>
      </c>
      <c r="I359" s="19">
        <v>428</v>
      </c>
      <c r="J359" s="19"/>
      <c r="K359" s="33"/>
      <c r="M359" s="3" t="s">
        <v>180</v>
      </c>
      <c r="N359" s="26" t="s">
        <v>3097</v>
      </c>
    </row>
    <row r="360" spans="2:14" x14ac:dyDescent="0.2">
      <c r="B360" s="3" t="s">
        <v>2550</v>
      </c>
      <c r="G360" s="19"/>
      <c r="H360" s="19">
        <v>-42790</v>
      </c>
      <c r="I360" s="19">
        <v>0</v>
      </c>
      <c r="J360" s="19"/>
      <c r="K360" s="33"/>
      <c r="M360" s="3" t="s">
        <v>184</v>
      </c>
      <c r="N360" s="26" t="s">
        <v>3011</v>
      </c>
    </row>
    <row r="361" spans="2:14" x14ac:dyDescent="0.2">
      <c r="B361" s="3" t="s">
        <v>3062</v>
      </c>
      <c r="G361" s="19"/>
      <c r="H361" s="19">
        <v>300</v>
      </c>
      <c r="I361" s="19">
        <v>0</v>
      </c>
      <c r="J361" s="19"/>
      <c r="K361" s="33"/>
      <c r="M361" s="3" t="s">
        <v>184</v>
      </c>
      <c r="N361" s="26" t="s">
        <v>3098</v>
      </c>
    </row>
    <row r="362" spans="2:14" x14ac:dyDescent="0.2">
      <c r="B362" s="3" t="s">
        <v>2669</v>
      </c>
      <c r="G362" s="19"/>
      <c r="H362" s="19">
        <v>500</v>
      </c>
      <c r="I362" s="19">
        <v>0</v>
      </c>
      <c r="J362" s="19"/>
      <c r="K362" s="33"/>
      <c r="M362" s="3" t="s">
        <v>184</v>
      </c>
      <c r="N362" s="26" t="s">
        <v>3099</v>
      </c>
    </row>
    <row r="363" spans="2:14" x14ac:dyDescent="0.2">
      <c r="B363" s="3" t="s">
        <v>2670</v>
      </c>
      <c r="G363" s="19"/>
      <c r="H363" s="19">
        <v>280</v>
      </c>
      <c r="I363" s="19">
        <v>0</v>
      </c>
      <c r="J363" s="19"/>
      <c r="K363" s="33"/>
      <c r="M363" s="3" t="s">
        <v>184</v>
      </c>
      <c r="N363" s="26" t="s">
        <v>3100</v>
      </c>
    </row>
    <row r="364" spans="2:14" x14ac:dyDescent="0.2">
      <c r="B364" s="3" t="s">
        <v>3063</v>
      </c>
      <c r="G364" s="19"/>
      <c r="H364" s="19">
        <v>22290</v>
      </c>
      <c r="I364" s="19">
        <v>0</v>
      </c>
      <c r="J364" s="19"/>
      <c r="K364" s="33"/>
      <c r="M364" s="3" t="s">
        <v>184</v>
      </c>
      <c r="N364" s="26" t="s">
        <v>3101</v>
      </c>
    </row>
    <row r="365" spans="2:14" x14ac:dyDescent="0.2">
      <c r="B365" s="3" t="s">
        <v>3064</v>
      </c>
      <c r="G365" s="19"/>
      <c r="H365" s="19">
        <v>602</v>
      </c>
      <c r="I365" s="19">
        <v>641</v>
      </c>
      <c r="J365" s="19"/>
      <c r="K365" s="33"/>
      <c r="M365" s="3" t="s">
        <v>180</v>
      </c>
      <c r="N365" s="26" t="s">
        <v>3102</v>
      </c>
    </row>
    <row r="366" spans="2:14" x14ac:dyDescent="0.2">
      <c r="B366" s="3" t="s">
        <v>2874</v>
      </c>
      <c r="G366" s="19"/>
      <c r="H366" s="19">
        <v>2907</v>
      </c>
      <c r="I366" s="19">
        <v>4044</v>
      </c>
      <c r="J366" s="19"/>
      <c r="K366" s="33"/>
      <c r="M366" s="3" t="s">
        <v>180</v>
      </c>
      <c r="N366" s="26" t="s">
        <v>3103</v>
      </c>
    </row>
    <row r="367" spans="2:14" x14ac:dyDescent="0.2">
      <c r="B367" s="3" t="s">
        <v>3065</v>
      </c>
      <c r="G367" s="19"/>
      <c r="H367" s="19">
        <v>504</v>
      </c>
      <c r="I367" s="19">
        <v>526</v>
      </c>
      <c r="J367" s="19"/>
      <c r="K367" s="33"/>
      <c r="M367" s="3" t="s">
        <v>180</v>
      </c>
      <c r="N367" s="26" t="s">
        <v>3104</v>
      </c>
    </row>
    <row r="368" spans="2:14" x14ac:dyDescent="0.2">
      <c r="B368" s="3" t="s">
        <v>3066</v>
      </c>
      <c r="G368" s="19"/>
      <c r="H368" s="19">
        <v>135</v>
      </c>
      <c r="I368" s="19">
        <v>0</v>
      </c>
      <c r="J368" s="19"/>
      <c r="K368" s="33"/>
      <c r="M368" s="3" t="s">
        <v>184</v>
      </c>
      <c r="N368" s="26" t="s">
        <v>3105</v>
      </c>
    </row>
    <row r="369" spans="2:14" x14ac:dyDescent="0.2">
      <c r="B369" s="3" t="s">
        <v>3067</v>
      </c>
      <c r="G369" s="19"/>
      <c r="H369" s="19">
        <v>3623</v>
      </c>
      <c r="I369" s="19">
        <v>4205</v>
      </c>
      <c r="J369" s="19"/>
      <c r="K369" s="33"/>
      <c r="M369" s="3" t="s">
        <v>180</v>
      </c>
      <c r="N369" s="26" t="s">
        <v>3106</v>
      </c>
    </row>
    <row r="370" spans="2:14" x14ac:dyDescent="0.2">
      <c r="B370" s="3" t="s">
        <v>2880</v>
      </c>
      <c r="G370" s="19"/>
      <c r="H370" s="19">
        <v>8000</v>
      </c>
      <c r="I370" s="19">
        <v>0</v>
      </c>
      <c r="J370" s="19"/>
      <c r="K370" s="33"/>
      <c r="M370" s="3" t="s">
        <v>184</v>
      </c>
      <c r="N370" s="26" t="s">
        <v>2927</v>
      </c>
    </row>
    <row r="371" spans="2:14" x14ac:dyDescent="0.2">
      <c r="B371" s="3" t="s">
        <v>3068</v>
      </c>
      <c r="G371" s="19"/>
      <c r="H371" s="19">
        <v>59</v>
      </c>
      <c r="I371" s="19">
        <v>121</v>
      </c>
      <c r="J371" s="19"/>
      <c r="K371" s="33"/>
      <c r="M371" s="3" t="s">
        <v>182</v>
      </c>
      <c r="N371" s="26" t="s">
        <v>3107</v>
      </c>
    </row>
    <row r="372" spans="2:14" x14ac:dyDescent="0.2">
      <c r="B372" s="3" t="s">
        <v>2676</v>
      </c>
      <c r="G372" s="19"/>
      <c r="H372" s="19">
        <v>1233</v>
      </c>
      <c r="I372" s="19">
        <v>2579</v>
      </c>
      <c r="J372" s="19"/>
      <c r="K372" s="33"/>
      <c r="M372" s="3" t="s">
        <v>182</v>
      </c>
      <c r="N372" s="26" t="s">
        <v>3108</v>
      </c>
    </row>
    <row r="373" spans="2:14" x14ac:dyDescent="0.2">
      <c r="B373" s="3" t="s">
        <v>3069</v>
      </c>
      <c r="G373" s="19"/>
      <c r="H373" s="19">
        <v>4240</v>
      </c>
      <c r="I373" s="19">
        <v>4424</v>
      </c>
      <c r="J373" s="19"/>
      <c r="K373" s="33"/>
      <c r="M373" s="3" t="s">
        <v>180</v>
      </c>
      <c r="N373" s="26" t="s">
        <v>3109</v>
      </c>
    </row>
    <row r="374" spans="2:14" x14ac:dyDescent="0.2">
      <c r="B374" s="3" t="s">
        <v>3070</v>
      </c>
      <c r="G374" s="19"/>
      <c r="H374" s="19">
        <v>5437</v>
      </c>
      <c r="I374" s="19">
        <v>6707</v>
      </c>
      <c r="J374" s="19"/>
      <c r="K374" s="33"/>
      <c r="M374" s="3" t="s">
        <v>182</v>
      </c>
      <c r="N374" s="26" t="s">
        <v>3110</v>
      </c>
    </row>
    <row r="375" spans="2:14" x14ac:dyDescent="0.2">
      <c r="B375" s="3" t="s">
        <v>3071</v>
      </c>
      <c r="G375" s="19"/>
      <c r="H375" s="19">
        <v>306</v>
      </c>
      <c r="I375" s="19">
        <v>426</v>
      </c>
      <c r="J375" s="19"/>
      <c r="K375" s="33"/>
      <c r="M375" s="3" t="s">
        <v>180</v>
      </c>
      <c r="N375" s="26" t="s">
        <v>3111</v>
      </c>
    </row>
    <row r="376" spans="2:14" x14ac:dyDescent="0.2">
      <c r="B376" s="3" t="s">
        <v>3072</v>
      </c>
      <c r="G376" s="19"/>
      <c r="H376" s="19">
        <v>3320</v>
      </c>
      <c r="I376" s="19">
        <v>4655</v>
      </c>
      <c r="J376" s="19"/>
      <c r="K376" s="33"/>
      <c r="M376" s="3" t="s">
        <v>180</v>
      </c>
      <c r="N376" s="26" t="s">
        <v>3112</v>
      </c>
    </row>
    <row r="377" spans="2:14" x14ac:dyDescent="0.2">
      <c r="B377" s="3" t="s">
        <v>3073</v>
      </c>
      <c r="G377" s="19"/>
      <c r="H377" s="19">
        <v>2659</v>
      </c>
      <c r="I377" s="19">
        <v>2230</v>
      </c>
      <c r="J377" s="19"/>
      <c r="K377" s="33"/>
      <c r="M377" s="3" t="s">
        <v>182</v>
      </c>
      <c r="N377" s="26" t="s">
        <v>3056</v>
      </c>
    </row>
    <row r="378" spans="2:14" x14ac:dyDescent="0.2">
      <c r="B378" s="26" t="s">
        <v>3074</v>
      </c>
      <c r="G378" s="19"/>
      <c r="H378" s="19">
        <v>35100</v>
      </c>
      <c r="I378" s="19">
        <v>0</v>
      </c>
      <c r="J378" s="19"/>
      <c r="K378" s="33"/>
      <c r="M378" s="3" t="s">
        <v>184</v>
      </c>
      <c r="N378" s="26" t="s">
        <v>3113</v>
      </c>
    </row>
    <row r="379" spans="2:14" x14ac:dyDescent="0.2">
      <c r="B379" s="26" t="s">
        <v>3075</v>
      </c>
      <c r="G379" s="19"/>
      <c r="H379" s="19">
        <v>342</v>
      </c>
      <c r="I379" s="19">
        <v>361</v>
      </c>
      <c r="J379" s="19"/>
      <c r="K379" s="33"/>
      <c r="M379" s="3" t="s">
        <v>180</v>
      </c>
      <c r="N379" s="26" t="s">
        <v>3114</v>
      </c>
    </row>
    <row r="380" spans="2:14" x14ac:dyDescent="0.2">
      <c r="B380" s="26" t="s">
        <v>3076</v>
      </c>
      <c r="G380" s="19"/>
      <c r="H380" s="19">
        <v>152</v>
      </c>
      <c r="I380" s="19">
        <v>159</v>
      </c>
      <c r="J380" s="19"/>
      <c r="K380" s="33"/>
      <c r="M380" s="3" t="s">
        <v>180</v>
      </c>
      <c r="N380" s="26" t="s">
        <v>3115</v>
      </c>
    </row>
    <row r="381" spans="2:14" x14ac:dyDescent="0.2">
      <c r="B381" s="26" t="s">
        <v>3077</v>
      </c>
      <c r="G381" s="19"/>
      <c r="H381" s="19">
        <v>1055</v>
      </c>
      <c r="I381" s="19">
        <v>4403</v>
      </c>
      <c r="J381" s="19"/>
      <c r="K381" s="33"/>
      <c r="M381" s="3" t="s">
        <v>182</v>
      </c>
      <c r="N381" s="26" t="s">
        <v>3116</v>
      </c>
    </row>
    <row r="382" spans="2:14" x14ac:dyDescent="0.2">
      <c r="B382" s="26" t="s">
        <v>3078</v>
      </c>
      <c r="G382" s="19"/>
      <c r="H382" s="19">
        <v>110</v>
      </c>
      <c r="I382" s="19">
        <v>152</v>
      </c>
      <c r="J382" s="19"/>
      <c r="K382" s="33"/>
      <c r="M382" s="3" t="s">
        <v>180</v>
      </c>
      <c r="N382" s="26" t="s">
        <v>3117</v>
      </c>
    </row>
    <row r="383" spans="2:14" x14ac:dyDescent="0.2">
      <c r="B383" s="26" t="s">
        <v>3079</v>
      </c>
      <c r="G383" s="19"/>
      <c r="H383" s="19">
        <v>167</v>
      </c>
      <c r="I383" s="19">
        <v>232</v>
      </c>
      <c r="J383" s="19"/>
      <c r="K383" s="33"/>
      <c r="M383" s="3" t="s">
        <v>180</v>
      </c>
      <c r="N383" s="26" t="s">
        <v>3118</v>
      </c>
    </row>
    <row r="384" spans="2:14" x14ac:dyDescent="0.2">
      <c r="B384" s="26" t="s">
        <v>3080</v>
      </c>
      <c r="G384" s="19"/>
      <c r="H384" s="19">
        <v>716</v>
      </c>
      <c r="I384" s="19">
        <v>0</v>
      </c>
      <c r="J384" s="19"/>
      <c r="K384" s="33"/>
      <c r="M384" s="3" t="s">
        <v>184</v>
      </c>
      <c r="N384" s="26" t="s">
        <v>3119</v>
      </c>
    </row>
    <row r="385" spans="1:14" x14ac:dyDescent="0.2">
      <c r="B385" s="26" t="s">
        <v>3081</v>
      </c>
      <c r="G385" s="19"/>
      <c r="H385" s="19">
        <v>9369</v>
      </c>
      <c r="I385" s="19">
        <v>19550</v>
      </c>
      <c r="J385" s="19"/>
      <c r="K385" s="33"/>
      <c r="M385" s="3" t="s">
        <v>180</v>
      </c>
      <c r="N385" s="26" t="s">
        <v>3120</v>
      </c>
    </row>
    <row r="386" spans="1:14" x14ac:dyDescent="0.2">
      <c r="B386" s="26" t="s">
        <v>3082</v>
      </c>
      <c r="G386" s="19"/>
      <c r="H386" s="19">
        <v>3132</v>
      </c>
      <c r="I386" s="19">
        <v>5419</v>
      </c>
      <c r="J386" s="19"/>
      <c r="K386" s="33"/>
      <c r="M386" s="3" t="s">
        <v>182</v>
      </c>
      <c r="N386" s="26" t="s">
        <v>3121</v>
      </c>
    </row>
    <row r="387" spans="1:14" x14ac:dyDescent="0.2">
      <c r="B387" s="26" t="s">
        <v>3083</v>
      </c>
      <c r="G387" s="19"/>
      <c r="H387" s="19">
        <v>125</v>
      </c>
      <c r="I387" s="19">
        <v>0</v>
      </c>
      <c r="J387" s="19"/>
      <c r="K387" s="33"/>
      <c r="M387" s="3" t="s">
        <v>184</v>
      </c>
      <c r="N387" s="26" t="s">
        <v>3122</v>
      </c>
    </row>
    <row r="388" spans="1:14" x14ac:dyDescent="0.2">
      <c r="B388" s="26" t="s">
        <v>3084</v>
      </c>
      <c r="G388" s="19"/>
      <c r="H388" s="19">
        <v>1360</v>
      </c>
      <c r="I388" s="19">
        <v>0</v>
      </c>
      <c r="J388" s="19"/>
      <c r="K388" s="33"/>
      <c r="M388" s="3" t="s">
        <v>184</v>
      </c>
      <c r="N388" s="26" t="s">
        <v>3123</v>
      </c>
    </row>
    <row r="389" spans="1:14" x14ac:dyDescent="0.2">
      <c r="B389" s="26" t="s">
        <v>3085</v>
      </c>
      <c r="H389" s="19">
        <v>100</v>
      </c>
      <c r="I389" s="19">
        <v>0</v>
      </c>
      <c r="J389" s="19"/>
      <c r="K389" s="33"/>
      <c r="M389" s="3" t="s">
        <v>184</v>
      </c>
      <c r="N389" s="26" t="s">
        <v>3124</v>
      </c>
    </row>
    <row r="390" spans="1:14" x14ac:dyDescent="0.2">
      <c r="B390" s="26" t="s">
        <v>3086</v>
      </c>
      <c r="H390" s="19">
        <v>1918</v>
      </c>
      <c r="I390" s="19">
        <v>11839</v>
      </c>
      <c r="J390" s="19"/>
      <c r="K390" s="33"/>
      <c r="M390" s="3" t="s">
        <v>182</v>
      </c>
      <c r="N390" s="26" t="s">
        <v>3125</v>
      </c>
    </row>
    <row r="391" spans="1:14" x14ac:dyDescent="0.2">
      <c r="B391" s="26" t="s">
        <v>3087</v>
      </c>
      <c r="H391" s="19">
        <v>45696</v>
      </c>
      <c r="I391" s="19">
        <v>141885</v>
      </c>
      <c r="J391" s="19"/>
      <c r="K391" s="33"/>
      <c r="M391" s="3" t="s">
        <v>182</v>
      </c>
      <c r="N391" s="26" t="s">
        <v>3047</v>
      </c>
    </row>
    <row r="392" spans="1:14" x14ac:dyDescent="0.2">
      <c r="B392" s="26" t="s">
        <v>3088</v>
      </c>
      <c r="H392" s="19">
        <v>165</v>
      </c>
      <c r="I392" s="19">
        <v>230</v>
      </c>
      <c r="J392" s="19"/>
      <c r="K392" s="33"/>
      <c r="M392" s="3" t="s">
        <v>180</v>
      </c>
      <c r="N392" s="26" t="s">
        <v>3126</v>
      </c>
    </row>
    <row r="393" spans="1:14" x14ac:dyDescent="0.2">
      <c r="B393" s="3" t="s">
        <v>221</v>
      </c>
      <c r="H393" s="19">
        <v>8353</v>
      </c>
      <c r="I393" s="19">
        <v>8034</v>
      </c>
      <c r="J393" s="19"/>
      <c r="K393" s="33"/>
      <c r="N393" s="39" t="s">
        <v>2491</v>
      </c>
    </row>
    <row r="394" spans="1:14" x14ac:dyDescent="0.2">
      <c r="B394" s="3" t="s">
        <v>166</v>
      </c>
      <c r="H394" s="19">
        <v>2833</v>
      </c>
      <c r="I394" s="19">
        <v>1532</v>
      </c>
      <c r="J394" s="19"/>
      <c r="K394" s="33"/>
    </row>
    <row r="395" spans="1:14" x14ac:dyDescent="0.2">
      <c r="H395" s="19"/>
      <c r="I395" s="19"/>
      <c r="J395" s="19"/>
      <c r="K395" s="33"/>
    </row>
    <row r="396" spans="1:14" x14ac:dyDescent="0.2">
      <c r="A396" s="3">
        <v>2024</v>
      </c>
      <c r="H396" s="19"/>
      <c r="I396" s="19"/>
      <c r="J396" s="19"/>
      <c r="K396" s="33"/>
    </row>
    <row r="397" spans="1:14" x14ac:dyDescent="0.2">
      <c r="B397" s="26" t="s">
        <v>3178</v>
      </c>
      <c r="H397" s="19">
        <v>1000</v>
      </c>
      <c r="I397" s="19">
        <v>0</v>
      </c>
      <c r="J397" s="19"/>
      <c r="K397" s="33"/>
      <c r="M397" s="3" t="s">
        <v>184</v>
      </c>
      <c r="N397" s="26" t="s">
        <v>3179</v>
      </c>
    </row>
    <row r="398" spans="1:14" x14ac:dyDescent="0.2">
      <c r="B398" s="26" t="s">
        <v>3127</v>
      </c>
      <c r="H398" s="19">
        <v>480</v>
      </c>
      <c r="I398" s="19">
        <v>0</v>
      </c>
      <c r="J398" s="19"/>
      <c r="K398" s="33"/>
      <c r="M398" s="3" t="s">
        <v>184</v>
      </c>
      <c r="N398" s="26" t="s">
        <v>3180</v>
      </c>
    </row>
    <row r="399" spans="1:14" x14ac:dyDescent="0.2">
      <c r="B399" s="26" t="s">
        <v>3128</v>
      </c>
      <c r="H399" s="19">
        <v>1000</v>
      </c>
      <c r="I399" s="19">
        <v>0</v>
      </c>
      <c r="J399" s="19"/>
      <c r="K399" s="33"/>
      <c r="M399" s="3" t="s">
        <v>184</v>
      </c>
      <c r="N399" s="26" t="s">
        <v>3181</v>
      </c>
    </row>
    <row r="400" spans="1:14" x14ac:dyDescent="0.2">
      <c r="B400" s="26" t="s">
        <v>3129</v>
      </c>
      <c r="H400" s="19">
        <v>4</v>
      </c>
      <c r="I400" s="19">
        <v>15</v>
      </c>
      <c r="J400" s="19"/>
      <c r="K400" s="33"/>
      <c r="M400" s="3" t="s">
        <v>182</v>
      </c>
      <c r="N400" s="26" t="s">
        <v>3182</v>
      </c>
    </row>
    <row r="401" spans="2:14" x14ac:dyDescent="0.2">
      <c r="B401" s="26" t="s">
        <v>3130</v>
      </c>
      <c r="H401" s="19">
        <v>611</v>
      </c>
      <c r="I401" s="19">
        <v>313</v>
      </c>
      <c r="J401" s="19"/>
      <c r="K401" s="33"/>
      <c r="M401" s="3" t="s">
        <v>182</v>
      </c>
      <c r="N401" s="26" t="s">
        <v>3183</v>
      </c>
    </row>
    <row r="402" spans="2:14" x14ac:dyDescent="0.2">
      <c r="B402" s="26" t="s">
        <v>3131</v>
      </c>
      <c r="H402" s="19">
        <v>400</v>
      </c>
      <c r="I402" s="19">
        <v>0</v>
      </c>
      <c r="J402" s="19"/>
      <c r="K402" s="33"/>
      <c r="M402" s="3" t="s">
        <v>184</v>
      </c>
      <c r="N402" s="26" t="s">
        <v>3184</v>
      </c>
    </row>
    <row r="403" spans="2:14" x14ac:dyDescent="0.2">
      <c r="B403" s="26" t="s">
        <v>3132</v>
      </c>
      <c r="H403" s="19">
        <v>1450</v>
      </c>
      <c r="I403" s="19">
        <v>4621</v>
      </c>
      <c r="J403" s="19"/>
      <c r="K403" s="33"/>
      <c r="M403" s="3" t="s">
        <v>182</v>
      </c>
      <c r="N403" s="26" t="s">
        <v>3185</v>
      </c>
    </row>
    <row r="404" spans="2:14" x14ac:dyDescent="0.2">
      <c r="B404" s="26" t="s">
        <v>3133</v>
      </c>
      <c r="H404" s="19">
        <v>750</v>
      </c>
      <c r="I404" s="19">
        <v>0</v>
      </c>
      <c r="J404" s="19"/>
      <c r="K404" s="33"/>
      <c r="M404" s="3" t="s">
        <v>184</v>
      </c>
      <c r="N404" s="26" t="s">
        <v>3186</v>
      </c>
    </row>
    <row r="405" spans="2:14" x14ac:dyDescent="0.2">
      <c r="B405" s="26" t="s">
        <v>3134</v>
      </c>
      <c r="H405" s="19">
        <v>282</v>
      </c>
      <c r="I405" s="19">
        <v>588</v>
      </c>
      <c r="J405" s="19"/>
      <c r="K405" s="33"/>
      <c r="M405" s="3" t="s">
        <v>180</v>
      </c>
      <c r="N405" s="26" t="s">
        <v>3187</v>
      </c>
    </row>
    <row r="406" spans="2:14" x14ac:dyDescent="0.2">
      <c r="B406" s="26" t="s">
        <v>3135</v>
      </c>
      <c r="H406" s="19">
        <v>250</v>
      </c>
      <c r="I406" s="19">
        <v>522</v>
      </c>
      <c r="J406" s="19"/>
      <c r="K406" s="33"/>
      <c r="M406" s="3" t="s">
        <v>180</v>
      </c>
      <c r="N406" s="26" t="s">
        <v>3188</v>
      </c>
    </row>
    <row r="407" spans="2:14" x14ac:dyDescent="0.2">
      <c r="B407" s="26" t="s">
        <v>3136</v>
      </c>
      <c r="H407" s="19">
        <v>300</v>
      </c>
      <c r="I407" s="19">
        <v>0</v>
      </c>
      <c r="J407" s="19"/>
      <c r="K407" s="33"/>
      <c r="M407" s="3" t="s">
        <v>184</v>
      </c>
      <c r="N407" s="26" t="s">
        <v>3189</v>
      </c>
    </row>
    <row r="408" spans="2:14" x14ac:dyDescent="0.2">
      <c r="B408" s="26" t="s">
        <v>3137</v>
      </c>
      <c r="H408" s="19">
        <v>2240</v>
      </c>
      <c r="I408" s="19">
        <v>0</v>
      </c>
      <c r="J408" s="19"/>
      <c r="K408" s="33"/>
      <c r="M408" s="3" t="s">
        <v>184</v>
      </c>
      <c r="N408" s="26" t="s">
        <v>3190</v>
      </c>
    </row>
    <row r="409" spans="2:14" x14ac:dyDescent="0.2">
      <c r="B409" s="26" t="s">
        <v>3138</v>
      </c>
      <c r="H409" s="19">
        <v>150</v>
      </c>
      <c r="I409" s="19">
        <v>0</v>
      </c>
      <c r="J409" s="19"/>
      <c r="K409" s="33"/>
      <c r="M409" s="3" t="s">
        <v>184</v>
      </c>
      <c r="N409" s="26" t="s">
        <v>3191</v>
      </c>
    </row>
    <row r="410" spans="2:14" x14ac:dyDescent="0.2">
      <c r="B410" s="26" t="s">
        <v>3139</v>
      </c>
      <c r="H410" s="19">
        <v>5000</v>
      </c>
      <c r="I410" s="19">
        <v>5143</v>
      </c>
      <c r="J410" s="19"/>
      <c r="K410" s="33"/>
      <c r="M410" s="3" t="s">
        <v>182</v>
      </c>
      <c r="N410" s="26" t="s">
        <v>3192</v>
      </c>
    </row>
    <row r="411" spans="2:14" x14ac:dyDescent="0.2">
      <c r="B411" s="26" t="s">
        <v>3140</v>
      </c>
      <c r="H411" s="19">
        <v>-9911</v>
      </c>
      <c r="I411" s="19">
        <v>0</v>
      </c>
      <c r="J411" s="19"/>
      <c r="K411" s="33"/>
      <c r="M411" s="3" t="s">
        <v>184</v>
      </c>
      <c r="N411" s="26" t="s">
        <v>3193</v>
      </c>
    </row>
    <row r="412" spans="2:14" x14ac:dyDescent="0.2">
      <c r="B412" s="26" t="s">
        <v>3141</v>
      </c>
      <c r="H412" s="19">
        <v>3352</v>
      </c>
      <c r="I412" s="19">
        <v>25887</v>
      </c>
      <c r="J412" s="19"/>
      <c r="K412" s="33"/>
      <c r="M412" s="3" t="s">
        <v>182</v>
      </c>
      <c r="N412" s="26" t="s">
        <v>3194</v>
      </c>
    </row>
    <row r="413" spans="2:14" x14ac:dyDescent="0.2">
      <c r="B413" s="26" t="s">
        <v>3142</v>
      </c>
      <c r="H413" s="19">
        <v>250</v>
      </c>
      <c r="I413" s="19">
        <v>0</v>
      </c>
      <c r="J413" s="19"/>
      <c r="K413" s="33"/>
      <c r="M413" s="3" t="s">
        <v>184</v>
      </c>
      <c r="N413" s="26" t="s">
        <v>3195</v>
      </c>
    </row>
    <row r="414" spans="2:14" x14ac:dyDescent="0.2">
      <c r="B414" s="26" t="s">
        <v>3143</v>
      </c>
      <c r="H414" s="19">
        <v>263</v>
      </c>
      <c r="I414" s="19">
        <v>444</v>
      </c>
      <c r="J414" s="19"/>
      <c r="K414" s="33"/>
      <c r="M414" s="3" t="s">
        <v>180</v>
      </c>
      <c r="N414" s="26" t="s">
        <v>3196</v>
      </c>
    </row>
    <row r="415" spans="2:14" x14ac:dyDescent="0.2">
      <c r="B415" s="26" t="s">
        <v>3144</v>
      </c>
      <c r="H415" s="19">
        <v>1651</v>
      </c>
      <c r="I415" s="19">
        <v>2258</v>
      </c>
      <c r="J415" s="19"/>
      <c r="K415" s="33"/>
      <c r="M415" s="3" t="s">
        <v>182</v>
      </c>
      <c r="N415" s="26" t="s">
        <v>3197</v>
      </c>
    </row>
    <row r="416" spans="2:14" x14ac:dyDescent="0.2">
      <c r="B416" s="26" t="s">
        <v>3145</v>
      </c>
      <c r="H416" s="19">
        <v>200</v>
      </c>
      <c r="I416" s="19">
        <v>0</v>
      </c>
      <c r="J416" s="19"/>
      <c r="K416" s="33"/>
      <c r="M416" s="3" t="s">
        <v>184</v>
      </c>
      <c r="N416" s="26" t="s">
        <v>3198</v>
      </c>
    </row>
    <row r="417" spans="2:14" x14ac:dyDescent="0.2">
      <c r="B417" s="26" t="s">
        <v>3146</v>
      </c>
      <c r="H417" s="19">
        <v>-798</v>
      </c>
      <c r="I417" s="19">
        <v>1903</v>
      </c>
      <c r="J417" s="19"/>
      <c r="K417" s="33"/>
      <c r="M417" s="3" t="s">
        <v>182</v>
      </c>
      <c r="N417" s="26" t="s">
        <v>3199</v>
      </c>
    </row>
    <row r="418" spans="2:14" x14ac:dyDescent="0.2">
      <c r="B418" s="26" t="s">
        <v>3147</v>
      </c>
      <c r="H418" s="19">
        <v>5325</v>
      </c>
      <c r="I418" s="19">
        <v>6594</v>
      </c>
      <c r="J418" s="19"/>
      <c r="K418" s="33"/>
      <c r="M418" s="3" t="s">
        <v>180</v>
      </c>
      <c r="N418" s="26" t="s">
        <v>3200</v>
      </c>
    </row>
    <row r="419" spans="2:14" x14ac:dyDescent="0.2">
      <c r="B419" s="26" t="s">
        <v>3148</v>
      </c>
      <c r="H419" s="19">
        <v>2500</v>
      </c>
      <c r="I419" s="19">
        <v>5217</v>
      </c>
      <c r="J419" s="19"/>
      <c r="K419" s="33"/>
      <c r="M419" s="3" t="s">
        <v>180</v>
      </c>
      <c r="N419" s="26" t="s">
        <v>3201</v>
      </c>
    </row>
    <row r="420" spans="2:14" x14ac:dyDescent="0.2">
      <c r="B420" s="26" t="s">
        <v>3149</v>
      </c>
      <c r="H420" s="19">
        <v>-7011</v>
      </c>
      <c r="I420" s="19">
        <v>-8073</v>
      </c>
      <c r="J420" s="19"/>
      <c r="K420" s="33"/>
      <c r="M420" s="3" t="s">
        <v>180</v>
      </c>
      <c r="N420" s="26" t="s">
        <v>3202</v>
      </c>
    </row>
    <row r="421" spans="2:14" x14ac:dyDescent="0.2">
      <c r="B421" s="26" t="s">
        <v>3150</v>
      </c>
      <c r="H421" s="19">
        <v>200</v>
      </c>
      <c r="I421" s="19">
        <v>0</v>
      </c>
      <c r="J421" s="19"/>
      <c r="K421" s="33"/>
      <c r="M421" s="3" t="s">
        <v>184</v>
      </c>
      <c r="N421" s="26" t="s">
        <v>3203</v>
      </c>
    </row>
    <row r="422" spans="2:14" x14ac:dyDescent="0.2">
      <c r="B422" s="26" t="s">
        <v>3151</v>
      </c>
      <c r="H422" s="19">
        <v>328</v>
      </c>
      <c r="I422" s="19">
        <v>686</v>
      </c>
      <c r="J422" s="19"/>
      <c r="K422" s="33"/>
      <c r="M422" s="3" t="s">
        <v>182</v>
      </c>
      <c r="N422" s="26" t="s">
        <v>3204</v>
      </c>
    </row>
    <row r="423" spans="2:14" x14ac:dyDescent="0.2">
      <c r="B423" s="26" t="s">
        <v>3152</v>
      </c>
      <c r="H423" s="19">
        <v>893</v>
      </c>
      <c r="I423" s="19">
        <v>1863</v>
      </c>
      <c r="J423" s="19"/>
      <c r="K423" s="33"/>
      <c r="M423" s="3" t="s">
        <v>180</v>
      </c>
      <c r="N423" s="26" t="s">
        <v>3205</v>
      </c>
    </row>
    <row r="424" spans="2:14" x14ac:dyDescent="0.2">
      <c r="B424" s="26" t="s">
        <v>3153</v>
      </c>
      <c r="H424" s="19">
        <v>200</v>
      </c>
      <c r="I424" s="19">
        <v>0</v>
      </c>
      <c r="J424" s="19"/>
      <c r="K424" s="33"/>
      <c r="M424" s="3" t="s">
        <v>184</v>
      </c>
      <c r="N424" s="26" t="s">
        <v>3206</v>
      </c>
    </row>
    <row r="425" spans="2:14" x14ac:dyDescent="0.2">
      <c r="B425" s="26" t="s">
        <v>3154</v>
      </c>
      <c r="H425" s="19">
        <v>900</v>
      </c>
      <c r="I425" s="19">
        <v>1878</v>
      </c>
      <c r="J425" s="19"/>
      <c r="K425" s="33"/>
      <c r="M425" s="3" t="s">
        <v>180</v>
      </c>
      <c r="N425" s="26" t="s">
        <v>3207</v>
      </c>
    </row>
    <row r="426" spans="2:14" x14ac:dyDescent="0.2">
      <c r="B426" s="26" t="s">
        <v>3155</v>
      </c>
      <c r="H426" s="19">
        <v>250</v>
      </c>
      <c r="I426" s="19">
        <v>0</v>
      </c>
      <c r="J426" s="19"/>
      <c r="K426" s="33"/>
      <c r="M426" s="3" t="s">
        <v>184</v>
      </c>
      <c r="N426" s="26" t="s">
        <v>3208</v>
      </c>
    </row>
    <row r="427" spans="2:14" x14ac:dyDescent="0.2">
      <c r="B427" s="26" t="s">
        <v>3156</v>
      </c>
      <c r="H427" s="19">
        <v>561</v>
      </c>
      <c r="I427" s="19">
        <v>0</v>
      </c>
      <c r="J427" s="19"/>
      <c r="K427" s="33"/>
      <c r="M427" s="3" t="s">
        <v>184</v>
      </c>
      <c r="N427" s="26" t="s">
        <v>3209</v>
      </c>
    </row>
    <row r="428" spans="2:14" x14ac:dyDescent="0.2">
      <c r="B428" s="26" t="s">
        <v>3157</v>
      </c>
      <c r="H428" s="19">
        <v>9264</v>
      </c>
      <c r="I428" s="19">
        <v>27168</v>
      </c>
      <c r="J428" s="19"/>
      <c r="K428" s="33"/>
      <c r="M428" s="3" t="s">
        <v>182</v>
      </c>
      <c r="N428" s="26" t="s">
        <v>3210</v>
      </c>
    </row>
    <row r="429" spans="2:14" x14ac:dyDescent="0.2">
      <c r="B429" s="26" t="s">
        <v>3158</v>
      </c>
      <c r="H429" s="19">
        <v>14327</v>
      </c>
      <c r="I429" s="19">
        <v>31178</v>
      </c>
      <c r="J429" s="19"/>
      <c r="K429" s="33"/>
      <c r="M429" s="3" t="s">
        <v>182</v>
      </c>
      <c r="N429" s="26" t="s">
        <v>3211</v>
      </c>
    </row>
    <row r="430" spans="2:14" x14ac:dyDescent="0.2">
      <c r="B430" s="26" t="s">
        <v>3159</v>
      </c>
      <c r="H430" s="19">
        <v>900</v>
      </c>
      <c r="I430" s="19">
        <v>1252</v>
      </c>
      <c r="J430" s="19"/>
      <c r="K430" s="33"/>
      <c r="M430" s="3" t="s">
        <v>182</v>
      </c>
      <c r="N430" s="26" t="s">
        <v>3212</v>
      </c>
    </row>
    <row r="431" spans="2:14" x14ac:dyDescent="0.2">
      <c r="B431" s="26" t="s">
        <v>3160</v>
      </c>
      <c r="H431" s="19">
        <v>11828</v>
      </c>
      <c r="I431" s="19">
        <v>13281</v>
      </c>
      <c r="J431" s="19"/>
      <c r="K431" s="33"/>
      <c r="M431" s="3" t="s">
        <v>182</v>
      </c>
      <c r="N431" s="26" t="s">
        <v>3213</v>
      </c>
    </row>
    <row r="432" spans="2:14" x14ac:dyDescent="0.2">
      <c r="B432" s="26" t="s">
        <v>3161</v>
      </c>
      <c r="H432" s="19">
        <v>5611</v>
      </c>
      <c r="I432" s="19">
        <v>17031</v>
      </c>
      <c r="J432" s="19"/>
      <c r="K432" s="33"/>
      <c r="M432" s="3" t="s">
        <v>182</v>
      </c>
      <c r="N432" s="26" t="s">
        <v>3214</v>
      </c>
    </row>
    <row r="433" spans="2:14" x14ac:dyDescent="0.2">
      <c r="B433" s="26" t="s">
        <v>3162</v>
      </c>
      <c r="H433" s="19">
        <v>376</v>
      </c>
      <c r="I433" s="19">
        <v>785</v>
      </c>
      <c r="J433" s="19"/>
      <c r="K433" s="33"/>
      <c r="M433" s="3" t="s">
        <v>180</v>
      </c>
      <c r="N433" s="26" t="s">
        <v>3215</v>
      </c>
    </row>
    <row r="434" spans="2:14" x14ac:dyDescent="0.2">
      <c r="B434" s="26" t="s">
        <v>3163</v>
      </c>
      <c r="H434" s="19">
        <v>67</v>
      </c>
      <c r="I434" s="19">
        <v>140</v>
      </c>
      <c r="J434" s="19"/>
      <c r="K434" s="33"/>
      <c r="M434" s="3" t="s">
        <v>180</v>
      </c>
      <c r="N434" s="26" t="s">
        <v>3216</v>
      </c>
    </row>
    <row r="435" spans="2:14" x14ac:dyDescent="0.2">
      <c r="B435" s="26" t="s">
        <v>3164</v>
      </c>
      <c r="H435" s="19">
        <v>248</v>
      </c>
      <c r="I435" s="19">
        <v>62</v>
      </c>
      <c r="J435" s="19"/>
      <c r="K435" s="33"/>
      <c r="M435" s="3" t="s">
        <v>182</v>
      </c>
      <c r="N435" s="26" t="s">
        <v>3217</v>
      </c>
    </row>
    <row r="436" spans="2:14" x14ac:dyDescent="0.2">
      <c r="B436" s="26" t="s">
        <v>3165</v>
      </c>
      <c r="H436" s="19">
        <v>330</v>
      </c>
      <c r="I436" s="19">
        <v>689</v>
      </c>
      <c r="J436" s="19"/>
      <c r="K436" s="33"/>
      <c r="M436" s="3" t="s">
        <v>182</v>
      </c>
      <c r="N436" s="26" t="s">
        <v>3218</v>
      </c>
    </row>
    <row r="437" spans="2:14" x14ac:dyDescent="0.2">
      <c r="B437" s="26" t="s">
        <v>3166</v>
      </c>
      <c r="H437" s="19">
        <v>500</v>
      </c>
      <c r="I437" s="19">
        <v>0</v>
      </c>
      <c r="J437" s="19"/>
      <c r="K437" s="33"/>
      <c r="M437" s="3" t="s">
        <v>184</v>
      </c>
      <c r="N437" s="26" t="s">
        <v>3219</v>
      </c>
    </row>
    <row r="438" spans="2:14" x14ac:dyDescent="0.2">
      <c r="B438" s="26" t="s">
        <v>3167</v>
      </c>
      <c r="H438" s="19">
        <v>1668</v>
      </c>
      <c r="I438" s="19">
        <v>3480</v>
      </c>
      <c r="J438" s="19"/>
      <c r="K438" s="33"/>
      <c r="M438" s="3" t="s">
        <v>180</v>
      </c>
      <c r="N438" s="26" t="s">
        <v>3220</v>
      </c>
    </row>
    <row r="439" spans="2:14" x14ac:dyDescent="0.2">
      <c r="B439" s="26" t="s">
        <v>3168</v>
      </c>
      <c r="H439" s="19">
        <v>400</v>
      </c>
      <c r="I439" s="19">
        <v>0</v>
      </c>
      <c r="J439" s="19"/>
      <c r="K439" s="33"/>
      <c r="M439" s="3" t="s">
        <v>184</v>
      </c>
      <c r="N439" s="26" t="s">
        <v>3221</v>
      </c>
    </row>
    <row r="440" spans="2:14" x14ac:dyDescent="0.2">
      <c r="B440" s="26" t="s">
        <v>3169</v>
      </c>
      <c r="H440" s="19">
        <v>1000</v>
      </c>
      <c r="I440" s="19">
        <v>0</v>
      </c>
      <c r="J440" s="19"/>
      <c r="K440" s="33"/>
      <c r="M440" s="3" t="s">
        <v>184</v>
      </c>
      <c r="N440" s="26" t="s">
        <v>3222</v>
      </c>
    </row>
    <row r="441" spans="2:14" x14ac:dyDescent="0.2">
      <c r="B441" s="26" t="s">
        <v>3170</v>
      </c>
      <c r="H441" s="19">
        <v>1000</v>
      </c>
      <c r="I441" s="19">
        <v>0</v>
      </c>
      <c r="J441" s="19"/>
      <c r="K441" s="33"/>
      <c r="M441" s="3" t="s">
        <v>184</v>
      </c>
      <c r="N441" s="26" t="s">
        <v>3223</v>
      </c>
    </row>
    <row r="442" spans="2:14" x14ac:dyDescent="0.2">
      <c r="B442" s="26" t="s">
        <v>3171</v>
      </c>
      <c r="H442" s="19">
        <v>3700</v>
      </c>
      <c r="I442" s="19">
        <v>5530</v>
      </c>
      <c r="J442" s="19"/>
      <c r="K442" s="33"/>
      <c r="M442" s="3" t="s">
        <v>182</v>
      </c>
      <c r="N442" s="26" t="s">
        <v>3224</v>
      </c>
    </row>
    <row r="443" spans="2:14" x14ac:dyDescent="0.2">
      <c r="B443" s="26" t="s">
        <v>3172</v>
      </c>
      <c r="H443" s="19">
        <v>8000</v>
      </c>
      <c r="I443" s="19">
        <v>16693</v>
      </c>
      <c r="J443" s="19"/>
      <c r="K443" s="33"/>
      <c r="M443" s="3" t="s">
        <v>180</v>
      </c>
      <c r="N443" s="26" t="s">
        <v>3225</v>
      </c>
    </row>
    <row r="444" spans="2:14" x14ac:dyDescent="0.2">
      <c r="B444" s="26" t="s">
        <v>3087</v>
      </c>
      <c r="H444" s="19">
        <v>1973</v>
      </c>
      <c r="I444" s="19">
        <v>0</v>
      </c>
      <c r="J444" s="19"/>
      <c r="K444" s="33"/>
      <c r="M444" s="3" t="s">
        <v>184</v>
      </c>
      <c r="N444" s="26" t="s">
        <v>3226</v>
      </c>
    </row>
    <row r="445" spans="2:14" x14ac:dyDescent="0.2">
      <c r="B445" s="26" t="s">
        <v>3173</v>
      </c>
      <c r="H445" s="19">
        <v>-1782</v>
      </c>
      <c r="I445" s="19">
        <v>1175</v>
      </c>
      <c r="J445" s="19"/>
      <c r="K445" s="33"/>
      <c r="M445" s="3" t="s">
        <v>182</v>
      </c>
      <c r="N445" s="26" t="s">
        <v>3227</v>
      </c>
    </row>
    <row r="446" spans="2:14" x14ac:dyDescent="0.2">
      <c r="B446" s="26" t="s">
        <v>3174</v>
      </c>
      <c r="H446" s="19">
        <v>1283</v>
      </c>
      <c r="I446" s="19">
        <v>2216</v>
      </c>
      <c r="J446" s="19"/>
      <c r="K446" s="33"/>
      <c r="M446" s="3" t="s">
        <v>182</v>
      </c>
      <c r="N446" s="26" t="s">
        <v>3228</v>
      </c>
    </row>
    <row r="447" spans="2:14" x14ac:dyDescent="0.2">
      <c r="B447" s="26" t="s">
        <v>3175</v>
      </c>
      <c r="H447" s="19">
        <v>1500</v>
      </c>
      <c r="I447" s="19">
        <v>3130</v>
      </c>
      <c r="J447" s="19"/>
      <c r="K447" s="33"/>
      <c r="M447" s="3" t="s">
        <v>182</v>
      </c>
      <c r="N447" s="26" t="s">
        <v>3229</v>
      </c>
    </row>
    <row r="448" spans="2:14" x14ac:dyDescent="0.2">
      <c r="B448" s="26" t="s">
        <v>3176</v>
      </c>
      <c r="H448" s="19">
        <v>1000</v>
      </c>
      <c r="I448" s="19">
        <v>2087</v>
      </c>
      <c r="J448" s="19"/>
      <c r="K448" s="33"/>
      <c r="M448" s="3" t="s">
        <v>180</v>
      </c>
      <c r="N448" s="26" t="s">
        <v>3287</v>
      </c>
    </row>
    <row r="449" spans="2:14" x14ac:dyDescent="0.2">
      <c r="B449" s="26" t="s">
        <v>3177</v>
      </c>
      <c r="H449" s="19">
        <v>-22838</v>
      </c>
      <c r="I449" s="19">
        <v>-13204</v>
      </c>
      <c r="J449" s="19"/>
      <c r="K449" s="33"/>
      <c r="M449" s="3" t="s">
        <v>182</v>
      </c>
      <c r="N449" s="26" t="s">
        <v>3230</v>
      </c>
    </row>
    <row r="450" spans="2:14" x14ac:dyDescent="0.2">
      <c r="B450" s="3" t="s">
        <v>3231</v>
      </c>
      <c r="H450" s="19">
        <v>1495</v>
      </c>
      <c r="I450" s="19">
        <v>357</v>
      </c>
      <c r="J450" s="19"/>
      <c r="K450" s="33"/>
      <c r="M450" s="3" t="s">
        <v>182</v>
      </c>
      <c r="N450" s="26" t="s">
        <v>3232</v>
      </c>
    </row>
    <row r="451" spans="2:14" x14ac:dyDescent="0.2">
      <c r="B451" s="26" t="s">
        <v>3087</v>
      </c>
      <c r="H451" s="19">
        <v>618</v>
      </c>
      <c r="I451" s="19">
        <v>1290</v>
      </c>
      <c r="J451" s="19"/>
      <c r="K451" s="33"/>
      <c r="M451" s="3" t="s">
        <v>182</v>
      </c>
      <c r="N451" s="26" t="s">
        <v>3226</v>
      </c>
    </row>
    <row r="452" spans="2:14" x14ac:dyDescent="0.2">
      <c r="B452" s="26" t="s">
        <v>3129</v>
      </c>
      <c r="H452" s="19">
        <v>124</v>
      </c>
      <c r="I452" s="19">
        <v>541</v>
      </c>
      <c r="J452" s="19"/>
      <c r="K452" s="33"/>
      <c r="M452" s="3" t="s">
        <v>182</v>
      </c>
      <c r="N452" s="26" t="s">
        <v>3182</v>
      </c>
    </row>
    <row r="453" spans="2:14" x14ac:dyDescent="0.2">
      <c r="B453" s="26" t="s">
        <v>3233</v>
      </c>
      <c r="H453" s="19">
        <v>2548</v>
      </c>
      <c r="I453" s="19">
        <v>10224</v>
      </c>
      <c r="J453" s="19"/>
      <c r="K453" s="33"/>
      <c r="M453" s="3" t="s">
        <v>182</v>
      </c>
      <c r="N453" s="26" t="s">
        <v>3259</v>
      </c>
    </row>
    <row r="454" spans="2:14" x14ac:dyDescent="0.2">
      <c r="B454" s="26" t="s">
        <v>3234</v>
      </c>
      <c r="H454" s="19">
        <v>347</v>
      </c>
      <c r="I454" s="19">
        <v>2666</v>
      </c>
      <c r="J454" s="19"/>
      <c r="K454" s="33"/>
      <c r="M454" s="3" t="s">
        <v>182</v>
      </c>
      <c r="N454" s="26" t="s">
        <v>3260</v>
      </c>
    </row>
    <row r="455" spans="2:14" x14ac:dyDescent="0.2">
      <c r="B455" s="26" t="s">
        <v>3235</v>
      </c>
      <c r="H455" s="19">
        <v>500</v>
      </c>
      <c r="I455" s="19">
        <v>0</v>
      </c>
      <c r="J455" s="19"/>
      <c r="K455" s="33"/>
      <c r="M455" s="3" t="s">
        <v>184</v>
      </c>
      <c r="N455" s="26" t="s">
        <v>3261</v>
      </c>
    </row>
    <row r="456" spans="2:14" x14ac:dyDescent="0.2">
      <c r="B456" s="26" t="s">
        <v>3236</v>
      </c>
      <c r="H456" s="19">
        <v>376</v>
      </c>
      <c r="I456" s="19">
        <v>0</v>
      </c>
      <c r="J456" s="19"/>
      <c r="K456" s="33"/>
      <c r="M456" s="3" t="s">
        <v>184</v>
      </c>
      <c r="N456" s="26" t="s">
        <v>3262</v>
      </c>
    </row>
    <row r="457" spans="2:14" x14ac:dyDescent="0.2">
      <c r="B457" s="26" t="s">
        <v>3237</v>
      </c>
      <c r="H457" s="19">
        <v>91</v>
      </c>
      <c r="I457" s="19">
        <v>190</v>
      </c>
      <c r="J457" s="19"/>
      <c r="K457" s="33"/>
      <c r="M457" s="3" t="s">
        <v>180</v>
      </c>
      <c r="N457" s="26" t="s">
        <v>3263</v>
      </c>
    </row>
    <row r="458" spans="2:14" x14ac:dyDescent="0.2">
      <c r="B458" s="26" t="s">
        <v>3238</v>
      </c>
      <c r="H458" s="19">
        <v>41022</v>
      </c>
      <c r="I458" s="19">
        <v>71439</v>
      </c>
      <c r="J458" s="19"/>
      <c r="K458" s="33"/>
      <c r="M458" s="3" t="s">
        <v>182</v>
      </c>
      <c r="N458" s="26" t="s">
        <v>3264</v>
      </c>
    </row>
    <row r="459" spans="2:14" x14ac:dyDescent="0.2">
      <c r="B459" s="26" t="s">
        <v>3239</v>
      </c>
      <c r="H459" s="19">
        <v>100</v>
      </c>
      <c r="I459" s="19">
        <v>0</v>
      </c>
      <c r="J459" s="19"/>
      <c r="K459" s="33"/>
      <c r="M459" s="3" t="s">
        <v>184</v>
      </c>
      <c r="N459" s="26" t="s">
        <v>3265</v>
      </c>
    </row>
    <row r="460" spans="2:14" x14ac:dyDescent="0.2">
      <c r="B460" s="26" t="s">
        <v>3140</v>
      </c>
      <c r="H460" s="19">
        <v>-30723</v>
      </c>
      <c r="I460" s="19">
        <v>0</v>
      </c>
      <c r="J460" s="19"/>
      <c r="K460" s="33"/>
      <c r="M460" s="3" t="s">
        <v>184</v>
      </c>
      <c r="N460" s="26" t="s">
        <v>3193</v>
      </c>
    </row>
    <row r="461" spans="2:14" x14ac:dyDescent="0.2">
      <c r="B461" s="26" t="s">
        <v>3240</v>
      </c>
      <c r="H461" s="19">
        <v>92</v>
      </c>
      <c r="I461" s="19">
        <v>96</v>
      </c>
      <c r="J461" s="19"/>
      <c r="K461" s="33"/>
      <c r="M461" s="3" t="s">
        <v>180</v>
      </c>
      <c r="N461" s="26" t="s">
        <v>3266</v>
      </c>
    </row>
    <row r="462" spans="2:14" x14ac:dyDescent="0.2">
      <c r="B462" s="26" t="s">
        <v>3241</v>
      </c>
      <c r="H462" s="19">
        <v>100</v>
      </c>
      <c r="I462" s="19">
        <v>0</v>
      </c>
      <c r="J462" s="19"/>
      <c r="K462" s="33"/>
      <c r="M462" s="3" t="s">
        <v>184</v>
      </c>
      <c r="N462" s="26" t="s">
        <v>3267</v>
      </c>
    </row>
    <row r="463" spans="2:14" x14ac:dyDescent="0.2">
      <c r="B463" s="26" t="s">
        <v>3242</v>
      </c>
      <c r="H463" s="19">
        <v>-481</v>
      </c>
      <c r="I463" s="19">
        <v>-511</v>
      </c>
      <c r="J463" s="19"/>
      <c r="K463" s="33"/>
      <c r="M463" s="3" t="s">
        <v>180</v>
      </c>
      <c r="N463" s="26" t="s">
        <v>3268</v>
      </c>
    </row>
    <row r="464" spans="2:14" x14ac:dyDescent="0.2">
      <c r="B464" s="26" t="s">
        <v>3243</v>
      </c>
      <c r="H464" s="19">
        <v>50</v>
      </c>
      <c r="I464" s="19">
        <v>0</v>
      </c>
      <c r="J464" s="19"/>
      <c r="K464" s="33"/>
      <c r="M464" s="3" t="s">
        <v>184</v>
      </c>
      <c r="N464" s="26" t="s">
        <v>3269</v>
      </c>
    </row>
    <row r="465" spans="2:14" x14ac:dyDescent="0.2">
      <c r="B465" s="26" t="s">
        <v>3244</v>
      </c>
      <c r="H465" s="19">
        <v>1301</v>
      </c>
      <c r="I465" s="19">
        <v>2245</v>
      </c>
      <c r="J465" s="19"/>
      <c r="K465" s="33"/>
      <c r="M465" s="3" t="s">
        <v>182</v>
      </c>
      <c r="N465" s="26" t="s">
        <v>3270</v>
      </c>
    </row>
    <row r="466" spans="2:14" x14ac:dyDescent="0.2">
      <c r="B466" s="26" t="s">
        <v>3245</v>
      </c>
      <c r="H466" s="19">
        <v>181</v>
      </c>
      <c r="I466" s="19">
        <v>378</v>
      </c>
      <c r="J466" s="19"/>
      <c r="K466" s="33"/>
      <c r="M466" s="3" t="s">
        <v>180</v>
      </c>
      <c r="N466" s="26" t="s">
        <v>3271</v>
      </c>
    </row>
    <row r="467" spans="2:14" x14ac:dyDescent="0.2">
      <c r="B467" s="26" t="s">
        <v>3246</v>
      </c>
      <c r="H467" s="19">
        <v>1360</v>
      </c>
      <c r="I467" s="19">
        <v>0</v>
      </c>
      <c r="J467" s="19"/>
      <c r="K467" s="33"/>
      <c r="M467" s="3" t="s">
        <v>184</v>
      </c>
      <c r="N467" s="26" t="s">
        <v>3272</v>
      </c>
    </row>
    <row r="468" spans="2:14" x14ac:dyDescent="0.2">
      <c r="B468" s="26" t="s">
        <v>3231</v>
      </c>
      <c r="H468" s="19">
        <v>6541</v>
      </c>
      <c r="I468" s="19">
        <v>707</v>
      </c>
      <c r="J468" s="19"/>
      <c r="K468" s="33"/>
      <c r="M468" s="3" t="s">
        <v>182</v>
      </c>
      <c r="N468" s="26" t="s">
        <v>3232</v>
      </c>
    </row>
    <row r="469" spans="2:14" x14ac:dyDescent="0.2">
      <c r="B469" s="26" t="s">
        <v>3247</v>
      </c>
      <c r="H469" s="19">
        <v>375</v>
      </c>
      <c r="I469" s="19">
        <v>670</v>
      </c>
      <c r="J469" s="19"/>
      <c r="K469" s="33"/>
      <c r="M469" s="3" t="s">
        <v>180</v>
      </c>
      <c r="N469" s="26" t="s">
        <v>3273</v>
      </c>
    </row>
    <row r="470" spans="2:14" x14ac:dyDescent="0.2">
      <c r="B470" s="26" t="s">
        <v>3248</v>
      </c>
      <c r="H470" s="19">
        <v>2854</v>
      </c>
      <c r="I470" s="19">
        <v>5955</v>
      </c>
      <c r="J470" s="19"/>
      <c r="K470" s="33"/>
      <c r="M470" s="3" t="s">
        <v>180</v>
      </c>
      <c r="N470" s="26" t="s">
        <v>2713</v>
      </c>
    </row>
    <row r="471" spans="2:14" x14ac:dyDescent="0.2">
      <c r="B471" s="26" t="s">
        <v>3249</v>
      </c>
      <c r="H471" s="19">
        <v>2149</v>
      </c>
      <c r="I471" s="19">
        <v>1022</v>
      </c>
      <c r="J471" s="19"/>
      <c r="K471" s="33"/>
      <c r="M471" s="3" t="s">
        <v>182</v>
      </c>
      <c r="N471" s="26" t="s">
        <v>3274</v>
      </c>
    </row>
    <row r="472" spans="2:14" x14ac:dyDescent="0.2">
      <c r="B472" s="26" t="s">
        <v>3250</v>
      </c>
      <c r="H472" s="19">
        <v>166</v>
      </c>
      <c r="I472" s="19">
        <v>173</v>
      </c>
      <c r="J472" s="19"/>
      <c r="K472" s="33"/>
      <c r="M472" s="3" t="s">
        <v>180</v>
      </c>
      <c r="N472" s="26" t="s">
        <v>3275</v>
      </c>
    </row>
    <row r="473" spans="2:14" x14ac:dyDescent="0.2">
      <c r="B473" s="26" t="s">
        <v>3251</v>
      </c>
      <c r="H473" s="19">
        <v>23</v>
      </c>
      <c r="I473" s="19">
        <v>39</v>
      </c>
      <c r="J473" s="19"/>
      <c r="K473" s="33"/>
      <c r="M473" s="3" t="s">
        <v>182</v>
      </c>
      <c r="N473" s="26" t="s">
        <v>3276</v>
      </c>
    </row>
    <row r="474" spans="2:14" x14ac:dyDescent="0.2">
      <c r="B474" s="26" t="s">
        <v>3252</v>
      </c>
      <c r="H474" s="19">
        <v>266</v>
      </c>
      <c r="I474" s="19">
        <v>1110</v>
      </c>
      <c r="J474" s="19"/>
      <c r="K474" s="33"/>
      <c r="M474" s="3" t="s">
        <v>182</v>
      </c>
      <c r="N474" s="26" t="s">
        <v>3277</v>
      </c>
    </row>
    <row r="475" spans="2:14" x14ac:dyDescent="0.2">
      <c r="B475" s="26" t="s">
        <v>3080</v>
      </c>
      <c r="H475" s="19">
        <v>129</v>
      </c>
      <c r="I475" s="19">
        <v>107</v>
      </c>
      <c r="J475" s="19"/>
      <c r="K475" s="33"/>
      <c r="M475" s="3" t="s">
        <v>182</v>
      </c>
      <c r="N475" s="26" t="s">
        <v>3278</v>
      </c>
    </row>
    <row r="476" spans="2:14" x14ac:dyDescent="0.2">
      <c r="B476" s="26" t="s">
        <v>3253</v>
      </c>
      <c r="H476" s="19">
        <v>1000</v>
      </c>
      <c r="I476" s="19">
        <v>0</v>
      </c>
      <c r="J476" s="19"/>
      <c r="K476" s="33"/>
      <c r="M476" s="3" t="s">
        <v>184</v>
      </c>
      <c r="N476" s="26" t="s">
        <v>3279</v>
      </c>
    </row>
    <row r="477" spans="2:14" x14ac:dyDescent="0.2">
      <c r="B477" s="26" t="s">
        <v>3254</v>
      </c>
      <c r="H477" s="19">
        <v>1750</v>
      </c>
      <c r="I477" s="19">
        <v>3652</v>
      </c>
      <c r="J477" s="19"/>
      <c r="K477" s="33"/>
      <c r="M477" s="3" t="s">
        <v>180</v>
      </c>
      <c r="N477" s="26" t="s">
        <v>3280</v>
      </c>
    </row>
    <row r="478" spans="2:14" x14ac:dyDescent="0.2">
      <c r="B478" s="26" t="s">
        <v>3255</v>
      </c>
      <c r="H478" s="19">
        <v>1600</v>
      </c>
      <c r="I478" s="19">
        <v>0</v>
      </c>
      <c r="J478" s="19"/>
      <c r="K478" s="33"/>
      <c r="M478" s="3" t="s">
        <v>184</v>
      </c>
      <c r="N478" s="26" t="s">
        <v>3281</v>
      </c>
    </row>
    <row r="479" spans="2:14" x14ac:dyDescent="0.2">
      <c r="B479" s="26" t="s">
        <v>3256</v>
      </c>
      <c r="H479" s="19">
        <v>1615</v>
      </c>
      <c r="I479" s="19">
        <v>3370</v>
      </c>
      <c r="J479" s="19"/>
      <c r="K479" s="33"/>
      <c r="M479" s="3" t="s">
        <v>180</v>
      </c>
      <c r="N479" s="26" t="s">
        <v>3282</v>
      </c>
    </row>
    <row r="480" spans="2:14" x14ac:dyDescent="0.2">
      <c r="B480" s="26" t="s">
        <v>3257</v>
      </c>
      <c r="H480" s="19">
        <v>373</v>
      </c>
      <c r="I480" s="19">
        <v>778</v>
      </c>
      <c r="J480" s="19"/>
      <c r="K480" s="33"/>
      <c r="M480" s="3" t="s">
        <v>180</v>
      </c>
      <c r="N480" s="26" t="s">
        <v>3283</v>
      </c>
    </row>
    <row r="481" spans="1:14" x14ac:dyDescent="0.2">
      <c r="B481" s="26" t="s">
        <v>3087</v>
      </c>
      <c r="H481" s="19">
        <v>25562</v>
      </c>
      <c r="I481" s="19">
        <v>4540</v>
      </c>
      <c r="J481" s="19"/>
      <c r="K481" s="33"/>
      <c r="M481" s="3" t="s">
        <v>182</v>
      </c>
      <c r="N481" s="26" t="s">
        <v>3226</v>
      </c>
    </row>
    <row r="482" spans="1:14" x14ac:dyDescent="0.2">
      <c r="B482" s="26" t="s">
        <v>3258</v>
      </c>
      <c r="H482" s="19">
        <v>107000</v>
      </c>
      <c r="I482" s="19">
        <v>0</v>
      </c>
      <c r="J482" s="19"/>
      <c r="K482" s="33"/>
      <c r="M482" s="3" t="s">
        <v>184</v>
      </c>
      <c r="N482" s="26" t="s">
        <v>3284</v>
      </c>
    </row>
    <row r="483" spans="1:14" x14ac:dyDescent="0.2">
      <c r="B483" s="3" t="s">
        <v>221</v>
      </c>
      <c r="H483" s="19">
        <v>-120</v>
      </c>
      <c r="I483" s="19">
        <v>-226</v>
      </c>
      <c r="J483" s="19"/>
      <c r="K483" s="33"/>
      <c r="N483" s="3" t="s">
        <v>1009</v>
      </c>
    </row>
    <row r="484" spans="1:14" x14ac:dyDescent="0.2">
      <c r="B484" s="3" t="s">
        <v>166</v>
      </c>
      <c r="H484" s="19">
        <v>1744</v>
      </c>
      <c r="I484" s="19">
        <v>122</v>
      </c>
      <c r="J484" s="19"/>
      <c r="K484" s="33"/>
    </row>
    <row r="485" spans="1:14" x14ac:dyDescent="0.2">
      <c r="H485" s="19"/>
      <c r="I485" s="19"/>
      <c r="J485" s="19"/>
      <c r="K485" s="33"/>
    </row>
    <row r="486" spans="1:14" x14ac:dyDescent="0.2">
      <c r="H486" s="19"/>
      <c r="I486" s="19"/>
      <c r="J486" s="19"/>
      <c r="K486" s="33"/>
    </row>
    <row r="487" spans="1:14" x14ac:dyDescent="0.2">
      <c r="A487" s="59" t="s">
        <v>6459</v>
      </c>
      <c r="B487" s="39"/>
      <c r="H487" s="19"/>
      <c r="I487" s="19"/>
      <c r="J487" s="19"/>
      <c r="K487" s="33"/>
    </row>
    <row r="488" spans="1:14" x14ac:dyDescent="0.2">
      <c r="A488" s="39"/>
      <c r="B488" s="39" t="s">
        <v>579</v>
      </c>
      <c r="H488" s="19"/>
      <c r="I488" s="19">
        <v>3061</v>
      </c>
      <c r="J488" s="19"/>
      <c r="K488" s="33"/>
      <c r="N488" s="3" t="s">
        <v>8935</v>
      </c>
    </row>
    <row r="489" spans="1:14" x14ac:dyDescent="0.2">
      <c r="A489" s="39"/>
      <c r="B489" s="39" t="s">
        <v>578</v>
      </c>
      <c r="H489" s="19"/>
      <c r="I489" s="19">
        <v>-1846</v>
      </c>
      <c r="J489" s="19"/>
      <c r="K489" s="33"/>
      <c r="N489" s="3" t="s">
        <v>8936</v>
      </c>
    </row>
    <row r="490" spans="1:14" x14ac:dyDescent="0.2">
      <c r="A490" s="39"/>
      <c r="B490" s="39" t="s">
        <v>580</v>
      </c>
      <c r="H490" s="19"/>
      <c r="I490" s="19">
        <v>923</v>
      </c>
      <c r="J490" s="19"/>
      <c r="K490" s="33"/>
    </row>
    <row r="491" spans="1:14" x14ac:dyDescent="0.2">
      <c r="B491" s="3" t="s">
        <v>3289</v>
      </c>
      <c r="H491" s="19"/>
      <c r="I491" s="19">
        <v>-278</v>
      </c>
      <c r="J491" s="19"/>
      <c r="K491" s="33"/>
      <c r="N491" s="3" t="s">
        <v>8652</v>
      </c>
    </row>
    <row r="492" spans="1:14" x14ac:dyDescent="0.2">
      <c r="B492" s="36" t="s">
        <v>4227</v>
      </c>
      <c r="H492" s="19"/>
      <c r="I492" s="19">
        <v>-642</v>
      </c>
      <c r="J492" s="19"/>
      <c r="K492" s="33"/>
      <c r="N492" s="3" t="s">
        <v>8969</v>
      </c>
    </row>
    <row r="493" spans="1:14" x14ac:dyDescent="0.2">
      <c r="B493" s="36" t="s">
        <v>8636</v>
      </c>
      <c r="H493" s="19"/>
      <c r="I493" s="19">
        <v>-43021</v>
      </c>
      <c r="J493" s="19"/>
      <c r="K493" s="33"/>
      <c r="N493" s="3" t="s">
        <v>8970</v>
      </c>
    </row>
    <row r="494" spans="1:14" x14ac:dyDescent="0.2">
      <c r="B494" s="36" t="s">
        <v>8637</v>
      </c>
      <c r="H494" s="19"/>
      <c r="I494" s="19">
        <v>-3114</v>
      </c>
      <c r="J494" s="19"/>
      <c r="K494" s="33"/>
      <c r="N494" s="3" t="s">
        <v>8971</v>
      </c>
    </row>
    <row r="495" spans="1:14" x14ac:dyDescent="0.2">
      <c r="B495" s="36" t="s">
        <v>8638</v>
      </c>
      <c r="H495" s="19"/>
      <c r="I495" s="19">
        <v>-53498</v>
      </c>
      <c r="J495" s="19"/>
      <c r="K495" s="33"/>
      <c r="N495" s="3" t="s">
        <v>8972</v>
      </c>
    </row>
    <row r="496" spans="1:14" x14ac:dyDescent="0.2">
      <c r="B496" s="36" t="s">
        <v>8639</v>
      </c>
      <c r="H496" s="19"/>
      <c r="I496" s="19">
        <v>265843</v>
      </c>
      <c r="J496" s="19"/>
      <c r="K496" s="33"/>
      <c r="N496" s="3" t="s">
        <v>8973</v>
      </c>
    </row>
    <row r="497" spans="1:14" x14ac:dyDescent="0.2">
      <c r="B497" s="36" t="s">
        <v>8640</v>
      </c>
      <c r="H497" s="19"/>
      <c r="I497" s="19">
        <v>51868</v>
      </c>
      <c r="J497" s="19"/>
      <c r="K497" s="33"/>
      <c r="N497" s="3" t="s">
        <v>8683</v>
      </c>
    </row>
    <row r="498" spans="1:14" x14ac:dyDescent="0.2">
      <c r="B498" s="36" t="s">
        <v>3420</v>
      </c>
      <c r="H498" s="19"/>
      <c r="I498" s="19">
        <v>11608</v>
      </c>
      <c r="J498" s="19"/>
      <c r="K498" s="33"/>
      <c r="N498" s="3" t="s">
        <v>8684</v>
      </c>
    </row>
    <row r="499" spans="1:14" x14ac:dyDescent="0.2">
      <c r="B499" s="36" t="s">
        <v>8641</v>
      </c>
      <c r="H499" s="19"/>
      <c r="I499" s="19">
        <v>160</v>
      </c>
      <c r="J499" s="19"/>
      <c r="K499" s="33"/>
      <c r="N499" s="3" t="s">
        <v>3092</v>
      </c>
    </row>
    <row r="500" spans="1:14" x14ac:dyDescent="0.2">
      <c r="B500" s="36" t="s">
        <v>8642</v>
      </c>
      <c r="H500" s="19"/>
      <c r="I500" s="19">
        <v>2134</v>
      </c>
      <c r="J500" s="19"/>
      <c r="K500" s="33"/>
      <c r="N500" s="3" t="s">
        <v>3288</v>
      </c>
    </row>
    <row r="501" spans="1:14" x14ac:dyDescent="0.2">
      <c r="B501" s="36" t="s">
        <v>8643</v>
      </c>
      <c r="H501" s="19"/>
      <c r="I501" s="19">
        <v>1010</v>
      </c>
      <c r="J501" s="19"/>
      <c r="K501" s="33"/>
      <c r="N501" s="3" t="s">
        <v>8685</v>
      </c>
    </row>
    <row r="502" spans="1:14" x14ac:dyDescent="0.2">
      <c r="B502" s="36" t="s">
        <v>4092</v>
      </c>
      <c r="H502" s="19"/>
      <c r="I502" s="19">
        <v>554</v>
      </c>
      <c r="J502" s="19"/>
      <c r="K502" s="33"/>
      <c r="N502" s="3" t="s">
        <v>8974</v>
      </c>
    </row>
    <row r="503" spans="1:14" x14ac:dyDescent="0.2">
      <c r="B503" s="36" t="s">
        <v>8644</v>
      </c>
      <c r="H503" s="19"/>
      <c r="I503" s="19">
        <v>68607</v>
      </c>
      <c r="J503" s="19"/>
      <c r="K503" s="33"/>
      <c r="N503" s="3" t="s">
        <v>8975</v>
      </c>
    </row>
    <row r="504" spans="1:14" x14ac:dyDescent="0.2">
      <c r="B504" s="36" t="s">
        <v>8645</v>
      </c>
      <c r="H504" s="19"/>
      <c r="I504" s="19">
        <v>69353</v>
      </c>
      <c r="J504" s="19"/>
      <c r="K504" s="33"/>
      <c r="N504" s="3" t="s">
        <v>8976</v>
      </c>
    </row>
    <row r="505" spans="1:14" x14ac:dyDescent="0.2">
      <c r="B505" s="36" t="s">
        <v>8646</v>
      </c>
      <c r="H505" s="19"/>
      <c r="I505" s="19">
        <v>101067</v>
      </c>
      <c r="J505" s="19"/>
      <c r="K505" s="33"/>
      <c r="N505" s="3" t="s">
        <v>8977</v>
      </c>
    </row>
    <row r="506" spans="1:14" x14ac:dyDescent="0.2">
      <c r="B506" s="36" t="s">
        <v>8647</v>
      </c>
      <c r="H506" s="19"/>
      <c r="I506" s="19">
        <v>30644</v>
      </c>
      <c r="J506" s="19"/>
      <c r="K506" s="33"/>
      <c r="N506" s="3" t="s">
        <v>8978</v>
      </c>
    </row>
    <row r="507" spans="1:14" x14ac:dyDescent="0.2">
      <c r="B507" s="36" t="s">
        <v>8648</v>
      </c>
      <c r="H507" s="19"/>
      <c r="I507" s="19">
        <v>1198</v>
      </c>
      <c r="J507" s="19"/>
      <c r="K507" s="33"/>
      <c r="N507" s="3" t="s">
        <v>8979</v>
      </c>
    </row>
    <row r="508" spans="1:14" x14ac:dyDescent="0.2">
      <c r="B508" s="36" t="s">
        <v>8649</v>
      </c>
      <c r="H508" s="19"/>
      <c r="I508" s="19">
        <v>8</v>
      </c>
      <c r="J508" s="19"/>
      <c r="K508" s="33"/>
      <c r="N508" s="3" t="s">
        <v>8980</v>
      </c>
    </row>
    <row r="509" spans="1:14" x14ac:dyDescent="0.2">
      <c r="B509" s="36" t="s">
        <v>8650</v>
      </c>
      <c r="H509" s="19"/>
      <c r="I509" s="19">
        <v>41591</v>
      </c>
      <c r="J509" s="19"/>
      <c r="K509" s="33"/>
      <c r="N509" s="3" t="s">
        <v>8981</v>
      </c>
    </row>
    <row r="510" spans="1:14" x14ac:dyDescent="0.2">
      <c r="H510" s="19"/>
      <c r="I510" s="19"/>
      <c r="J510" s="19"/>
      <c r="K510" s="33"/>
    </row>
    <row r="511" spans="1:14" x14ac:dyDescent="0.2">
      <c r="H511" s="19"/>
      <c r="I511" s="19"/>
      <c r="J511" s="19"/>
      <c r="K511" s="33"/>
    </row>
    <row r="512" spans="1:14" ht="25.5" x14ac:dyDescent="0.2">
      <c r="A512" s="61" t="s">
        <v>6460</v>
      </c>
      <c r="B512" s="62"/>
      <c r="C512" s="66" t="s">
        <v>3292</v>
      </c>
      <c r="D512" s="66" t="s">
        <v>3293</v>
      </c>
      <c r="E512" s="70" t="s">
        <v>7761</v>
      </c>
      <c r="H512" s="19"/>
      <c r="I512" s="19"/>
      <c r="J512" s="19"/>
      <c r="K512" s="33"/>
    </row>
    <row r="513" spans="1:14" x14ac:dyDescent="0.2">
      <c r="A513" s="62"/>
      <c r="B513" s="62" t="s">
        <v>6461</v>
      </c>
      <c r="C513" s="67">
        <f>-I490</f>
        <v>-923</v>
      </c>
      <c r="D513" s="67"/>
      <c r="E513" s="78"/>
      <c r="H513" s="19"/>
      <c r="I513" s="19"/>
      <c r="J513" s="19"/>
      <c r="K513" s="33"/>
    </row>
    <row r="514" spans="1:14" x14ac:dyDescent="0.2">
      <c r="A514" s="62"/>
      <c r="B514" s="62" t="s">
        <v>8651</v>
      </c>
      <c r="C514" s="67">
        <v>-278</v>
      </c>
      <c r="D514" s="67"/>
      <c r="E514" s="78"/>
      <c r="H514" s="19"/>
      <c r="I514" s="19"/>
      <c r="J514" s="19"/>
      <c r="K514" s="33"/>
    </row>
    <row r="515" spans="1:14" x14ac:dyDescent="0.2">
      <c r="A515" s="62"/>
      <c r="B515" s="62" t="s">
        <v>8653</v>
      </c>
      <c r="C515" s="67">
        <f>-I500</f>
        <v>-2134</v>
      </c>
      <c r="D515" s="67"/>
      <c r="E515" s="78"/>
      <c r="H515" s="19"/>
      <c r="I515" s="19"/>
      <c r="J515" s="19"/>
      <c r="K515" s="33"/>
    </row>
    <row r="516" spans="1:14" x14ac:dyDescent="0.2">
      <c r="A516" s="62"/>
      <c r="B516" s="64" t="s">
        <v>3291</v>
      </c>
      <c r="C516" s="50">
        <v>-75000</v>
      </c>
      <c r="D516" s="50">
        <v>-75000</v>
      </c>
      <c r="E516" s="78"/>
      <c r="H516" s="19"/>
      <c r="I516" s="19"/>
      <c r="J516" s="19"/>
      <c r="K516" s="33"/>
      <c r="N516" s="3" t="s">
        <v>3290</v>
      </c>
    </row>
    <row r="517" spans="1:14" x14ac:dyDescent="0.2">
      <c r="A517" s="62"/>
      <c r="B517" s="51" t="s">
        <v>3419</v>
      </c>
      <c r="C517" s="50">
        <v>-11812</v>
      </c>
      <c r="D517" s="50">
        <v>-11812</v>
      </c>
      <c r="E517" s="78"/>
      <c r="H517" s="19"/>
      <c r="I517" s="19"/>
      <c r="J517" s="19"/>
      <c r="K517" s="33"/>
      <c r="N517" s="3" t="s">
        <v>3440</v>
      </c>
    </row>
    <row r="518" spans="1:14" x14ac:dyDescent="0.2">
      <c r="A518" s="62"/>
      <c r="B518" s="51" t="s">
        <v>9010</v>
      </c>
      <c r="C518" s="67"/>
      <c r="D518" s="50">
        <v>-20237</v>
      </c>
      <c r="E518" s="78"/>
      <c r="H518" s="19"/>
      <c r="I518" s="19"/>
      <c r="J518" s="19"/>
      <c r="K518" s="33"/>
      <c r="N518" s="3" t="s">
        <v>9011</v>
      </c>
    </row>
    <row r="519" spans="1:14" x14ac:dyDescent="0.2">
      <c r="A519" s="62"/>
      <c r="B519" s="51" t="s">
        <v>3421</v>
      </c>
      <c r="C519" s="67">
        <v>-5000</v>
      </c>
      <c r="D519" s="67"/>
      <c r="E519" s="78"/>
      <c r="H519" s="19"/>
      <c r="I519" s="19"/>
      <c r="J519" s="19"/>
      <c r="K519" s="33"/>
      <c r="N519" s="3" t="s">
        <v>3444</v>
      </c>
    </row>
    <row r="520" spans="1:14" x14ac:dyDescent="0.2">
      <c r="A520" s="62"/>
      <c r="B520" s="51" t="s">
        <v>3422</v>
      </c>
      <c r="C520" s="52">
        <v>-2270</v>
      </c>
      <c r="D520" s="52">
        <v>-2270</v>
      </c>
      <c r="E520" s="78"/>
      <c r="H520" s="19"/>
      <c r="I520" s="19"/>
      <c r="J520" s="19"/>
      <c r="K520" s="33"/>
      <c r="N520" s="3" t="s">
        <v>3441</v>
      </c>
    </row>
    <row r="521" spans="1:14" x14ac:dyDescent="0.2">
      <c r="A521" s="62"/>
      <c r="B521" s="51" t="s">
        <v>3141</v>
      </c>
      <c r="C521" s="52">
        <v>-11395</v>
      </c>
      <c r="D521" s="52">
        <v>-11395</v>
      </c>
      <c r="E521" s="78"/>
      <c r="H521" s="19"/>
      <c r="I521" s="19"/>
      <c r="J521" s="19"/>
      <c r="K521" s="33"/>
      <c r="N521" s="3" t="s">
        <v>3442</v>
      </c>
    </row>
    <row r="522" spans="1:14" x14ac:dyDescent="0.2">
      <c r="A522" s="62"/>
      <c r="B522" s="51" t="s">
        <v>3423</v>
      </c>
      <c r="C522" s="52">
        <v>-110000</v>
      </c>
      <c r="D522" s="67"/>
      <c r="E522" s="78"/>
      <c r="H522" s="19"/>
      <c r="I522" s="19"/>
      <c r="J522" s="19"/>
      <c r="K522" s="33"/>
    </row>
    <row r="523" spans="1:14" x14ac:dyDescent="0.2">
      <c r="A523" s="62"/>
      <c r="B523" s="64" t="s">
        <v>3424</v>
      </c>
      <c r="C523" s="50">
        <v>-13500</v>
      </c>
      <c r="D523" s="67"/>
      <c r="E523" s="78"/>
      <c r="H523" s="19"/>
      <c r="I523" s="19"/>
      <c r="J523" s="19"/>
      <c r="K523" s="33"/>
    </row>
    <row r="524" spans="1:14" x14ac:dyDescent="0.2">
      <c r="A524" s="62"/>
      <c r="B524" s="64" t="s">
        <v>3425</v>
      </c>
      <c r="C524" s="50">
        <v>-34000</v>
      </c>
      <c r="D524" s="67"/>
      <c r="E524" s="78"/>
      <c r="H524" s="19"/>
      <c r="I524" s="19"/>
      <c r="J524" s="19"/>
      <c r="K524" s="33"/>
    </row>
    <row r="525" spans="1:14" x14ac:dyDescent="0.2">
      <c r="A525" s="62"/>
      <c r="B525" s="64" t="s">
        <v>3426</v>
      </c>
      <c r="C525" s="50">
        <v>-108000</v>
      </c>
      <c r="D525" s="67"/>
      <c r="E525" s="78"/>
      <c r="H525" s="19"/>
      <c r="I525" s="19"/>
      <c r="J525" s="19"/>
      <c r="K525" s="33"/>
    </row>
    <row r="526" spans="1:14" x14ac:dyDescent="0.2">
      <c r="A526" s="62"/>
      <c r="B526" s="64" t="s">
        <v>3427</v>
      </c>
      <c r="C526" s="50">
        <v>-16000</v>
      </c>
      <c r="D526" s="67"/>
      <c r="E526" s="78"/>
      <c r="H526" s="19"/>
      <c r="I526" s="19"/>
      <c r="J526" s="19"/>
      <c r="K526" s="33"/>
    </row>
    <row r="527" spans="1:14" x14ac:dyDescent="0.2">
      <c r="A527" s="62"/>
      <c r="B527" s="64" t="s">
        <v>3428</v>
      </c>
      <c r="C527" s="50">
        <v>-1500</v>
      </c>
      <c r="D527" s="67"/>
      <c r="E527" s="78"/>
      <c r="H527" s="19"/>
      <c r="I527" s="19"/>
      <c r="J527" s="19"/>
      <c r="K527" s="33"/>
    </row>
    <row r="528" spans="1:14" x14ac:dyDescent="0.2">
      <c r="A528" s="62"/>
      <c r="B528" s="64" t="s">
        <v>3429</v>
      </c>
      <c r="C528" s="50">
        <v>-2000</v>
      </c>
      <c r="D528" s="67"/>
      <c r="E528" s="78"/>
      <c r="H528" s="19"/>
      <c r="I528" s="19"/>
      <c r="J528" s="19"/>
      <c r="K528" s="33"/>
    </row>
    <row r="529" spans="1:14" x14ac:dyDescent="0.2">
      <c r="A529" s="62"/>
      <c r="B529" s="64" t="s">
        <v>3430</v>
      </c>
      <c r="C529" s="50">
        <v>-29000</v>
      </c>
      <c r="D529" s="67"/>
      <c r="E529" s="78"/>
      <c r="H529" s="19"/>
      <c r="I529" s="19"/>
      <c r="J529" s="19"/>
      <c r="K529" s="33"/>
    </row>
    <row r="530" spans="1:14" x14ac:dyDescent="0.2">
      <c r="A530" s="62"/>
      <c r="B530" s="64" t="s">
        <v>3431</v>
      </c>
      <c r="C530" s="50">
        <v>-20000</v>
      </c>
      <c r="D530" s="67"/>
      <c r="E530" s="78"/>
      <c r="H530" s="19"/>
      <c r="I530" s="19"/>
      <c r="J530" s="19"/>
      <c r="K530" s="33"/>
    </row>
    <row r="531" spans="1:14" x14ac:dyDescent="0.2">
      <c r="A531" s="62"/>
      <c r="B531" s="64" t="s">
        <v>3432</v>
      </c>
      <c r="C531" s="50">
        <v>-30000</v>
      </c>
      <c r="D531" s="67"/>
      <c r="E531" s="78"/>
      <c r="H531" s="19"/>
      <c r="I531" s="19"/>
      <c r="J531" s="19"/>
      <c r="K531" s="33"/>
    </row>
    <row r="532" spans="1:14" x14ac:dyDescent="0.2">
      <c r="A532" s="62"/>
      <c r="B532" s="64" t="s">
        <v>3433</v>
      </c>
      <c r="C532" s="50">
        <v>-941229</v>
      </c>
      <c r="D532" s="67"/>
      <c r="E532" s="78"/>
      <c r="H532" s="19"/>
      <c r="I532" s="19"/>
      <c r="J532" s="19"/>
      <c r="K532" s="33"/>
    </row>
    <row r="533" spans="1:14" x14ac:dyDescent="0.2">
      <c r="A533" s="62"/>
      <c r="B533" s="64" t="s">
        <v>3434</v>
      </c>
      <c r="C533" s="50">
        <v>-10000</v>
      </c>
      <c r="D533" s="67"/>
      <c r="E533" s="78"/>
      <c r="H533" s="19"/>
      <c r="I533" s="19"/>
      <c r="J533" s="19"/>
      <c r="K533" s="33"/>
    </row>
    <row r="534" spans="1:14" x14ac:dyDescent="0.2">
      <c r="A534" s="62"/>
      <c r="B534" s="64" t="s">
        <v>3435</v>
      </c>
      <c r="C534" s="50">
        <v>-11100</v>
      </c>
      <c r="D534" s="67"/>
      <c r="E534" s="78"/>
      <c r="H534" s="19"/>
      <c r="I534" s="19"/>
      <c r="J534" s="19"/>
      <c r="K534" s="33"/>
    </row>
    <row r="535" spans="1:14" x14ac:dyDescent="0.2">
      <c r="A535" s="62"/>
      <c r="B535" s="51" t="s">
        <v>3146</v>
      </c>
      <c r="C535" s="67"/>
      <c r="D535" s="50">
        <v>-1802</v>
      </c>
      <c r="E535" s="78"/>
      <c r="H535" s="19"/>
      <c r="I535" s="19"/>
      <c r="J535" s="19"/>
      <c r="K535" s="33"/>
      <c r="N535" s="3" t="s">
        <v>3443</v>
      </c>
    </row>
    <row r="536" spans="1:14" x14ac:dyDescent="0.2">
      <c r="A536" s="62"/>
      <c r="B536" s="51" t="s">
        <v>3436</v>
      </c>
      <c r="C536" s="50">
        <v>-4000</v>
      </c>
      <c r="D536" s="67"/>
      <c r="E536" s="78"/>
      <c r="H536" s="19"/>
      <c r="I536" s="19"/>
      <c r="J536" s="19"/>
      <c r="K536" s="33"/>
    </row>
    <row r="537" spans="1:14" x14ac:dyDescent="0.2">
      <c r="A537" s="62"/>
      <c r="B537" s="51" t="s">
        <v>3437</v>
      </c>
      <c r="C537" s="50">
        <v>-38000</v>
      </c>
      <c r="D537" s="67"/>
      <c r="E537" s="78"/>
      <c r="H537" s="19"/>
      <c r="I537" s="19"/>
      <c r="J537" s="19"/>
      <c r="K537" s="33"/>
    </row>
    <row r="538" spans="1:14" x14ac:dyDescent="0.2">
      <c r="A538" s="62"/>
      <c r="B538" s="51" t="s">
        <v>3438</v>
      </c>
      <c r="C538" s="52">
        <v>-3000</v>
      </c>
      <c r="D538" s="67"/>
      <c r="E538" s="78"/>
      <c r="H538" s="19"/>
      <c r="I538" s="19"/>
      <c r="J538" s="19"/>
      <c r="K538" s="33"/>
    </row>
    <row r="539" spans="1:14" x14ac:dyDescent="0.2">
      <c r="A539" s="62"/>
      <c r="B539" s="51" t="s">
        <v>3439</v>
      </c>
      <c r="C539" s="52">
        <v>-15000</v>
      </c>
      <c r="D539" s="67"/>
      <c r="E539" s="78"/>
      <c r="H539" s="19"/>
      <c r="I539" s="19"/>
      <c r="J539" s="19"/>
      <c r="K539" s="33"/>
    </row>
    <row r="540" spans="1:14" x14ac:dyDescent="0.2">
      <c r="A540" s="62"/>
      <c r="B540" s="51" t="s">
        <v>3177</v>
      </c>
      <c r="C540" s="67"/>
      <c r="D540" s="50">
        <v>-5408</v>
      </c>
      <c r="E540" s="78"/>
      <c r="H540" s="19"/>
      <c r="I540" s="19"/>
      <c r="J540" s="19"/>
      <c r="K540" s="33"/>
      <c r="N540" s="3" t="s">
        <v>3230</v>
      </c>
    </row>
    <row r="541" spans="1:14" x14ac:dyDescent="0.2">
      <c r="A541" s="62"/>
      <c r="B541" s="68" t="s">
        <v>9013</v>
      </c>
      <c r="C541" s="67">
        <v>-223</v>
      </c>
      <c r="D541" s="67">
        <v>-223</v>
      </c>
      <c r="E541" s="78"/>
      <c r="H541" s="19"/>
      <c r="I541" s="19"/>
      <c r="J541" s="19"/>
      <c r="K541" s="33"/>
      <c r="N541" s="3" t="s">
        <v>9015</v>
      </c>
    </row>
    <row r="542" spans="1:14" x14ac:dyDescent="0.2">
      <c r="A542" s="62"/>
      <c r="B542" s="68" t="s">
        <v>9014</v>
      </c>
      <c r="C542" s="67">
        <v>-357</v>
      </c>
      <c r="D542" s="67">
        <v>-357</v>
      </c>
      <c r="E542" s="78"/>
      <c r="H542" s="19"/>
      <c r="I542" s="19"/>
      <c r="J542" s="19"/>
      <c r="K542" s="33"/>
      <c r="N542" s="3" t="s">
        <v>9016</v>
      </c>
    </row>
    <row r="543" spans="1:14" x14ac:dyDescent="0.2">
      <c r="A543" s="62"/>
      <c r="B543" s="68" t="s">
        <v>8686</v>
      </c>
      <c r="C543" s="67"/>
      <c r="D543" s="67"/>
      <c r="E543" s="78">
        <v>-4900</v>
      </c>
      <c r="H543" s="19"/>
      <c r="I543" s="19"/>
      <c r="J543" s="19"/>
      <c r="K543" s="33"/>
      <c r="N543" s="26" t="s">
        <v>8667</v>
      </c>
    </row>
    <row r="544" spans="1:14" x14ac:dyDescent="0.2">
      <c r="A544" s="62"/>
      <c r="B544" s="68" t="s">
        <v>8654</v>
      </c>
      <c r="C544" s="67"/>
      <c r="D544" s="67"/>
      <c r="E544" s="78">
        <v>-5400</v>
      </c>
      <c r="H544" s="19"/>
      <c r="I544" s="19"/>
      <c r="J544" s="19"/>
      <c r="K544" s="33"/>
      <c r="N544" s="26" t="s">
        <v>8668</v>
      </c>
    </row>
    <row r="545" spans="1:14" x14ac:dyDescent="0.2">
      <c r="A545" s="62"/>
      <c r="B545" s="68" t="s">
        <v>8655</v>
      </c>
      <c r="C545" s="67"/>
      <c r="D545" s="67"/>
      <c r="E545" s="78">
        <v>-45470</v>
      </c>
      <c r="H545" s="19"/>
      <c r="I545" s="19"/>
      <c r="J545" s="19"/>
      <c r="K545" s="33"/>
      <c r="N545" s="26" t="s">
        <v>8669</v>
      </c>
    </row>
    <row r="546" spans="1:14" x14ac:dyDescent="0.2">
      <c r="A546" s="62"/>
      <c r="B546" s="68" t="s">
        <v>8656</v>
      </c>
      <c r="C546" s="67"/>
      <c r="D546" s="67"/>
      <c r="E546" s="78">
        <v>-1200</v>
      </c>
      <c r="H546" s="19"/>
      <c r="I546" s="19"/>
      <c r="J546" s="19"/>
      <c r="K546" s="33"/>
      <c r="N546" s="26" t="s">
        <v>8670</v>
      </c>
    </row>
    <row r="547" spans="1:14" x14ac:dyDescent="0.2">
      <c r="A547" s="62"/>
      <c r="B547" s="68" t="s">
        <v>8657</v>
      </c>
      <c r="C547" s="67"/>
      <c r="D547" s="67"/>
      <c r="E547" s="78">
        <v>-19935</v>
      </c>
      <c r="H547" s="19"/>
      <c r="I547" s="19"/>
      <c r="J547" s="19"/>
      <c r="K547" s="33"/>
      <c r="N547" s="26" t="s">
        <v>8671</v>
      </c>
    </row>
    <row r="548" spans="1:14" x14ac:dyDescent="0.2">
      <c r="A548" s="62"/>
      <c r="B548" s="68" t="s">
        <v>8658</v>
      </c>
      <c r="C548" s="67"/>
      <c r="D548" s="67"/>
      <c r="E548" s="78">
        <v>-4400</v>
      </c>
      <c r="H548" s="19"/>
      <c r="I548" s="19"/>
      <c r="J548" s="19"/>
      <c r="K548" s="33"/>
      <c r="N548" s="26" t="s">
        <v>8672</v>
      </c>
    </row>
    <row r="549" spans="1:14" x14ac:dyDescent="0.2">
      <c r="A549" s="62"/>
      <c r="B549" s="68" t="s">
        <v>8659</v>
      </c>
      <c r="C549" s="67"/>
      <c r="D549" s="67"/>
      <c r="E549" s="78">
        <v>-6267</v>
      </c>
      <c r="H549" s="19"/>
      <c r="I549" s="19"/>
      <c r="J549" s="19"/>
      <c r="K549" s="33"/>
      <c r="N549" s="26" t="s">
        <v>8673</v>
      </c>
    </row>
    <row r="550" spans="1:14" x14ac:dyDescent="0.2">
      <c r="A550" s="62"/>
      <c r="B550" s="68" t="s">
        <v>3147</v>
      </c>
      <c r="C550" s="67"/>
      <c r="D550" s="67"/>
      <c r="E550" s="78">
        <v>-3400</v>
      </c>
      <c r="H550" s="19"/>
      <c r="I550" s="19"/>
      <c r="J550" s="19"/>
      <c r="K550" s="33"/>
      <c r="N550" s="26" t="s">
        <v>8674</v>
      </c>
    </row>
    <row r="551" spans="1:14" x14ac:dyDescent="0.2">
      <c r="A551" s="62"/>
      <c r="B551" s="68" t="s">
        <v>8264</v>
      </c>
      <c r="C551" s="67"/>
      <c r="D551" s="67"/>
      <c r="E551" s="78">
        <v>-1400</v>
      </c>
      <c r="H551" s="19"/>
      <c r="I551" s="19"/>
      <c r="J551" s="19"/>
      <c r="K551" s="33"/>
      <c r="N551" s="26" t="s">
        <v>8546</v>
      </c>
    </row>
    <row r="552" spans="1:14" x14ac:dyDescent="0.2">
      <c r="A552" s="62"/>
      <c r="B552" s="68" t="s">
        <v>7516</v>
      </c>
      <c r="C552" s="67"/>
      <c r="D552" s="67"/>
      <c r="E552" s="78">
        <v>-6500</v>
      </c>
      <c r="H552" s="19"/>
      <c r="I552" s="19"/>
      <c r="J552" s="19"/>
      <c r="K552" s="33"/>
      <c r="N552" s="26" t="s">
        <v>7520</v>
      </c>
    </row>
    <row r="553" spans="1:14" x14ac:dyDescent="0.2">
      <c r="A553" s="62"/>
      <c r="B553" s="68" t="s">
        <v>8530</v>
      </c>
      <c r="C553" s="67"/>
      <c r="D553" s="67"/>
      <c r="E553" s="78">
        <v>-8500</v>
      </c>
      <c r="H553" s="19"/>
      <c r="I553" s="19"/>
      <c r="J553" s="19"/>
      <c r="K553" s="33"/>
      <c r="N553" s="26" t="s">
        <v>8538</v>
      </c>
    </row>
    <row r="554" spans="1:14" x14ac:dyDescent="0.2">
      <c r="A554" s="62"/>
      <c r="B554" s="68" t="s">
        <v>8266</v>
      </c>
      <c r="C554" s="67"/>
      <c r="D554" s="67"/>
      <c r="E554" s="78">
        <v>-174</v>
      </c>
      <c r="H554" s="19"/>
      <c r="I554" s="19"/>
      <c r="J554" s="19"/>
      <c r="K554" s="33"/>
      <c r="N554" s="26" t="s">
        <v>8272</v>
      </c>
    </row>
    <row r="555" spans="1:14" x14ac:dyDescent="0.2">
      <c r="A555" s="62"/>
      <c r="B555" s="68" t="s">
        <v>3244</v>
      </c>
      <c r="C555" s="67"/>
      <c r="D555" s="67"/>
      <c r="E555" s="78">
        <v>-650</v>
      </c>
      <c r="H555" s="19"/>
      <c r="I555" s="19"/>
      <c r="J555" s="19"/>
      <c r="K555" s="33"/>
      <c r="N555" s="26" t="s">
        <v>8675</v>
      </c>
    </row>
    <row r="556" spans="1:14" x14ac:dyDescent="0.2">
      <c r="A556" s="62"/>
      <c r="B556" s="68" t="s">
        <v>8660</v>
      </c>
      <c r="C556" s="67"/>
      <c r="D556" s="67"/>
      <c r="E556" s="78">
        <v>-9000</v>
      </c>
      <c r="H556" s="19"/>
      <c r="I556" s="19"/>
      <c r="J556" s="19"/>
      <c r="K556" s="33"/>
      <c r="N556" s="26" t="s">
        <v>8676</v>
      </c>
    </row>
    <row r="557" spans="1:14" x14ac:dyDescent="0.2">
      <c r="A557" s="62"/>
      <c r="B557" s="68" t="s">
        <v>8661</v>
      </c>
      <c r="C557" s="67"/>
      <c r="D557" s="67"/>
      <c r="E557" s="78">
        <v>-53340</v>
      </c>
      <c r="H557" s="19"/>
      <c r="I557" s="19"/>
      <c r="J557" s="19"/>
      <c r="K557" s="33"/>
      <c r="N557" s="26" t="s">
        <v>8677</v>
      </c>
    </row>
    <row r="558" spans="1:14" x14ac:dyDescent="0.2">
      <c r="A558" s="62"/>
      <c r="B558" s="68" t="s">
        <v>8662</v>
      </c>
      <c r="C558" s="67"/>
      <c r="D558" s="67"/>
      <c r="E558" s="78">
        <v>-24000</v>
      </c>
      <c r="H558" s="19"/>
      <c r="I558" s="19"/>
      <c r="J558" s="19"/>
      <c r="K558" s="33"/>
      <c r="N558" s="26" t="s">
        <v>8678</v>
      </c>
    </row>
    <row r="559" spans="1:14" x14ac:dyDescent="0.2">
      <c r="A559" s="62"/>
      <c r="B559" s="68" t="s">
        <v>8663</v>
      </c>
      <c r="C559" s="67"/>
      <c r="D559" s="67"/>
      <c r="E559" s="78">
        <v>-18000</v>
      </c>
      <c r="H559" s="19"/>
      <c r="I559" s="19"/>
      <c r="J559" s="19"/>
      <c r="K559" s="33"/>
      <c r="N559" s="26" t="s">
        <v>8679</v>
      </c>
    </row>
    <row r="560" spans="1:14" x14ac:dyDescent="0.2">
      <c r="A560" s="62"/>
      <c r="B560" s="68" t="s">
        <v>8664</v>
      </c>
      <c r="C560" s="67"/>
      <c r="D560" s="67"/>
      <c r="E560" s="78">
        <v>-22500</v>
      </c>
      <c r="H560" s="19"/>
      <c r="I560" s="19"/>
      <c r="J560" s="19"/>
      <c r="K560" s="33"/>
      <c r="N560" s="26" t="s">
        <v>8680</v>
      </c>
    </row>
    <row r="561" spans="1:14" x14ac:dyDescent="0.2">
      <c r="A561" s="62"/>
      <c r="B561" s="68" t="s">
        <v>8665</v>
      </c>
      <c r="C561" s="67"/>
      <c r="D561" s="67"/>
      <c r="E561" s="78">
        <v>-34000</v>
      </c>
      <c r="H561" s="19"/>
      <c r="I561" s="19"/>
      <c r="J561" s="19"/>
      <c r="K561" s="33"/>
      <c r="N561" s="26" t="s">
        <v>8681</v>
      </c>
    </row>
    <row r="562" spans="1:14" x14ac:dyDescent="0.2">
      <c r="A562" s="62"/>
      <c r="B562" s="68" t="s">
        <v>8666</v>
      </c>
      <c r="C562" s="67"/>
      <c r="D562" s="67"/>
      <c r="E562" s="78">
        <v>-20386</v>
      </c>
      <c r="H562" s="19"/>
      <c r="I562" s="19"/>
      <c r="J562" s="19"/>
      <c r="K562" s="33"/>
      <c r="N562" s="26" t="s">
        <v>8682</v>
      </c>
    </row>
    <row r="563" spans="1:14" x14ac:dyDescent="0.2">
      <c r="A563" s="62"/>
      <c r="B563" s="49"/>
      <c r="C563" s="67"/>
      <c r="D563" s="67"/>
      <c r="E563" s="78"/>
      <c r="H563" s="19"/>
      <c r="I563" s="19"/>
      <c r="J563" s="19"/>
      <c r="K563" s="33"/>
    </row>
    <row r="564" spans="1:14" x14ac:dyDescent="0.2">
      <c r="A564" s="69" t="s">
        <v>146</v>
      </c>
      <c r="B564" s="49"/>
      <c r="C564" s="71">
        <f>SUM(C513:C563)</f>
        <v>-1495721</v>
      </c>
      <c r="D564" s="71">
        <f>SUM(D513:D563)</f>
        <v>-128504</v>
      </c>
      <c r="E564" s="71">
        <f>SUM(E513:E563)</f>
        <v>-289422</v>
      </c>
    </row>
    <row r="565" spans="1:14" x14ac:dyDescent="0.2">
      <c r="A565" s="62"/>
      <c r="B565" s="49"/>
      <c r="C565" s="50"/>
      <c r="D565" s="50"/>
      <c r="E565" s="50"/>
    </row>
    <row r="566" spans="1:14" x14ac:dyDescent="0.2">
      <c r="A566" s="62" t="s">
        <v>7759</v>
      </c>
      <c r="B566" s="49"/>
      <c r="C566" s="50"/>
      <c r="D566" s="50"/>
      <c r="E566" s="50">
        <f>E564+D564</f>
        <v>-417926</v>
      </c>
    </row>
    <row r="569" spans="1:14" x14ac:dyDescent="0.2">
      <c r="E569" s="19"/>
      <c r="F569" s="19"/>
    </row>
  </sheetData>
  <phoneticPr fontId="9" type="noConversion"/>
  <hyperlinks>
    <hyperlink ref="A1" location="'statewide summary'!Print_Titles" display="Link to Summary Worksheet" xr:uid="{18EAA35F-1D7D-43BC-AA66-0DB6A5A7E2E4}"/>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2/18/2025</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B19D5-337D-40D6-87B2-C179BDC35B47}">
  <dimension ref="A1:N64"/>
  <sheetViews>
    <sheetView showGridLines="0" workbookViewId="0">
      <pane xSplit="2" ySplit="10" topLeftCell="C11" activePane="bottomRight" state="frozen"/>
      <selection pane="topRight" activeCell="C1" sqref="C1"/>
      <selection pane="bottomLeft" activeCell="A14" sqref="A14"/>
      <selection pane="bottomRight" activeCell="B15" sqref="B15"/>
    </sheetView>
  </sheetViews>
  <sheetFormatPr defaultRowHeight="12.75" x14ac:dyDescent="0.2"/>
  <cols>
    <col min="1" max="1" width="4.85546875" style="3" customWidth="1"/>
    <col min="2" max="2" width="25.7109375" style="3" customWidth="1"/>
    <col min="3" max="9" width="13.7109375" style="3" customWidth="1"/>
    <col min="10" max="10" width="2.140625" style="3" customWidth="1"/>
    <col min="11" max="11" width="9.140625" style="3"/>
    <col min="12" max="12" width="2" style="3" customWidth="1"/>
    <col min="13" max="13" width="12.42578125" style="3" customWidth="1"/>
    <col min="14" max="16384" width="9.140625" style="3"/>
  </cols>
  <sheetData>
    <row r="1" spans="1:11" ht="16.149999999999999" customHeight="1" x14ac:dyDescent="0.2">
      <c r="A1" s="92" t="s">
        <v>8923</v>
      </c>
    </row>
    <row r="2" spans="1:11" ht="14.45" customHeight="1" x14ac:dyDescent="0.2">
      <c r="B2" s="90" t="s">
        <v>823</v>
      </c>
    </row>
    <row r="3" spans="1:11" ht="2.1" customHeight="1" x14ac:dyDescent="0.2"/>
    <row r="4" spans="1:11" ht="14.45" customHeight="1" x14ac:dyDescent="0.2">
      <c r="B4" s="15" t="s">
        <v>1</v>
      </c>
    </row>
    <row r="5" spans="1:11" ht="1.1499999999999999" customHeight="1" x14ac:dyDescent="0.2"/>
    <row r="6" spans="1:11" ht="14.45" customHeight="1" x14ac:dyDescent="0.2">
      <c r="B6" s="15" t="s">
        <v>2</v>
      </c>
    </row>
    <row r="7" spans="1:11" ht="0.75" customHeight="1" x14ac:dyDescent="0.2"/>
    <row r="8" spans="1:11" ht="14.45" customHeight="1" x14ac:dyDescent="0.2">
      <c r="B8" s="16" t="s">
        <v>3</v>
      </c>
    </row>
    <row r="9" spans="1:11" x14ac:dyDescent="0.2">
      <c r="B9" s="8" t="s">
        <v>4</v>
      </c>
      <c r="C9" s="1" t="s">
        <v>4</v>
      </c>
      <c r="D9" s="1" t="s">
        <v>4</v>
      </c>
      <c r="E9" s="1" t="s">
        <v>4</v>
      </c>
      <c r="F9" s="1" t="s">
        <v>4</v>
      </c>
      <c r="G9" s="1" t="s">
        <v>4</v>
      </c>
      <c r="H9" s="1" t="s">
        <v>5</v>
      </c>
      <c r="I9" s="21" t="s">
        <v>174</v>
      </c>
    </row>
    <row r="10" spans="1:11" x14ac:dyDescent="0.2">
      <c r="B10" s="9" t="s">
        <v>4</v>
      </c>
      <c r="C10" s="2" t="s">
        <v>7</v>
      </c>
      <c r="D10" s="2" t="s">
        <v>8</v>
      </c>
      <c r="E10" s="2" t="s">
        <v>9</v>
      </c>
      <c r="F10" s="2" t="s">
        <v>10</v>
      </c>
      <c r="G10" s="2" t="s">
        <v>11</v>
      </c>
      <c r="H10" s="2" t="s">
        <v>12</v>
      </c>
      <c r="I10" s="2" t="s">
        <v>13</v>
      </c>
      <c r="K10" s="31" t="s">
        <v>331</v>
      </c>
    </row>
    <row r="11" spans="1:11" x14ac:dyDescent="0.2">
      <c r="B11" s="8" t="s">
        <v>153</v>
      </c>
      <c r="C11" s="76">
        <v>0</v>
      </c>
      <c r="D11" s="76">
        <v>0</v>
      </c>
      <c r="E11" s="76">
        <v>0</v>
      </c>
      <c r="F11" s="76">
        <v>0</v>
      </c>
      <c r="G11" s="76">
        <v>0</v>
      </c>
      <c r="H11" s="76">
        <v>10269</v>
      </c>
      <c r="I11" s="76">
        <v>11632</v>
      </c>
    </row>
    <row r="12" spans="1:11" x14ac:dyDescent="0.2">
      <c r="B12" s="12" t="s">
        <v>841</v>
      </c>
      <c r="C12" s="6">
        <v>4007.6550000000002</v>
      </c>
      <c r="D12" s="6">
        <v>4098.9579999999996</v>
      </c>
      <c r="E12" s="6">
        <v>4200.79</v>
      </c>
      <c r="F12" s="6">
        <v>4746.2359999999999</v>
      </c>
      <c r="G12" s="6">
        <v>5923.1642199999997</v>
      </c>
      <c r="H12" s="6">
        <v>0</v>
      </c>
      <c r="I12" s="6">
        <v>0</v>
      </c>
    </row>
    <row r="13" spans="1:11" x14ac:dyDescent="0.2">
      <c r="B13" s="13" t="s">
        <v>146</v>
      </c>
      <c r="C13" s="7">
        <v>4007.6550000000002</v>
      </c>
      <c r="D13" s="7">
        <v>4098.9579999999996</v>
      </c>
      <c r="E13" s="7">
        <v>4200.79</v>
      </c>
      <c r="F13" s="7">
        <v>4746.2359999999999</v>
      </c>
      <c r="G13" s="7">
        <v>5923.1642199999997</v>
      </c>
      <c r="H13" s="7">
        <v>10269</v>
      </c>
      <c r="I13" s="7">
        <v>11632</v>
      </c>
    </row>
    <row r="15" spans="1:11" x14ac:dyDescent="0.2">
      <c r="B15" s="72" t="s">
        <v>9036</v>
      </c>
      <c r="C15" s="72"/>
      <c r="D15" s="72"/>
      <c r="E15" s="72"/>
      <c r="F15" s="72"/>
      <c r="G15" s="72"/>
      <c r="H15" s="72"/>
      <c r="I15" s="74">
        <f>I13+K15</f>
        <v>11632</v>
      </c>
      <c r="K15" s="32">
        <f>SUM(K16:K61)</f>
        <v>0</v>
      </c>
    </row>
    <row r="16" spans="1:11" x14ac:dyDescent="0.2">
      <c r="B16" s="72" t="s">
        <v>257</v>
      </c>
      <c r="C16" s="72"/>
      <c r="D16" s="72"/>
      <c r="E16" s="72"/>
      <c r="F16" s="72"/>
      <c r="G16" s="72"/>
      <c r="H16" s="72"/>
      <c r="I16" s="75">
        <f>I15/I13-1</f>
        <v>0</v>
      </c>
      <c r="K16" s="30"/>
    </row>
    <row r="17" spans="1:14" x14ac:dyDescent="0.2">
      <c r="K17" s="30"/>
    </row>
    <row r="18" spans="1:14" x14ac:dyDescent="0.2">
      <c r="G18" s="19"/>
      <c r="H18" s="19"/>
      <c r="I18" s="19"/>
      <c r="J18" s="19"/>
      <c r="K18" s="33"/>
    </row>
    <row r="19" spans="1:14" x14ac:dyDescent="0.2">
      <c r="A19" s="23" t="s">
        <v>256</v>
      </c>
      <c r="G19" s="19"/>
      <c r="H19" s="19"/>
      <c r="I19" s="19"/>
      <c r="J19" s="19"/>
      <c r="K19" s="33"/>
    </row>
    <row r="20" spans="1:14" x14ac:dyDescent="0.2">
      <c r="G20" s="19"/>
      <c r="H20" s="19"/>
      <c r="I20" s="19"/>
      <c r="J20" s="19"/>
      <c r="K20" s="33"/>
    </row>
    <row r="21" spans="1:14" x14ac:dyDescent="0.2">
      <c r="A21" s="18">
        <v>2021</v>
      </c>
      <c r="G21" s="19"/>
      <c r="H21" s="19"/>
      <c r="I21" s="19"/>
      <c r="J21" s="19"/>
      <c r="K21" s="33"/>
    </row>
    <row r="22" spans="1:14" x14ac:dyDescent="0.2">
      <c r="B22" s="3" t="s">
        <v>3294</v>
      </c>
      <c r="G22" s="19">
        <v>2</v>
      </c>
      <c r="H22" s="19">
        <v>2</v>
      </c>
      <c r="I22" s="19"/>
      <c r="J22" s="19"/>
      <c r="K22" s="33"/>
      <c r="M22" s="3" t="s">
        <v>180</v>
      </c>
      <c r="N22" s="26" t="s">
        <v>3295</v>
      </c>
    </row>
    <row r="23" spans="1:14" x14ac:dyDescent="0.2">
      <c r="B23" s="3" t="s">
        <v>221</v>
      </c>
      <c r="G23" s="19">
        <v>-47</v>
      </c>
      <c r="H23" s="19">
        <v>32</v>
      </c>
      <c r="I23" s="19"/>
      <c r="J23" s="19"/>
      <c r="K23" s="33"/>
      <c r="N23" s="3" t="s">
        <v>2279</v>
      </c>
    </row>
    <row r="24" spans="1:14" x14ac:dyDescent="0.2">
      <c r="B24" s="3" t="s">
        <v>166</v>
      </c>
      <c r="G24" s="19">
        <v>77</v>
      </c>
      <c r="H24" s="19">
        <v>-2</v>
      </c>
      <c r="I24" s="19"/>
      <c r="J24" s="19"/>
      <c r="K24" s="33"/>
    </row>
    <row r="25" spans="1:14" x14ac:dyDescent="0.2">
      <c r="G25" s="19"/>
      <c r="H25" s="19"/>
      <c r="I25" s="19"/>
      <c r="J25" s="19"/>
      <c r="K25" s="33"/>
    </row>
    <row r="26" spans="1:14" x14ac:dyDescent="0.2">
      <c r="A26" s="3">
        <v>2022</v>
      </c>
      <c r="G26" s="19"/>
      <c r="H26" s="19"/>
      <c r="I26" s="19"/>
      <c r="J26" s="19"/>
      <c r="K26" s="33"/>
    </row>
    <row r="27" spans="1:14" x14ac:dyDescent="0.2">
      <c r="B27" s="3" t="s">
        <v>3296</v>
      </c>
      <c r="G27" s="19">
        <v>708</v>
      </c>
      <c r="H27" s="19">
        <v>1074</v>
      </c>
      <c r="I27" s="19"/>
      <c r="J27" s="19"/>
      <c r="K27" s="33"/>
      <c r="M27" s="3" t="s">
        <v>180</v>
      </c>
      <c r="N27" s="26" t="s">
        <v>3297</v>
      </c>
    </row>
    <row r="28" spans="1:14" x14ac:dyDescent="0.2">
      <c r="B28" s="3" t="s">
        <v>221</v>
      </c>
      <c r="G28" s="19">
        <v>59</v>
      </c>
      <c r="H28" s="19">
        <v>86</v>
      </c>
      <c r="I28" s="19"/>
      <c r="J28" s="19"/>
      <c r="K28" s="33"/>
      <c r="N28" s="39" t="s">
        <v>1161</v>
      </c>
    </row>
    <row r="29" spans="1:14" x14ac:dyDescent="0.2">
      <c r="B29" s="3" t="s">
        <v>166</v>
      </c>
      <c r="G29" s="19">
        <v>42</v>
      </c>
      <c r="H29" s="19">
        <v>66</v>
      </c>
      <c r="I29" s="19"/>
      <c r="J29" s="19"/>
      <c r="K29" s="33"/>
    </row>
    <row r="30" spans="1:14" x14ac:dyDescent="0.2">
      <c r="G30" s="19"/>
      <c r="H30" s="19"/>
      <c r="I30" s="19"/>
      <c r="J30" s="19"/>
      <c r="K30" s="33"/>
    </row>
    <row r="31" spans="1:14" x14ac:dyDescent="0.2">
      <c r="A31" s="3">
        <v>2023</v>
      </c>
      <c r="G31" s="19"/>
      <c r="H31" s="19"/>
      <c r="I31" s="19"/>
      <c r="J31" s="19"/>
      <c r="K31" s="33"/>
    </row>
    <row r="32" spans="1:14" x14ac:dyDescent="0.2">
      <c r="B32" s="3" t="s">
        <v>3298</v>
      </c>
      <c r="G32" s="19">
        <v>317</v>
      </c>
      <c r="H32" s="19"/>
      <c r="I32" s="19"/>
      <c r="J32" s="19"/>
      <c r="K32" s="33"/>
      <c r="M32" s="3" t="s">
        <v>184</v>
      </c>
      <c r="N32" s="26" t="s">
        <v>3299</v>
      </c>
    </row>
    <row r="33" spans="1:14" x14ac:dyDescent="0.2">
      <c r="B33" s="26" t="s">
        <v>3300</v>
      </c>
      <c r="G33" s="19"/>
      <c r="H33" s="19">
        <v>77</v>
      </c>
      <c r="I33" s="19">
        <v>0</v>
      </c>
      <c r="J33" s="19"/>
      <c r="K33" s="33"/>
      <c r="M33" s="3" t="s">
        <v>184</v>
      </c>
      <c r="N33" s="26" t="s">
        <v>3303</v>
      </c>
    </row>
    <row r="34" spans="1:14" x14ac:dyDescent="0.2">
      <c r="B34" s="26" t="s">
        <v>3301</v>
      </c>
      <c r="G34" s="19"/>
      <c r="H34" s="19">
        <v>868</v>
      </c>
      <c r="I34" s="19">
        <v>840</v>
      </c>
      <c r="J34" s="19"/>
      <c r="K34" s="33"/>
      <c r="M34" s="3" t="s">
        <v>180</v>
      </c>
      <c r="N34" s="26" t="s">
        <v>3304</v>
      </c>
    </row>
    <row r="35" spans="1:14" x14ac:dyDescent="0.2">
      <c r="B35" s="26" t="s">
        <v>3302</v>
      </c>
      <c r="G35" s="19"/>
      <c r="H35" s="19">
        <v>192</v>
      </c>
      <c r="I35" s="19">
        <v>186</v>
      </c>
      <c r="J35" s="19"/>
      <c r="K35" s="33"/>
      <c r="M35" s="3" t="s">
        <v>180</v>
      </c>
      <c r="N35" s="26" t="s">
        <v>3305</v>
      </c>
    </row>
    <row r="36" spans="1:14" x14ac:dyDescent="0.2">
      <c r="B36" s="3" t="s">
        <v>221</v>
      </c>
      <c r="G36" s="19"/>
      <c r="H36" s="19"/>
      <c r="I36" s="19"/>
      <c r="J36" s="19"/>
      <c r="K36" s="33"/>
      <c r="N36" s="39" t="s">
        <v>2491</v>
      </c>
    </row>
    <row r="37" spans="1:14" x14ac:dyDescent="0.2">
      <c r="B37" s="3" t="s">
        <v>166</v>
      </c>
      <c r="G37" s="19"/>
      <c r="H37" s="19"/>
      <c r="I37" s="19"/>
      <c r="J37" s="19"/>
      <c r="K37" s="33"/>
    </row>
    <row r="38" spans="1:14" x14ac:dyDescent="0.2">
      <c r="G38" s="19"/>
      <c r="H38" s="19"/>
      <c r="I38" s="19"/>
      <c r="J38" s="19"/>
      <c r="K38" s="33"/>
    </row>
    <row r="39" spans="1:14" x14ac:dyDescent="0.2">
      <c r="A39" s="3">
        <v>2024</v>
      </c>
      <c r="G39" s="19"/>
      <c r="H39" s="19"/>
      <c r="I39" s="19"/>
      <c r="J39" s="19"/>
      <c r="K39" s="33"/>
    </row>
    <row r="40" spans="1:14" x14ac:dyDescent="0.2">
      <c r="B40" s="26" t="s">
        <v>3306</v>
      </c>
      <c r="G40" s="19"/>
      <c r="H40" s="19">
        <v>125</v>
      </c>
      <c r="I40" s="19">
        <v>0</v>
      </c>
      <c r="J40" s="19"/>
      <c r="K40" s="33"/>
      <c r="M40" s="3" t="s">
        <v>184</v>
      </c>
      <c r="N40" s="26" t="s">
        <v>3307</v>
      </c>
    </row>
    <row r="41" spans="1:14" x14ac:dyDescent="0.2">
      <c r="B41" s="3" t="s">
        <v>221</v>
      </c>
      <c r="G41" s="19"/>
      <c r="H41" s="19">
        <v>-4</v>
      </c>
      <c r="I41" s="19">
        <v>-6</v>
      </c>
      <c r="J41" s="19"/>
      <c r="K41" s="33"/>
      <c r="N41" s="3" t="s">
        <v>1009</v>
      </c>
    </row>
    <row r="42" spans="1:14" x14ac:dyDescent="0.2">
      <c r="B42" s="3" t="s">
        <v>166</v>
      </c>
      <c r="G42" s="19"/>
      <c r="H42" s="19">
        <v>614</v>
      </c>
      <c r="I42" s="19">
        <v>1100</v>
      </c>
      <c r="J42" s="19"/>
      <c r="K42" s="33"/>
    </row>
    <row r="43" spans="1:14" x14ac:dyDescent="0.2">
      <c r="G43" s="19"/>
      <c r="H43" s="19"/>
      <c r="I43" s="19"/>
      <c r="J43" s="19"/>
      <c r="K43" s="33"/>
    </row>
    <row r="44" spans="1:14" x14ac:dyDescent="0.2">
      <c r="G44" s="19"/>
      <c r="H44" s="19"/>
      <c r="I44" s="19"/>
      <c r="J44" s="19"/>
      <c r="K44" s="33"/>
    </row>
    <row r="45" spans="1:14" x14ac:dyDescent="0.2">
      <c r="A45" s="59" t="s">
        <v>6459</v>
      </c>
      <c r="B45" s="39"/>
      <c r="G45" s="19"/>
      <c r="H45" s="19"/>
      <c r="I45" s="19"/>
      <c r="J45" s="19"/>
      <c r="K45" s="33"/>
    </row>
    <row r="46" spans="1:14" x14ac:dyDescent="0.2">
      <c r="A46" s="39"/>
      <c r="B46" s="39" t="s">
        <v>579</v>
      </c>
      <c r="G46" s="19"/>
      <c r="H46" s="19"/>
      <c r="I46" s="19">
        <v>138</v>
      </c>
      <c r="J46" s="19"/>
      <c r="K46" s="33"/>
      <c r="N46" s="3" t="s">
        <v>8935</v>
      </c>
    </row>
    <row r="47" spans="1:14" x14ac:dyDescent="0.2">
      <c r="A47" s="39"/>
      <c r="B47" s="39" t="s">
        <v>578</v>
      </c>
      <c r="G47" s="19"/>
      <c r="H47" s="19"/>
      <c r="I47" s="19">
        <v>-64</v>
      </c>
      <c r="J47" s="19"/>
      <c r="K47" s="33"/>
      <c r="N47" s="3" t="s">
        <v>8936</v>
      </c>
    </row>
    <row r="48" spans="1:14" x14ac:dyDescent="0.2">
      <c r="A48" s="39"/>
      <c r="B48" s="39" t="s">
        <v>580</v>
      </c>
      <c r="G48" s="19"/>
      <c r="H48" s="19"/>
      <c r="I48" s="19">
        <v>-158</v>
      </c>
      <c r="J48" s="19"/>
      <c r="K48" s="33"/>
    </row>
    <row r="49" spans="1:14" x14ac:dyDescent="0.2">
      <c r="B49" s="3" t="s">
        <v>3445</v>
      </c>
      <c r="G49" s="19"/>
      <c r="H49" s="19"/>
      <c r="I49" s="19">
        <v>1188</v>
      </c>
      <c r="J49" s="19"/>
      <c r="K49" s="33"/>
      <c r="N49" s="3" t="s">
        <v>3446</v>
      </c>
    </row>
    <row r="50" spans="1:14" x14ac:dyDescent="0.2">
      <c r="G50" s="19"/>
      <c r="H50" s="19"/>
      <c r="I50" s="19"/>
      <c r="J50" s="19"/>
      <c r="K50" s="33"/>
    </row>
    <row r="51" spans="1:14" x14ac:dyDescent="0.2">
      <c r="G51" s="19"/>
      <c r="H51" s="19"/>
      <c r="I51" s="19"/>
      <c r="J51" s="19"/>
      <c r="K51" s="33"/>
    </row>
    <row r="52" spans="1:14" ht="25.5" x14ac:dyDescent="0.2">
      <c r="A52" s="61" t="s">
        <v>6460</v>
      </c>
      <c r="B52" s="62"/>
      <c r="C52" s="66" t="s">
        <v>3292</v>
      </c>
      <c r="D52" s="66" t="s">
        <v>3293</v>
      </c>
      <c r="E52" s="70" t="s">
        <v>7761</v>
      </c>
      <c r="G52" s="19"/>
      <c r="H52" s="19"/>
      <c r="I52" s="19"/>
      <c r="J52" s="19"/>
      <c r="K52" s="33"/>
    </row>
    <row r="53" spans="1:14" x14ac:dyDescent="0.2">
      <c r="A53" s="62"/>
      <c r="B53" s="62" t="s">
        <v>6461</v>
      </c>
      <c r="C53" s="67">
        <f>-I48</f>
        <v>158</v>
      </c>
      <c r="D53" s="67"/>
      <c r="E53" s="78"/>
      <c r="K53" s="33"/>
    </row>
    <row r="54" spans="1:14" x14ac:dyDescent="0.2">
      <c r="A54" s="62"/>
      <c r="B54" s="49" t="s">
        <v>3445</v>
      </c>
      <c r="C54" s="67">
        <f>-I49</f>
        <v>-1188</v>
      </c>
      <c r="D54" s="67"/>
      <c r="E54" s="78"/>
      <c r="K54" s="33"/>
    </row>
    <row r="55" spans="1:14" x14ac:dyDescent="0.2">
      <c r="A55" s="62"/>
      <c r="B55" s="64" t="s">
        <v>3447</v>
      </c>
      <c r="C55" s="67">
        <v>-564</v>
      </c>
      <c r="D55" s="67">
        <v>-564</v>
      </c>
      <c r="E55" s="78"/>
      <c r="K55" s="33"/>
      <c r="N55" s="3" t="s">
        <v>3448</v>
      </c>
    </row>
    <row r="56" spans="1:14" x14ac:dyDescent="0.2">
      <c r="A56" s="62"/>
      <c r="B56" s="68" t="s">
        <v>9013</v>
      </c>
      <c r="C56" s="67">
        <v>-10</v>
      </c>
      <c r="D56" s="67">
        <v>-10</v>
      </c>
      <c r="E56" s="78"/>
      <c r="K56" s="33"/>
      <c r="N56" s="3" t="s">
        <v>9015</v>
      </c>
    </row>
    <row r="57" spans="1:14" x14ac:dyDescent="0.2">
      <c r="A57" s="62"/>
      <c r="B57" s="68" t="s">
        <v>9014</v>
      </c>
      <c r="C57" s="67">
        <v>-12</v>
      </c>
      <c r="D57" s="67">
        <v>-12</v>
      </c>
      <c r="E57" s="78"/>
      <c r="K57" s="33"/>
      <c r="N57" s="3" t="s">
        <v>9016</v>
      </c>
    </row>
    <row r="58" spans="1:14" x14ac:dyDescent="0.2">
      <c r="A58" s="62"/>
      <c r="B58" s="64" t="s">
        <v>8264</v>
      </c>
      <c r="C58" s="67"/>
      <c r="D58" s="67"/>
      <c r="E58" s="78">
        <v>-66</v>
      </c>
      <c r="K58" s="33"/>
      <c r="N58" s="26" t="s">
        <v>8270</v>
      </c>
    </row>
    <row r="59" spans="1:14" x14ac:dyDescent="0.2">
      <c r="A59" s="62"/>
      <c r="B59" s="64" t="s">
        <v>8266</v>
      </c>
      <c r="C59" s="67"/>
      <c r="D59" s="67"/>
      <c r="E59" s="78">
        <v>-16</v>
      </c>
      <c r="K59" s="33"/>
      <c r="N59" s="26" t="s">
        <v>8532</v>
      </c>
    </row>
    <row r="60" spans="1:14" x14ac:dyDescent="0.2">
      <c r="A60" s="62"/>
      <c r="B60" s="64" t="s">
        <v>8328</v>
      </c>
      <c r="C60" s="67"/>
      <c r="D60" s="67"/>
      <c r="E60" s="78">
        <v>-646</v>
      </c>
      <c r="K60" s="33"/>
      <c r="N60" s="26" t="s">
        <v>8687</v>
      </c>
    </row>
    <row r="61" spans="1:14" x14ac:dyDescent="0.2">
      <c r="A61" s="62"/>
      <c r="B61" s="49"/>
      <c r="C61" s="67"/>
      <c r="D61" s="67"/>
      <c r="E61" s="78"/>
      <c r="K61" s="30"/>
    </row>
    <row r="62" spans="1:14" x14ac:dyDescent="0.2">
      <c r="A62" s="69" t="s">
        <v>146</v>
      </c>
      <c r="B62" s="49"/>
      <c r="C62" s="71">
        <f>SUM(C53:C61)</f>
        <v>-1616</v>
      </c>
      <c r="D62" s="71">
        <f t="shared" ref="D62:E62" si="0">SUM(D53:D61)</f>
        <v>-586</v>
      </c>
      <c r="E62" s="71">
        <f t="shared" si="0"/>
        <v>-728</v>
      </c>
    </row>
    <row r="63" spans="1:14" x14ac:dyDescent="0.2">
      <c r="A63" s="62"/>
      <c r="B63" s="49"/>
      <c r="C63" s="50"/>
      <c r="D63" s="50"/>
      <c r="E63" s="50"/>
    </row>
    <row r="64" spans="1:14" x14ac:dyDescent="0.2">
      <c r="A64" s="62" t="s">
        <v>7759</v>
      </c>
      <c r="B64" s="49"/>
      <c r="C64" s="50"/>
      <c r="D64" s="50"/>
      <c r="E64" s="50">
        <f>E62+D62</f>
        <v>-1314</v>
      </c>
    </row>
  </sheetData>
  <hyperlinks>
    <hyperlink ref="A1" location="'statewide summary'!Print_Titles" display="Link to Summary Worksheet" xr:uid="{8B883CB9-F1A0-40D5-A5B9-0D3C06434FE1}"/>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2/18/2025</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0A8D5-B00C-4F0D-B354-4DB07CC19A93}">
  <dimension ref="A1:N132"/>
  <sheetViews>
    <sheetView showGridLines="0" workbookViewId="0">
      <pane xSplit="2" ySplit="10" topLeftCell="C11" activePane="bottomRight" state="frozen"/>
      <selection pane="topRight" activeCell="C1" sqref="C1"/>
      <selection pane="bottomLeft" activeCell="A14" sqref="A14"/>
      <selection pane="bottomRight" activeCell="B16" sqref="B16"/>
    </sheetView>
  </sheetViews>
  <sheetFormatPr defaultRowHeight="12.75" x14ac:dyDescent="0.2"/>
  <cols>
    <col min="1" max="1" width="6.28515625" style="3" customWidth="1"/>
    <col min="2" max="2" width="35.28515625" style="3" customWidth="1"/>
    <col min="3" max="9" width="13.7109375" style="3" customWidth="1"/>
    <col min="10" max="10" width="2" style="3" customWidth="1"/>
    <col min="11" max="11" width="9.140625" style="3"/>
    <col min="12" max="12" width="1.85546875" style="3" customWidth="1"/>
    <col min="13" max="13" width="14.42578125" style="3" customWidth="1"/>
    <col min="14" max="16384" width="9.140625" style="3"/>
  </cols>
  <sheetData>
    <row r="1" spans="1:11" ht="16.149999999999999" customHeight="1" x14ac:dyDescent="0.2">
      <c r="A1" s="92" t="s">
        <v>8923</v>
      </c>
    </row>
    <row r="2" spans="1:11" ht="14.45" customHeight="1" x14ac:dyDescent="0.2">
      <c r="B2" s="90" t="s">
        <v>844</v>
      </c>
    </row>
    <row r="3" spans="1:11" ht="2.1" customHeight="1" x14ac:dyDescent="0.2"/>
    <row r="4" spans="1:11" ht="14.45" customHeight="1" x14ac:dyDescent="0.2">
      <c r="B4" s="15" t="s">
        <v>1</v>
      </c>
    </row>
    <row r="5" spans="1:11" ht="1.1499999999999999" customHeight="1" x14ac:dyDescent="0.2"/>
    <row r="6" spans="1:11" ht="14.45" customHeight="1" x14ac:dyDescent="0.2">
      <c r="B6" s="15" t="s">
        <v>2</v>
      </c>
    </row>
    <row r="7" spans="1:11" ht="0.75" customHeight="1" x14ac:dyDescent="0.2"/>
    <row r="8" spans="1:11" ht="14.45" customHeight="1" x14ac:dyDescent="0.2">
      <c r="B8" s="16" t="s">
        <v>3</v>
      </c>
    </row>
    <row r="9" spans="1:11" x14ac:dyDescent="0.2">
      <c r="B9" s="8" t="s">
        <v>4</v>
      </c>
      <c r="C9" s="1" t="s">
        <v>4</v>
      </c>
      <c r="D9" s="1" t="s">
        <v>4</v>
      </c>
      <c r="E9" s="1" t="s">
        <v>4</v>
      </c>
      <c r="F9" s="1" t="s">
        <v>4</v>
      </c>
      <c r="G9" s="1" t="s">
        <v>4</v>
      </c>
      <c r="H9" s="1" t="s">
        <v>5</v>
      </c>
      <c r="I9" s="21" t="s">
        <v>174</v>
      </c>
    </row>
    <row r="10" spans="1:11" x14ac:dyDescent="0.2">
      <c r="B10" s="9" t="s">
        <v>4</v>
      </c>
      <c r="C10" s="2" t="s">
        <v>7</v>
      </c>
      <c r="D10" s="2" t="s">
        <v>8</v>
      </c>
      <c r="E10" s="2" t="s">
        <v>9</v>
      </c>
      <c r="F10" s="2" t="s">
        <v>10</v>
      </c>
      <c r="G10" s="2" t="s">
        <v>11</v>
      </c>
      <c r="H10" s="2" t="s">
        <v>12</v>
      </c>
      <c r="I10" s="2" t="s">
        <v>13</v>
      </c>
      <c r="K10" s="31" t="s">
        <v>331</v>
      </c>
    </row>
    <row r="11" spans="1:11" x14ac:dyDescent="0.2">
      <c r="B11" s="8" t="s">
        <v>153</v>
      </c>
      <c r="C11" s="76">
        <v>0</v>
      </c>
      <c r="D11" s="76">
        <v>0</v>
      </c>
      <c r="E11" s="76">
        <v>0</v>
      </c>
      <c r="F11" s="76">
        <v>0</v>
      </c>
      <c r="G11" s="76">
        <v>0</v>
      </c>
      <c r="H11" s="76">
        <v>121190</v>
      </c>
      <c r="I11" s="76">
        <v>115658</v>
      </c>
    </row>
    <row r="12" spans="1:11" x14ac:dyDescent="0.2">
      <c r="B12" s="8" t="s">
        <v>843</v>
      </c>
      <c r="C12" s="76">
        <v>18084.824000000001</v>
      </c>
      <c r="D12" s="76">
        <v>22848.116999999998</v>
      </c>
      <c r="E12" s="76">
        <v>26375.065999999999</v>
      </c>
      <c r="F12" s="76">
        <v>31805.096000000001</v>
      </c>
      <c r="G12" s="76">
        <v>46430.81869</v>
      </c>
      <c r="H12" s="76">
        <v>0</v>
      </c>
      <c r="I12" s="76">
        <v>0</v>
      </c>
    </row>
    <row r="13" spans="1:11" x14ac:dyDescent="0.2">
      <c r="B13" s="8" t="s">
        <v>842</v>
      </c>
      <c r="C13" s="76">
        <v>13668.222</v>
      </c>
      <c r="D13" s="76">
        <v>15365.941000000001</v>
      </c>
      <c r="E13" s="76">
        <v>17340.528999999999</v>
      </c>
      <c r="F13" s="76">
        <v>23257.616000000002</v>
      </c>
      <c r="G13" s="76">
        <v>27967.616030000001</v>
      </c>
      <c r="H13" s="76">
        <v>0</v>
      </c>
      <c r="I13" s="76">
        <v>0</v>
      </c>
    </row>
    <row r="14" spans="1:11" x14ac:dyDescent="0.2">
      <c r="B14" s="13" t="s">
        <v>146</v>
      </c>
      <c r="C14" s="7">
        <v>31753.045999999998</v>
      </c>
      <c r="D14" s="7">
        <v>38214.057999999997</v>
      </c>
      <c r="E14" s="7">
        <v>43715.595000000001</v>
      </c>
      <c r="F14" s="7">
        <v>55062.712</v>
      </c>
      <c r="G14" s="7">
        <v>74398.434720000005</v>
      </c>
      <c r="H14" s="7">
        <v>121190</v>
      </c>
      <c r="I14" s="7">
        <v>115658</v>
      </c>
    </row>
    <row r="16" spans="1:11" x14ac:dyDescent="0.2">
      <c r="B16" s="72" t="s">
        <v>9036</v>
      </c>
      <c r="C16" s="72"/>
      <c r="D16" s="72"/>
      <c r="E16" s="72"/>
      <c r="F16" s="72"/>
      <c r="G16" s="72"/>
      <c r="H16" s="72"/>
      <c r="I16" s="74">
        <f>I14+K16</f>
        <v>115658</v>
      </c>
      <c r="K16" s="32">
        <f>SUM(K17:K125)</f>
        <v>0</v>
      </c>
    </row>
    <row r="17" spans="1:14" x14ac:dyDescent="0.2">
      <c r="B17" s="72" t="s">
        <v>257</v>
      </c>
      <c r="C17" s="72"/>
      <c r="D17" s="72"/>
      <c r="E17" s="72"/>
      <c r="F17" s="72"/>
      <c r="G17" s="72"/>
      <c r="H17" s="72"/>
      <c r="I17" s="75">
        <f>I16/I14-1</f>
        <v>0</v>
      </c>
      <c r="K17" s="30"/>
    </row>
    <row r="18" spans="1:14" x14ac:dyDescent="0.2">
      <c r="K18" s="30"/>
    </row>
    <row r="19" spans="1:14" x14ac:dyDescent="0.2">
      <c r="G19" s="19"/>
      <c r="H19" s="19"/>
      <c r="I19" s="19"/>
      <c r="J19" s="19"/>
      <c r="K19" s="33"/>
    </row>
    <row r="20" spans="1:14" x14ac:dyDescent="0.2">
      <c r="A20" s="23" t="s">
        <v>256</v>
      </c>
      <c r="G20" s="19"/>
      <c r="H20" s="19"/>
      <c r="I20" s="19"/>
      <c r="J20" s="19"/>
      <c r="K20" s="33"/>
    </row>
    <row r="21" spans="1:14" x14ac:dyDescent="0.2">
      <c r="G21" s="19"/>
      <c r="H21" s="19"/>
      <c r="I21" s="19"/>
      <c r="J21" s="19"/>
      <c r="K21" s="33"/>
    </row>
    <row r="22" spans="1:14" x14ac:dyDescent="0.2">
      <c r="A22" s="18">
        <v>2021</v>
      </c>
      <c r="G22" s="19"/>
      <c r="H22" s="19"/>
      <c r="I22" s="19"/>
      <c r="J22" s="19"/>
      <c r="K22" s="33"/>
    </row>
    <row r="23" spans="1:14" x14ac:dyDescent="0.2">
      <c r="B23" s="26" t="s">
        <v>3308</v>
      </c>
      <c r="G23" s="19">
        <v>3869</v>
      </c>
      <c r="H23" s="19">
        <v>3972</v>
      </c>
      <c r="I23" s="19"/>
      <c r="J23" s="19"/>
      <c r="K23" s="33"/>
      <c r="M23" s="3" t="s">
        <v>180</v>
      </c>
      <c r="N23" s="26" t="s">
        <v>3324</v>
      </c>
    </row>
    <row r="24" spans="1:14" x14ac:dyDescent="0.2">
      <c r="B24" s="26" t="s">
        <v>3309</v>
      </c>
      <c r="G24" s="19">
        <v>920</v>
      </c>
      <c r="H24" s="19">
        <v>346</v>
      </c>
      <c r="I24" s="19"/>
      <c r="J24" s="19"/>
      <c r="K24" s="33"/>
      <c r="M24" s="3" t="s">
        <v>182</v>
      </c>
      <c r="N24" s="26" t="s">
        <v>3325</v>
      </c>
    </row>
    <row r="25" spans="1:14" x14ac:dyDescent="0.2">
      <c r="B25" s="26" t="s">
        <v>3310</v>
      </c>
      <c r="G25" s="19">
        <v>1000</v>
      </c>
      <c r="H25" s="19">
        <v>0</v>
      </c>
      <c r="I25" s="19"/>
      <c r="J25" s="19"/>
      <c r="K25" s="33"/>
      <c r="M25" s="3" t="s">
        <v>184</v>
      </c>
      <c r="N25" s="26" t="s">
        <v>3326</v>
      </c>
    </row>
    <row r="26" spans="1:14" x14ac:dyDescent="0.2">
      <c r="B26" s="26" t="s">
        <v>3311</v>
      </c>
      <c r="G26" s="19">
        <v>3017</v>
      </c>
      <c r="H26" s="19">
        <v>3026</v>
      </c>
      <c r="I26" s="19"/>
      <c r="J26" s="19"/>
      <c r="K26" s="33"/>
      <c r="M26" s="3" t="s">
        <v>180</v>
      </c>
      <c r="N26" s="26" t="s">
        <v>3327</v>
      </c>
    </row>
    <row r="27" spans="1:14" x14ac:dyDescent="0.2">
      <c r="B27" s="26" t="s">
        <v>3312</v>
      </c>
      <c r="G27" s="19">
        <v>-254</v>
      </c>
      <c r="H27" s="19">
        <v>-254</v>
      </c>
      <c r="I27" s="19"/>
      <c r="J27" s="19"/>
      <c r="K27" s="33"/>
      <c r="M27" s="3" t="s">
        <v>180</v>
      </c>
      <c r="N27" s="26" t="s">
        <v>3328</v>
      </c>
    </row>
    <row r="28" spans="1:14" x14ac:dyDescent="0.2">
      <c r="B28" s="26" t="s">
        <v>3313</v>
      </c>
      <c r="G28" s="19">
        <v>39</v>
      </c>
      <c r="H28" s="19">
        <v>52</v>
      </c>
      <c r="I28" s="19"/>
      <c r="J28" s="19"/>
      <c r="K28" s="33"/>
      <c r="M28" s="3" t="s">
        <v>180</v>
      </c>
      <c r="N28" s="26" t="s">
        <v>3329</v>
      </c>
    </row>
    <row r="29" spans="1:14" x14ac:dyDescent="0.2">
      <c r="B29" s="26" t="s">
        <v>3314</v>
      </c>
      <c r="G29" s="19">
        <v>40</v>
      </c>
      <c r="H29" s="19">
        <v>0</v>
      </c>
      <c r="I29" s="19"/>
      <c r="J29" s="19"/>
      <c r="K29" s="33"/>
      <c r="M29" s="3" t="s">
        <v>184</v>
      </c>
      <c r="N29" s="26" t="s">
        <v>3330</v>
      </c>
    </row>
    <row r="30" spans="1:14" x14ac:dyDescent="0.2">
      <c r="B30" s="26" t="s">
        <v>2147</v>
      </c>
      <c r="G30" s="19">
        <v>670</v>
      </c>
      <c r="H30" s="19">
        <v>592</v>
      </c>
      <c r="I30" s="19"/>
      <c r="J30" s="19"/>
      <c r="K30" s="33"/>
      <c r="M30" s="3" t="s">
        <v>180</v>
      </c>
      <c r="N30" s="26" t="s">
        <v>3331</v>
      </c>
    </row>
    <row r="31" spans="1:14" x14ac:dyDescent="0.2">
      <c r="B31" s="26" t="s">
        <v>3315</v>
      </c>
      <c r="G31" s="19">
        <v>299</v>
      </c>
      <c r="H31" s="19">
        <v>0</v>
      </c>
      <c r="I31" s="19"/>
      <c r="J31" s="19"/>
      <c r="K31" s="33"/>
      <c r="M31" s="3" t="s">
        <v>184</v>
      </c>
      <c r="N31" s="26" t="s">
        <v>3332</v>
      </c>
    </row>
    <row r="32" spans="1:14" x14ac:dyDescent="0.2">
      <c r="B32" s="26" t="s">
        <v>3316</v>
      </c>
      <c r="G32" s="19">
        <v>814</v>
      </c>
      <c r="H32" s="19">
        <v>0</v>
      </c>
      <c r="I32" s="19"/>
      <c r="J32" s="19"/>
      <c r="K32" s="33"/>
      <c r="M32" s="3" t="s">
        <v>184</v>
      </c>
      <c r="N32" s="26" t="s">
        <v>3333</v>
      </c>
    </row>
    <row r="33" spans="1:14" x14ac:dyDescent="0.2">
      <c r="B33" s="26" t="s">
        <v>3317</v>
      </c>
      <c r="G33" s="19">
        <v>62</v>
      </c>
      <c r="H33" s="19">
        <v>62</v>
      </c>
      <c r="I33" s="19"/>
      <c r="J33" s="19"/>
      <c r="K33" s="33"/>
      <c r="M33" s="3" t="s">
        <v>180</v>
      </c>
      <c r="N33" s="26" t="s">
        <v>3334</v>
      </c>
    </row>
    <row r="34" spans="1:14" x14ac:dyDescent="0.2">
      <c r="B34" s="26" t="s">
        <v>3318</v>
      </c>
      <c r="G34" s="19">
        <v>530</v>
      </c>
      <c r="H34" s="19">
        <v>0</v>
      </c>
      <c r="I34" s="19"/>
      <c r="J34" s="19"/>
      <c r="K34" s="33"/>
      <c r="M34" s="3" t="s">
        <v>184</v>
      </c>
      <c r="N34" s="26" t="s">
        <v>3335</v>
      </c>
    </row>
    <row r="35" spans="1:14" x14ac:dyDescent="0.2">
      <c r="B35" s="26" t="s">
        <v>3319</v>
      </c>
      <c r="G35" s="19">
        <v>4000</v>
      </c>
      <c r="H35" s="19">
        <v>4000</v>
      </c>
      <c r="I35" s="19"/>
      <c r="J35" s="19"/>
      <c r="K35" s="33"/>
      <c r="M35" s="3" t="s">
        <v>180</v>
      </c>
      <c r="N35" s="26" t="s">
        <v>3336</v>
      </c>
    </row>
    <row r="36" spans="1:14" x14ac:dyDescent="0.2">
      <c r="B36" s="26" t="s">
        <v>3320</v>
      </c>
      <c r="G36" s="19">
        <v>25</v>
      </c>
      <c r="H36" s="19">
        <v>0</v>
      </c>
      <c r="I36" s="19"/>
      <c r="J36" s="19"/>
      <c r="K36" s="33"/>
      <c r="M36" s="3" t="s">
        <v>184</v>
      </c>
      <c r="N36" s="26" t="s">
        <v>3337</v>
      </c>
    </row>
    <row r="37" spans="1:14" x14ac:dyDescent="0.2">
      <c r="B37" s="26" t="s">
        <v>3321</v>
      </c>
      <c r="G37" s="19">
        <v>80</v>
      </c>
      <c r="H37" s="19">
        <v>80</v>
      </c>
      <c r="I37" s="19"/>
      <c r="J37" s="19"/>
      <c r="K37" s="33"/>
      <c r="M37" s="3" t="s">
        <v>180</v>
      </c>
      <c r="N37" s="26" t="s">
        <v>3338</v>
      </c>
    </row>
    <row r="38" spans="1:14" x14ac:dyDescent="0.2">
      <c r="B38" s="26" t="s">
        <v>3322</v>
      </c>
      <c r="G38" s="19">
        <v>1500</v>
      </c>
      <c r="H38" s="19">
        <v>0</v>
      </c>
      <c r="I38" s="19"/>
      <c r="J38" s="19"/>
      <c r="K38" s="33"/>
      <c r="M38" s="3" t="s">
        <v>184</v>
      </c>
      <c r="N38" s="26" t="s">
        <v>3339</v>
      </c>
    </row>
    <row r="39" spans="1:14" x14ac:dyDescent="0.2">
      <c r="B39" s="26" t="s">
        <v>3323</v>
      </c>
      <c r="G39" s="19">
        <v>50</v>
      </c>
      <c r="H39" s="19">
        <v>50</v>
      </c>
      <c r="I39" s="19"/>
      <c r="J39" s="19"/>
      <c r="K39" s="33"/>
      <c r="M39" s="3" t="s">
        <v>180</v>
      </c>
      <c r="N39" s="26" t="s">
        <v>3340</v>
      </c>
    </row>
    <row r="40" spans="1:14" x14ac:dyDescent="0.2">
      <c r="B40" s="26" t="s">
        <v>3417</v>
      </c>
      <c r="G40" s="19">
        <v>300</v>
      </c>
      <c r="H40" s="19">
        <v>300</v>
      </c>
      <c r="I40" s="19"/>
      <c r="J40" s="19"/>
      <c r="K40" s="33"/>
      <c r="M40" s="3" t="s">
        <v>180</v>
      </c>
      <c r="N40" s="26" t="s">
        <v>3418</v>
      </c>
    </row>
    <row r="41" spans="1:14" x14ac:dyDescent="0.2">
      <c r="B41" s="3" t="s">
        <v>221</v>
      </c>
      <c r="G41" s="19">
        <v>-232</v>
      </c>
      <c r="H41" s="19">
        <v>134</v>
      </c>
      <c r="I41" s="19"/>
      <c r="J41" s="19"/>
      <c r="K41" s="33"/>
      <c r="N41" s="3" t="s">
        <v>2279</v>
      </c>
    </row>
    <row r="42" spans="1:14" x14ac:dyDescent="0.2">
      <c r="B42" s="3" t="s">
        <v>166</v>
      </c>
      <c r="G42" s="19">
        <v>902</v>
      </c>
      <c r="H42" s="19">
        <v>826</v>
      </c>
      <c r="I42" s="19"/>
      <c r="J42" s="19"/>
      <c r="K42" s="33"/>
    </row>
    <row r="43" spans="1:14" x14ac:dyDescent="0.2">
      <c r="G43" s="19"/>
      <c r="H43" s="19"/>
      <c r="I43" s="19"/>
      <c r="J43" s="19"/>
      <c r="K43" s="33"/>
    </row>
    <row r="44" spans="1:14" x14ac:dyDescent="0.2">
      <c r="A44" s="3">
        <v>2022</v>
      </c>
      <c r="G44" s="19"/>
      <c r="H44" s="19"/>
      <c r="I44" s="19"/>
      <c r="J44" s="19"/>
      <c r="K44" s="33"/>
    </row>
    <row r="45" spans="1:14" x14ac:dyDescent="0.2">
      <c r="B45" s="26" t="s">
        <v>3341</v>
      </c>
      <c r="G45" s="19">
        <v>231</v>
      </c>
      <c r="H45" s="19">
        <v>370</v>
      </c>
      <c r="I45" s="19"/>
      <c r="J45" s="19"/>
      <c r="K45" s="33"/>
      <c r="M45" s="3" t="s">
        <v>180</v>
      </c>
      <c r="N45" s="26" t="s">
        <v>3352</v>
      </c>
    </row>
    <row r="46" spans="1:14" x14ac:dyDescent="0.2">
      <c r="B46" s="26" t="s">
        <v>3342</v>
      </c>
      <c r="G46" s="19">
        <v>100</v>
      </c>
      <c r="H46" s="19">
        <v>0</v>
      </c>
      <c r="I46" s="19"/>
      <c r="J46" s="19"/>
      <c r="K46" s="33"/>
      <c r="M46" s="3" t="s">
        <v>184</v>
      </c>
      <c r="N46" s="26" t="s">
        <v>3353</v>
      </c>
    </row>
    <row r="47" spans="1:14" x14ac:dyDescent="0.2">
      <c r="B47" s="26" t="s">
        <v>3311</v>
      </c>
      <c r="G47" s="19">
        <v>5693</v>
      </c>
      <c r="H47" s="19">
        <v>5126</v>
      </c>
      <c r="I47" s="19"/>
      <c r="J47" s="19"/>
      <c r="K47" s="33"/>
      <c r="M47" s="3" t="s">
        <v>182</v>
      </c>
      <c r="N47" s="26" t="s">
        <v>3354</v>
      </c>
    </row>
    <row r="48" spans="1:14" x14ac:dyDescent="0.2">
      <c r="B48" s="26" t="s">
        <v>3343</v>
      </c>
      <c r="G48" s="19">
        <v>0</v>
      </c>
      <c r="H48" s="19">
        <v>858</v>
      </c>
      <c r="I48" s="19"/>
      <c r="J48" s="19"/>
      <c r="K48" s="33"/>
      <c r="M48" s="3" t="s">
        <v>182</v>
      </c>
      <c r="N48" s="26" t="s">
        <v>3355</v>
      </c>
    </row>
    <row r="49" spans="1:14" x14ac:dyDescent="0.2">
      <c r="B49" s="26" t="s">
        <v>3344</v>
      </c>
      <c r="G49" s="19">
        <v>60</v>
      </c>
      <c r="H49" s="19">
        <v>60</v>
      </c>
      <c r="I49" s="19"/>
      <c r="J49" s="19"/>
      <c r="K49" s="33"/>
      <c r="M49" s="3" t="s">
        <v>180</v>
      </c>
      <c r="N49" s="26" t="s">
        <v>3356</v>
      </c>
    </row>
    <row r="50" spans="1:14" x14ac:dyDescent="0.2">
      <c r="B50" s="26" t="s">
        <v>3345</v>
      </c>
      <c r="G50" s="19">
        <v>383</v>
      </c>
      <c r="H50" s="19">
        <v>576</v>
      </c>
      <c r="I50" s="19"/>
      <c r="J50" s="19"/>
      <c r="K50" s="33"/>
      <c r="M50" s="3" t="s">
        <v>180</v>
      </c>
      <c r="N50" s="26" t="s">
        <v>3357</v>
      </c>
    </row>
    <row r="51" spans="1:14" x14ac:dyDescent="0.2">
      <c r="B51" s="26" t="s">
        <v>3346</v>
      </c>
      <c r="G51" s="19">
        <v>2500</v>
      </c>
      <c r="H51" s="19">
        <v>5000</v>
      </c>
      <c r="I51" s="19"/>
      <c r="J51" s="19"/>
      <c r="K51" s="33"/>
      <c r="M51" s="3" t="s">
        <v>180</v>
      </c>
      <c r="N51" s="26" t="s">
        <v>3358</v>
      </c>
    </row>
    <row r="52" spans="1:14" x14ac:dyDescent="0.2">
      <c r="B52" s="26" t="s">
        <v>3347</v>
      </c>
      <c r="G52" s="19">
        <f>5825-525</f>
        <v>5300</v>
      </c>
      <c r="H52" s="19">
        <v>0</v>
      </c>
      <c r="I52" s="19"/>
      <c r="J52" s="19"/>
      <c r="K52" s="33"/>
      <c r="M52" s="3" t="s">
        <v>184</v>
      </c>
      <c r="N52" s="26" t="s">
        <v>3359</v>
      </c>
    </row>
    <row r="53" spans="1:14" x14ac:dyDescent="0.2">
      <c r="B53" s="26" t="s">
        <v>3348</v>
      </c>
      <c r="G53" s="19">
        <v>290</v>
      </c>
      <c r="H53" s="19">
        <v>580</v>
      </c>
      <c r="I53" s="19"/>
      <c r="J53" s="19"/>
      <c r="K53" s="33"/>
      <c r="M53" s="3" t="s">
        <v>180</v>
      </c>
      <c r="N53" s="26" t="s">
        <v>3360</v>
      </c>
    </row>
    <row r="54" spans="1:14" x14ac:dyDescent="0.2">
      <c r="B54" s="26" t="s">
        <v>3349</v>
      </c>
      <c r="G54" s="19">
        <v>42</v>
      </c>
      <c r="H54" s="19">
        <v>84</v>
      </c>
      <c r="I54" s="19"/>
      <c r="J54" s="19"/>
      <c r="K54" s="33"/>
      <c r="M54" s="3" t="s">
        <v>180</v>
      </c>
      <c r="N54" s="26" t="s">
        <v>3361</v>
      </c>
    </row>
    <row r="55" spans="1:14" x14ac:dyDescent="0.2">
      <c r="B55" s="26" t="s">
        <v>3350</v>
      </c>
      <c r="G55" s="19">
        <v>823</v>
      </c>
      <c r="H55" s="19">
        <v>0</v>
      </c>
      <c r="I55" s="19"/>
      <c r="J55" s="19"/>
      <c r="K55" s="33"/>
      <c r="M55" s="3" t="s">
        <v>184</v>
      </c>
      <c r="N55" s="26" t="s">
        <v>3362</v>
      </c>
    </row>
    <row r="56" spans="1:14" x14ac:dyDescent="0.2">
      <c r="B56" s="26" t="s">
        <v>3351</v>
      </c>
      <c r="G56" s="19">
        <v>150</v>
      </c>
      <c r="H56" s="19">
        <v>0</v>
      </c>
      <c r="I56" s="19"/>
      <c r="J56" s="19"/>
      <c r="K56" s="33"/>
      <c r="M56" s="3" t="s">
        <v>184</v>
      </c>
      <c r="N56" s="26" t="s">
        <v>3363</v>
      </c>
    </row>
    <row r="57" spans="1:14" x14ac:dyDescent="0.2">
      <c r="B57" s="3" t="s">
        <v>221</v>
      </c>
      <c r="G57" s="19">
        <v>291</v>
      </c>
      <c r="H57" s="19">
        <v>444</v>
      </c>
      <c r="I57" s="19"/>
      <c r="J57" s="19"/>
      <c r="K57" s="33"/>
      <c r="N57" s="39" t="s">
        <v>3285</v>
      </c>
    </row>
    <row r="58" spans="1:14" x14ac:dyDescent="0.2">
      <c r="B58" s="3" t="s">
        <v>173</v>
      </c>
      <c r="G58" s="19">
        <v>-858</v>
      </c>
      <c r="H58" s="19">
        <v>-858</v>
      </c>
      <c r="I58" s="19"/>
      <c r="J58" s="19"/>
      <c r="K58" s="33"/>
    </row>
    <row r="59" spans="1:14" x14ac:dyDescent="0.2">
      <c r="B59" s="3" t="s">
        <v>166</v>
      </c>
      <c r="G59" s="19">
        <v>212</v>
      </c>
      <c r="H59" s="19">
        <v>278</v>
      </c>
      <c r="I59" s="19"/>
      <c r="J59" s="19"/>
      <c r="K59" s="33"/>
    </row>
    <row r="60" spans="1:14" x14ac:dyDescent="0.2">
      <c r="G60" s="19"/>
      <c r="H60" s="19"/>
      <c r="I60" s="19"/>
      <c r="J60" s="19"/>
      <c r="K60" s="33"/>
    </row>
    <row r="61" spans="1:14" x14ac:dyDescent="0.2">
      <c r="A61" s="3">
        <v>2023</v>
      </c>
      <c r="G61" s="19"/>
      <c r="H61" s="19"/>
      <c r="I61" s="19"/>
      <c r="J61" s="19"/>
      <c r="K61" s="33"/>
    </row>
    <row r="62" spans="1:14" x14ac:dyDescent="0.2">
      <c r="B62" s="26" t="s">
        <v>3364</v>
      </c>
      <c r="G62" s="19">
        <v>65</v>
      </c>
      <c r="H62" s="19"/>
      <c r="I62" s="19"/>
      <c r="J62" s="19"/>
      <c r="K62" s="33"/>
      <c r="M62" s="3" t="s">
        <v>184</v>
      </c>
      <c r="N62" s="26" t="s">
        <v>3365</v>
      </c>
    </row>
    <row r="63" spans="1:14" x14ac:dyDescent="0.2">
      <c r="B63" s="26" t="s">
        <v>3350</v>
      </c>
      <c r="G63" s="19">
        <v>121</v>
      </c>
      <c r="H63" s="19"/>
      <c r="I63" s="19"/>
      <c r="J63" s="19"/>
      <c r="K63" s="33"/>
      <c r="M63" s="3" t="s">
        <v>184</v>
      </c>
      <c r="N63" s="26" t="s">
        <v>3366</v>
      </c>
    </row>
    <row r="64" spans="1:14" x14ac:dyDescent="0.2">
      <c r="B64" s="26" t="s">
        <v>3367</v>
      </c>
      <c r="G64" s="19"/>
      <c r="H64" s="19">
        <v>57</v>
      </c>
      <c r="I64" s="19">
        <v>58</v>
      </c>
      <c r="J64" s="19"/>
      <c r="K64" s="33"/>
      <c r="M64" s="3" t="s">
        <v>180</v>
      </c>
      <c r="N64" s="26" t="s">
        <v>3378</v>
      </c>
    </row>
    <row r="65" spans="2:14" x14ac:dyDescent="0.2">
      <c r="B65" s="26" t="s">
        <v>3342</v>
      </c>
      <c r="G65" s="19"/>
      <c r="H65" s="19">
        <v>1600</v>
      </c>
      <c r="I65" s="19">
        <v>0</v>
      </c>
      <c r="J65" s="19"/>
      <c r="K65" s="33"/>
      <c r="M65" s="3" t="s">
        <v>184</v>
      </c>
      <c r="N65" s="26" t="s">
        <v>3379</v>
      </c>
    </row>
    <row r="66" spans="2:14" x14ac:dyDescent="0.2">
      <c r="B66" s="26" t="s">
        <v>3368</v>
      </c>
      <c r="G66" s="19"/>
      <c r="H66" s="19">
        <v>79</v>
      </c>
      <c r="I66" s="19">
        <v>80</v>
      </c>
      <c r="J66" s="19"/>
      <c r="K66" s="33"/>
      <c r="M66" s="3" t="s">
        <v>180</v>
      </c>
      <c r="N66" s="26" t="s">
        <v>3380</v>
      </c>
    </row>
    <row r="67" spans="2:14" x14ac:dyDescent="0.2">
      <c r="B67" s="26" t="s">
        <v>3311</v>
      </c>
      <c r="G67" s="19"/>
      <c r="H67" s="19">
        <v>2577</v>
      </c>
      <c r="I67" s="19">
        <v>0</v>
      </c>
      <c r="J67" s="19"/>
      <c r="K67" s="33"/>
      <c r="M67" s="3" t="s">
        <v>184</v>
      </c>
      <c r="N67" s="26" t="s">
        <v>3381</v>
      </c>
    </row>
    <row r="68" spans="2:14" x14ac:dyDescent="0.2">
      <c r="B68" s="26" t="s">
        <v>3364</v>
      </c>
      <c r="G68" s="19"/>
      <c r="H68" s="19">
        <v>770</v>
      </c>
      <c r="I68" s="19">
        <v>770</v>
      </c>
      <c r="J68" s="19"/>
      <c r="K68" s="33"/>
      <c r="M68" s="3" t="s">
        <v>180</v>
      </c>
      <c r="N68" s="26" t="s">
        <v>3382</v>
      </c>
    </row>
    <row r="69" spans="2:14" x14ac:dyDescent="0.2">
      <c r="B69" s="26" t="s">
        <v>3369</v>
      </c>
      <c r="G69" s="19"/>
      <c r="H69" s="19">
        <v>684</v>
      </c>
      <c r="I69" s="19">
        <v>684</v>
      </c>
      <c r="J69" s="19"/>
      <c r="K69" s="33"/>
      <c r="M69" s="3" t="s">
        <v>180</v>
      </c>
      <c r="N69" s="26" t="s">
        <v>3383</v>
      </c>
    </row>
    <row r="70" spans="2:14" x14ac:dyDescent="0.2">
      <c r="B70" s="26" t="s">
        <v>3370</v>
      </c>
      <c r="G70" s="19"/>
      <c r="H70" s="19">
        <v>2125</v>
      </c>
      <c r="I70" s="19">
        <v>2080</v>
      </c>
      <c r="J70" s="19"/>
      <c r="K70" s="33"/>
      <c r="M70" s="3" t="s">
        <v>180</v>
      </c>
      <c r="N70" s="26" t="s">
        <v>3384</v>
      </c>
    </row>
    <row r="71" spans="2:14" x14ac:dyDescent="0.2">
      <c r="B71" s="26" t="s">
        <v>3371</v>
      </c>
      <c r="G71" s="19"/>
      <c r="H71" s="19">
        <v>1009</v>
      </c>
      <c r="I71" s="19">
        <v>1009</v>
      </c>
      <c r="J71" s="19"/>
      <c r="K71" s="33"/>
      <c r="M71" s="3" t="s">
        <v>182</v>
      </c>
      <c r="N71" s="26" t="s">
        <v>3385</v>
      </c>
    </row>
    <row r="72" spans="2:14" x14ac:dyDescent="0.2">
      <c r="B72" s="26" t="s">
        <v>3372</v>
      </c>
      <c r="G72" s="19"/>
      <c r="H72" s="19">
        <v>462</v>
      </c>
      <c r="I72" s="19">
        <v>452</v>
      </c>
      <c r="J72" s="19"/>
      <c r="K72" s="33"/>
      <c r="M72" s="3" t="s">
        <v>180</v>
      </c>
      <c r="N72" s="26" t="s">
        <v>3386</v>
      </c>
    </row>
    <row r="73" spans="2:14" x14ac:dyDescent="0.2">
      <c r="B73" s="26" t="s">
        <v>3373</v>
      </c>
      <c r="G73" s="19"/>
      <c r="H73" s="19">
        <v>2000</v>
      </c>
      <c r="I73" s="19">
        <v>0</v>
      </c>
      <c r="J73" s="19"/>
      <c r="K73" s="33"/>
      <c r="M73" s="3" t="s">
        <v>184</v>
      </c>
      <c r="N73" s="26" t="s">
        <v>3387</v>
      </c>
    </row>
    <row r="74" spans="2:14" x14ac:dyDescent="0.2">
      <c r="B74" s="26" t="s">
        <v>3374</v>
      </c>
      <c r="G74" s="19"/>
      <c r="H74" s="19">
        <v>150</v>
      </c>
      <c r="I74" s="19">
        <v>0</v>
      </c>
      <c r="J74" s="19"/>
      <c r="K74" s="33"/>
      <c r="M74" s="3" t="s">
        <v>184</v>
      </c>
      <c r="N74" s="26" t="s">
        <v>3388</v>
      </c>
    </row>
    <row r="75" spans="2:14" x14ac:dyDescent="0.2">
      <c r="B75" s="26" t="s">
        <v>3375</v>
      </c>
      <c r="G75" s="19"/>
      <c r="H75" s="19">
        <v>7570</v>
      </c>
      <c r="I75" s="19">
        <v>6224</v>
      </c>
      <c r="J75" s="19"/>
      <c r="K75" s="33"/>
      <c r="M75" s="3" t="s">
        <v>180</v>
      </c>
      <c r="N75" s="26" t="s">
        <v>3389</v>
      </c>
    </row>
    <row r="76" spans="2:14" x14ac:dyDescent="0.2">
      <c r="B76" s="26" t="s">
        <v>3376</v>
      </c>
      <c r="G76" s="19"/>
      <c r="H76" s="19">
        <v>3785</v>
      </c>
      <c r="I76" s="19">
        <v>3112</v>
      </c>
      <c r="J76" s="19"/>
      <c r="K76" s="33"/>
      <c r="M76" s="3" t="s">
        <v>180</v>
      </c>
      <c r="N76" s="26" t="s">
        <v>3390</v>
      </c>
    </row>
    <row r="77" spans="2:14" x14ac:dyDescent="0.2">
      <c r="B77" s="26" t="s">
        <v>3377</v>
      </c>
      <c r="G77" s="19"/>
      <c r="H77" s="19">
        <v>960</v>
      </c>
      <c r="I77" s="19">
        <v>960</v>
      </c>
      <c r="J77" s="19"/>
      <c r="K77" s="33"/>
      <c r="M77" s="3" t="s">
        <v>180</v>
      </c>
      <c r="N77" s="26" t="s">
        <v>3391</v>
      </c>
    </row>
    <row r="78" spans="2:14" x14ac:dyDescent="0.2">
      <c r="B78" s="3" t="s">
        <v>221</v>
      </c>
      <c r="G78" s="19"/>
      <c r="H78" s="19">
        <v>1252</v>
      </c>
      <c r="I78" s="19">
        <v>1248</v>
      </c>
      <c r="J78" s="19"/>
      <c r="K78" s="33"/>
      <c r="N78" s="39" t="s">
        <v>2491</v>
      </c>
    </row>
    <row r="79" spans="2:14" x14ac:dyDescent="0.2">
      <c r="B79" s="3" t="s">
        <v>166</v>
      </c>
      <c r="G79" s="19"/>
      <c r="H79" s="19">
        <v>464</v>
      </c>
      <c r="I79" s="19">
        <v>344</v>
      </c>
      <c r="J79" s="19"/>
      <c r="K79" s="33"/>
    </row>
    <row r="80" spans="2:14" x14ac:dyDescent="0.2">
      <c r="G80" s="19"/>
      <c r="H80" s="19"/>
      <c r="I80" s="19"/>
      <c r="J80" s="19"/>
      <c r="K80" s="33"/>
    </row>
    <row r="81" spans="1:14" x14ac:dyDescent="0.2">
      <c r="A81" s="3">
        <v>2024</v>
      </c>
      <c r="G81" s="19"/>
      <c r="H81" s="19"/>
      <c r="I81" s="19"/>
      <c r="J81" s="19"/>
      <c r="K81" s="33"/>
    </row>
    <row r="82" spans="1:14" x14ac:dyDescent="0.2">
      <c r="B82" s="26" t="s">
        <v>3392</v>
      </c>
      <c r="G82" s="19"/>
      <c r="H82" s="19">
        <v>694</v>
      </c>
      <c r="I82" s="19">
        <v>1444</v>
      </c>
      <c r="J82" s="19"/>
      <c r="K82" s="33"/>
      <c r="M82" s="3" t="s">
        <v>182</v>
      </c>
      <c r="N82" s="26" t="s">
        <v>3404</v>
      </c>
    </row>
    <row r="83" spans="1:14" x14ac:dyDescent="0.2">
      <c r="B83" s="26" t="s">
        <v>3393</v>
      </c>
      <c r="G83" s="19"/>
      <c r="H83" s="19">
        <v>244</v>
      </c>
      <c r="I83" s="19">
        <v>488</v>
      </c>
      <c r="J83" s="19"/>
      <c r="K83" s="33"/>
      <c r="M83" s="3" t="s">
        <v>180</v>
      </c>
      <c r="N83" s="26" t="s">
        <v>3405</v>
      </c>
    </row>
    <row r="84" spans="1:14" x14ac:dyDescent="0.2">
      <c r="B84" s="26" t="s">
        <v>3394</v>
      </c>
      <c r="G84" s="19"/>
      <c r="H84" s="19">
        <v>2018</v>
      </c>
      <c r="I84" s="19">
        <v>4036</v>
      </c>
      <c r="J84" s="19"/>
      <c r="K84" s="33"/>
      <c r="M84" s="3" t="s">
        <v>180</v>
      </c>
      <c r="N84" s="26" t="s">
        <v>3406</v>
      </c>
    </row>
    <row r="85" spans="1:14" x14ac:dyDescent="0.2">
      <c r="B85" s="26" t="s">
        <v>3395</v>
      </c>
      <c r="G85" s="19"/>
      <c r="H85" s="19">
        <v>3671</v>
      </c>
      <c r="I85" s="19">
        <v>0</v>
      </c>
      <c r="J85" s="19"/>
      <c r="K85" s="33"/>
      <c r="M85" s="3" t="s">
        <v>184</v>
      </c>
      <c r="N85" s="26" t="s">
        <v>3407</v>
      </c>
    </row>
    <row r="86" spans="1:14" x14ac:dyDescent="0.2">
      <c r="B86" s="26" t="s">
        <v>3396</v>
      </c>
      <c r="G86" s="19"/>
      <c r="H86" s="19">
        <v>150</v>
      </c>
      <c r="I86" s="19">
        <v>0</v>
      </c>
      <c r="J86" s="19"/>
      <c r="K86" s="33"/>
      <c r="M86" s="3" t="s">
        <v>184</v>
      </c>
      <c r="N86" s="26" t="s">
        <v>3408</v>
      </c>
    </row>
    <row r="87" spans="1:14" x14ac:dyDescent="0.2">
      <c r="B87" s="26" t="s">
        <v>3397</v>
      </c>
      <c r="G87" s="19"/>
      <c r="H87" s="19">
        <v>1384</v>
      </c>
      <c r="I87" s="19">
        <v>1858</v>
      </c>
      <c r="J87" s="19"/>
      <c r="K87" s="33"/>
      <c r="M87" s="3" t="s">
        <v>182</v>
      </c>
      <c r="N87" s="26" t="s">
        <v>3409</v>
      </c>
    </row>
    <row r="88" spans="1:14" x14ac:dyDescent="0.2">
      <c r="B88" s="26" t="s">
        <v>3398</v>
      </c>
      <c r="G88" s="19"/>
      <c r="H88" s="19">
        <v>50</v>
      </c>
      <c r="I88" s="19">
        <v>0</v>
      </c>
      <c r="J88" s="19"/>
      <c r="K88" s="33"/>
      <c r="M88" s="3" t="s">
        <v>184</v>
      </c>
      <c r="N88" s="26" t="s">
        <v>3410</v>
      </c>
    </row>
    <row r="89" spans="1:14" x14ac:dyDescent="0.2">
      <c r="B89" s="26" t="s">
        <v>3399</v>
      </c>
      <c r="G89" s="19"/>
      <c r="H89" s="19">
        <v>4446</v>
      </c>
      <c r="I89" s="19">
        <v>8892</v>
      </c>
      <c r="J89" s="19"/>
      <c r="K89" s="33"/>
      <c r="M89" s="3" t="s">
        <v>180</v>
      </c>
      <c r="N89" s="26" t="s">
        <v>3411</v>
      </c>
    </row>
    <row r="90" spans="1:14" x14ac:dyDescent="0.2">
      <c r="B90" s="26" t="s">
        <v>3400</v>
      </c>
      <c r="G90" s="19"/>
      <c r="H90" s="19">
        <v>2500</v>
      </c>
      <c r="I90" s="19">
        <v>0</v>
      </c>
      <c r="J90" s="19"/>
      <c r="K90" s="33"/>
      <c r="M90" s="3" t="s">
        <v>184</v>
      </c>
      <c r="N90" s="26" t="s">
        <v>3412</v>
      </c>
    </row>
    <row r="91" spans="1:14" x14ac:dyDescent="0.2">
      <c r="B91" s="26" t="s">
        <v>3401</v>
      </c>
      <c r="G91" s="19"/>
      <c r="H91" s="19">
        <v>280</v>
      </c>
      <c r="I91" s="19">
        <v>280</v>
      </c>
      <c r="J91" s="19"/>
      <c r="K91" s="33"/>
      <c r="M91" s="3" t="s">
        <v>180</v>
      </c>
      <c r="N91" s="26" t="s">
        <v>3413</v>
      </c>
    </row>
    <row r="92" spans="1:14" x14ac:dyDescent="0.2">
      <c r="B92" s="26" t="s">
        <v>3375</v>
      </c>
      <c r="G92" s="19"/>
      <c r="H92" s="19">
        <v>600</v>
      </c>
      <c r="I92" s="19">
        <v>600</v>
      </c>
      <c r="J92" s="19"/>
      <c r="K92" s="33"/>
      <c r="M92" s="3" t="s">
        <v>180</v>
      </c>
      <c r="N92" s="26" t="s">
        <v>3414</v>
      </c>
    </row>
    <row r="93" spans="1:14" x14ac:dyDescent="0.2">
      <c r="B93" s="26" t="s">
        <v>3402</v>
      </c>
      <c r="G93" s="19"/>
      <c r="H93" s="19">
        <v>50</v>
      </c>
      <c r="I93" s="19">
        <v>0</v>
      </c>
      <c r="J93" s="19"/>
      <c r="K93" s="33"/>
      <c r="M93" s="3" t="s">
        <v>184</v>
      </c>
      <c r="N93" s="26" t="s">
        <v>3415</v>
      </c>
    </row>
    <row r="94" spans="1:14" x14ac:dyDescent="0.2">
      <c r="B94" s="26" t="s">
        <v>3403</v>
      </c>
      <c r="G94" s="19"/>
      <c r="H94" s="19">
        <v>280</v>
      </c>
      <c r="I94" s="19">
        <v>0</v>
      </c>
      <c r="J94" s="19"/>
      <c r="K94" s="33"/>
      <c r="M94" s="3" t="s">
        <v>184</v>
      </c>
      <c r="N94" s="26" t="s">
        <v>3416</v>
      </c>
    </row>
    <row r="95" spans="1:14" x14ac:dyDescent="0.2">
      <c r="B95" s="3" t="s">
        <v>221</v>
      </c>
      <c r="G95" s="19"/>
      <c r="H95" s="19">
        <v>-18</v>
      </c>
      <c r="I95" s="19">
        <v>-34</v>
      </c>
      <c r="J95" s="19"/>
      <c r="K95" s="33"/>
      <c r="N95" s="3" t="s">
        <v>1009</v>
      </c>
    </row>
    <row r="96" spans="1:14" x14ac:dyDescent="0.2">
      <c r="B96" s="3" t="s">
        <v>166</v>
      </c>
      <c r="G96" s="19"/>
      <c r="H96" s="19">
        <v>114</v>
      </c>
      <c r="I96" s="19">
        <v>18</v>
      </c>
      <c r="J96" s="19"/>
      <c r="K96" s="33"/>
    </row>
    <row r="97" spans="1:14" x14ac:dyDescent="0.2">
      <c r="G97" s="19"/>
      <c r="H97" s="19"/>
      <c r="I97" s="19"/>
      <c r="J97" s="19"/>
      <c r="K97" s="33"/>
    </row>
    <row r="98" spans="1:14" x14ac:dyDescent="0.2">
      <c r="G98" s="19"/>
      <c r="H98" s="19"/>
      <c r="I98" s="19"/>
      <c r="J98" s="19"/>
      <c r="K98" s="33"/>
    </row>
    <row r="99" spans="1:14" x14ac:dyDescent="0.2">
      <c r="A99" s="59" t="s">
        <v>6459</v>
      </c>
      <c r="B99" s="39"/>
      <c r="G99" s="19"/>
      <c r="H99" s="19"/>
      <c r="I99" s="19"/>
      <c r="J99" s="19"/>
      <c r="K99" s="33"/>
    </row>
    <row r="100" spans="1:14" x14ac:dyDescent="0.2">
      <c r="A100" s="39"/>
      <c r="B100" s="39" t="s">
        <v>579</v>
      </c>
      <c r="G100" s="19"/>
      <c r="H100" s="19"/>
      <c r="I100" s="19">
        <v>543</v>
      </c>
      <c r="J100" s="19"/>
      <c r="K100" s="33"/>
      <c r="N100" s="3" t="s">
        <v>8935</v>
      </c>
    </row>
    <row r="101" spans="1:14" x14ac:dyDescent="0.2">
      <c r="A101" s="39"/>
      <c r="B101" s="39" t="s">
        <v>578</v>
      </c>
      <c r="G101" s="19"/>
      <c r="H101" s="19"/>
      <c r="I101" s="19">
        <v>-279</v>
      </c>
      <c r="J101" s="19"/>
      <c r="K101" s="33"/>
      <c r="N101" s="3" t="s">
        <v>8936</v>
      </c>
    </row>
    <row r="102" spans="1:14" x14ac:dyDescent="0.2">
      <c r="A102" s="39"/>
      <c r="B102" s="39" t="s">
        <v>580</v>
      </c>
      <c r="G102" s="19"/>
      <c r="H102" s="19"/>
      <c r="I102" s="19">
        <v>1090</v>
      </c>
      <c r="J102" s="19"/>
      <c r="K102" s="33"/>
    </row>
    <row r="103" spans="1:14" x14ac:dyDescent="0.2">
      <c r="B103" s="36" t="s">
        <v>3449</v>
      </c>
      <c r="G103" s="19"/>
      <c r="H103" s="19"/>
      <c r="I103" s="48">
        <v>77</v>
      </c>
      <c r="J103" s="19"/>
      <c r="K103" s="33"/>
      <c r="N103" s="3" t="s">
        <v>3455</v>
      </c>
    </row>
    <row r="104" spans="1:14" x14ac:dyDescent="0.2">
      <c r="B104" s="36" t="s">
        <v>3450</v>
      </c>
      <c r="G104" s="19"/>
      <c r="H104" s="19"/>
      <c r="I104" s="48">
        <v>80</v>
      </c>
      <c r="J104" s="19"/>
      <c r="K104" s="33"/>
      <c r="N104" s="3" t="s">
        <v>3456</v>
      </c>
    </row>
    <row r="105" spans="1:14" x14ac:dyDescent="0.2">
      <c r="B105" s="36" t="s">
        <v>3451</v>
      </c>
      <c r="G105" s="19"/>
      <c r="H105" s="19"/>
      <c r="I105" s="48">
        <v>80</v>
      </c>
      <c r="J105" s="19"/>
      <c r="K105" s="33"/>
      <c r="N105" s="3" t="s">
        <v>3457</v>
      </c>
    </row>
    <row r="106" spans="1:14" x14ac:dyDescent="0.2">
      <c r="B106" s="36" t="s">
        <v>3452</v>
      </c>
      <c r="G106" s="19"/>
      <c r="H106" s="19"/>
      <c r="I106" s="48">
        <v>-867</v>
      </c>
      <c r="J106" s="19"/>
      <c r="K106" s="33"/>
      <c r="N106" s="3" t="s">
        <v>3458</v>
      </c>
    </row>
    <row r="107" spans="1:14" x14ac:dyDescent="0.2">
      <c r="B107" s="36" t="s">
        <v>3313</v>
      </c>
      <c r="G107" s="19"/>
      <c r="H107" s="19"/>
      <c r="I107" s="48">
        <v>184</v>
      </c>
      <c r="J107" s="19"/>
      <c r="K107" s="33"/>
      <c r="L107" s="19"/>
      <c r="N107" s="3" t="s">
        <v>3459</v>
      </c>
    </row>
    <row r="108" spans="1:14" x14ac:dyDescent="0.2">
      <c r="B108" s="36" t="s">
        <v>3453</v>
      </c>
      <c r="G108" s="19"/>
      <c r="H108" s="19"/>
      <c r="I108" s="48">
        <v>160</v>
      </c>
      <c r="J108" s="19"/>
      <c r="K108" s="33"/>
      <c r="L108" s="19"/>
      <c r="N108" s="3" t="s">
        <v>3460</v>
      </c>
    </row>
    <row r="109" spans="1:14" x14ac:dyDescent="0.2">
      <c r="B109" s="36" t="s">
        <v>3454</v>
      </c>
      <c r="G109" s="19"/>
      <c r="H109" s="19"/>
      <c r="I109" s="48">
        <v>920</v>
      </c>
      <c r="J109" s="19"/>
      <c r="K109" s="33"/>
      <c r="L109" s="19"/>
      <c r="N109" s="3" t="s">
        <v>3461</v>
      </c>
    </row>
    <row r="110" spans="1:14" x14ac:dyDescent="0.2">
      <c r="G110" s="19"/>
      <c r="H110" s="19"/>
      <c r="I110" s="19"/>
      <c r="J110" s="19"/>
      <c r="K110" s="33"/>
      <c r="L110" s="19"/>
    </row>
    <row r="111" spans="1:14" x14ac:dyDescent="0.2">
      <c r="G111" s="19"/>
      <c r="H111" s="19"/>
      <c r="I111" s="19"/>
      <c r="J111" s="19"/>
      <c r="K111" s="33"/>
      <c r="L111" s="19"/>
    </row>
    <row r="112" spans="1:14" ht="25.5" x14ac:dyDescent="0.2">
      <c r="A112" s="61" t="s">
        <v>6460</v>
      </c>
      <c r="B112" s="62"/>
      <c r="C112" s="66" t="s">
        <v>3292</v>
      </c>
      <c r="D112" s="66" t="s">
        <v>3293</v>
      </c>
      <c r="E112" s="70" t="s">
        <v>7761</v>
      </c>
      <c r="H112" s="19"/>
      <c r="I112" s="19"/>
      <c r="J112" s="19"/>
      <c r="K112" s="33"/>
      <c r="L112" s="19"/>
    </row>
    <row r="113" spans="1:14" x14ac:dyDescent="0.2">
      <c r="A113" s="62"/>
      <c r="B113" s="62" t="s">
        <v>6461</v>
      </c>
      <c r="C113" s="67">
        <f t="shared" ref="C113:C120" si="0">-I102</f>
        <v>-1090</v>
      </c>
      <c r="D113" s="67"/>
      <c r="E113" s="78"/>
      <c r="H113" s="19"/>
      <c r="I113" s="19"/>
      <c r="J113" s="19"/>
      <c r="K113" s="33"/>
      <c r="L113" s="19"/>
    </row>
    <row r="114" spans="1:14" x14ac:dyDescent="0.2">
      <c r="A114" s="62"/>
      <c r="B114" s="62" t="s">
        <v>3449</v>
      </c>
      <c r="C114" s="67">
        <f t="shared" si="0"/>
        <v>-77</v>
      </c>
      <c r="D114" s="67"/>
      <c r="E114" s="78"/>
      <c r="H114" s="19"/>
      <c r="I114" s="19"/>
      <c r="J114" s="19"/>
      <c r="K114" s="33"/>
      <c r="L114" s="19"/>
    </row>
    <row r="115" spans="1:14" x14ac:dyDescent="0.2">
      <c r="A115" s="62"/>
      <c r="B115" s="62" t="s">
        <v>3450</v>
      </c>
      <c r="C115" s="67">
        <f t="shared" si="0"/>
        <v>-80</v>
      </c>
      <c r="D115" s="67"/>
      <c r="E115" s="78"/>
      <c r="H115" s="19"/>
      <c r="I115" s="19"/>
      <c r="J115" s="19"/>
      <c r="K115" s="33"/>
      <c r="L115" s="19"/>
    </row>
    <row r="116" spans="1:14" x14ac:dyDescent="0.2">
      <c r="A116" s="62"/>
      <c r="B116" s="62" t="s">
        <v>3451</v>
      </c>
      <c r="C116" s="67">
        <f t="shared" si="0"/>
        <v>-80</v>
      </c>
      <c r="D116" s="67"/>
      <c r="E116" s="78"/>
      <c r="H116" s="19"/>
      <c r="I116" s="19"/>
      <c r="J116" s="19"/>
      <c r="K116" s="33"/>
      <c r="L116" s="19"/>
    </row>
    <row r="117" spans="1:14" x14ac:dyDescent="0.2">
      <c r="A117" s="62"/>
      <c r="B117" s="62" t="s">
        <v>3452</v>
      </c>
      <c r="C117" s="67">
        <f t="shared" si="0"/>
        <v>867</v>
      </c>
      <c r="D117" s="67"/>
      <c r="E117" s="78"/>
      <c r="H117" s="19"/>
      <c r="I117" s="19"/>
      <c r="J117" s="19"/>
      <c r="K117" s="33"/>
      <c r="L117" s="19"/>
    </row>
    <row r="118" spans="1:14" x14ac:dyDescent="0.2">
      <c r="A118" s="62"/>
      <c r="B118" s="62" t="s">
        <v>3313</v>
      </c>
      <c r="C118" s="67">
        <f t="shared" si="0"/>
        <v>-184</v>
      </c>
      <c r="D118" s="67"/>
      <c r="E118" s="78"/>
      <c r="H118" s="19"/>
      <c r="I118" s="19"/>
      <c r="J118" s="19"/>
      <c r="K118" s="33"/>
      <c r="L118" s="19"/>
    </row>
    <row r="119" spans="1:14" x14ac:dyDescent="0.2">
      <c r="A119" s="62"/>
      <c r="B119" s="49" t="s">
        <v>3453</v>
      </c>
      <c r="C119" s="67">
        <f t="shared" si="0"/>
        <v>-160</v>
      </c>
      <c r="D119" s="67"/>
      <c r="E119" s="78"/>
      <c r="H119" s="19"/>
      <c r="I119" s="19"/>
      <c r="J119" s="19"/>
      <c r="K119" s="33"/>
      <c r="L119" s="19"/>
    </row>
    <row r="120" spans="1:14" x14ac:dyDescent="0.2">
      <c r="A120" s="62"/>
      <c r="B120" s="64" t="s">
        <v>3454</v>
      </c>
      <c r="C120" s="67">
        <f t="shared" si="0"/>
        <v>-920</v>
      </c>
      <c r="D120" s="67"/>
      <c r="E120" s="78"/>
      <c r="H120" s="19"/>
      <c r="I120" s="19"/>
      <c r="J120" s="19"/>
      <c r="K120" s="33"/>
      <c r="L120" s="19"/>
    </row>
    <row r="121" spans="1:14" x14ac:dyDescent="0.2">
      <c r="A121" s="62"/>
      <c r="B121" s="68" t="s">
        <v>9013</v>
      </c>
      <c r="C121" s="67">
        <v>-40</v>
      </c>
      <c r="D121" s="67">
        <v>-40</v>
      </c>
      <c r="E121" s="78"/>
      <c r="H121" s="19"/>
      <c r="I121" s="19"/>
      <c r="J121" s="19"/>
      <c r="K121" s="33"/>
      <c r="L121" s="19"/>
      <c r="N121" s="3" t="s">
        <v>9015</v>
      </c>
    </row>
    <row r="122" spans="1:14" x14ac:dyDescent="0.2">
      <c r="A122" s="62"/>
      <c r="B122" s="68" t="s">
        <v>9014</v>
      </c>
      <c r="C122" s="67">
        <v>-54</v>
      </c>
      <c r="D122" s="67">
        <v>-54</v>
      </c>
      <c r="E122" s="78"/>
      <c r="H122" s="19"/>
      <c r="I122" s="19"/>
      <c r="J122" s="19"/>
      <c r="K122" s="33"/>
      <c r="L122" s="19"/>
      <c r="N122" s="3" t="s">
        <v>9016</v>
      </c>
    </row>
    <row r="123" spans="1:14" x14ac:dyDescent="0.2">
      <c r="A123" s="62"/>
      <c r="B123" s="51" t="s">
        <v>3311</v>
      </c>
      <c r="C123" s="50">
        <v>-2022</v>
      </c>
      <c r="D123" s="50">
        <v>-2022</v>
      </c>
      <c r="E123" s="78"/>
      <c r="H123" s="19"/>
      <c r="I123" s="19"/>
      <c r="J123" s="19"/>
      <c r="K123" s="33"/>
      <c r="L123" s="19"/>
      <c r="N123" s="3" t="s">
        <v>3463</v>
      </c>
    </row>
    <row r="124" spans="1:14" x14ac:dyDescent="0.2">
      <c r="A124" s="62"/>
      <c r="B124" s="51" t="s">
        <v>3462</v>
      </c>
      <c r="C124" s="50">
        <v>-8967</v>
      </c>
      <c r="D124" s="50">
        <v>-8967</v>
      </c>
      <c r="E124" s="78"/>
      <c r="H124" s="19"/>
      <c r="I124" s="19"/>
      <c r="J124" s="19"/>
      <c r="K124" s="33"/>
      <c r="L124" s="19"/>
      <c r="N124" s="3" t="s">
        <v>3464</v>
      </c>
    </row>
    <row r="125" spans="1:14" x14ac:dyDescent="0.2">
      <c r="A125" s="62"/>
      <c r="B125" s="49"/>
      <c r="C125" s="67"/>
      <c r="D125" s="67"/>
      <c r="E125" s="78"/>
      <c r="H125" s="19"/>
      <c r="I125" s="19"/>
      <c r="J125" s="19"/>
      <c r="K125" s="33"/>
      <c r="L125" s="19"/>
    </row>
    <row r="126" spans="1:14" x14ac:dyDescent="0.2">
      <c r="A126" s="69" t="s">
        <v>146</v>
      </c>
      <c r="B126" s="49"/>
      <c r="C126" s="71">
        <f>SUM(C113:C125)</f>
        <v>-12807</v>
      </c>
      <c r="D126" s="71">
        <f>SUM(D113:D125)</f>
        <v>-11083</v>
      </c>
      <c r="E126" s="71">
        <f>SUM(E113:E125)</f>
        <v>0</v>
      </c>
      <c r="H126" s="19"/>
      <c r="I126" s="19"/>
      <c r="J126" s="19"/>
      <c r="K126" s="19"/>
      <c r="L126" s="19"/>
    </row>
    <row r="127" spans="1:14" x14ac:dyDescent="0.2">
      <c r="A127" s="62"/>
      <c r="B127" s="49"/>
      <c r="C127" s="50"/>
      <c r="D127" s="50"/>
      <c r="E127" s="50"/>
      <c r="H127" s="19"/>
      <c r="I127" s="19"/>
      <c r="J127" s="19"/>
      <c r="K127" s="19"/>
      <c r="L127" s="19"/>
    </row>
    <row r="128" spans="1:14" x14ac:dyDescent="0.2">
      <c r="A128" s="62" t="s">
        <v>7759</v>
      </c>
      <c r="B128" s="49"/>
      <c r="C128" s="50"/>
      <c r="D128" s="50"/>
      <c r="E128" s="50">
        <f>E126+D126</f>
        <v>-11083</v>
      </c>
      <c r="H128" s="19"/>
      <c r="I128" s="19"/>
      <c r="J128" s="19"/>
      <c r="K128" s="19"/>
      <c r="L128" s="19"/>
    </row>
    <row r="129" spans="8:12" x14ac:dyDescent="0.2">
      <c r="H129" s="19"/>
      <c r="I129" s="19"/>
      <c r="J129" s="19"/>
      <c r="K129" s="19"/>
      <c r="L129" s="19"/>
    </row>
    <row r="130" spans="8:12" x14ac:dyDescent="0.2">
      <c r="H130" s="19"/>
      <c r="I130" s="19"/>
      <c r="J130" s="19"/>
      <c r="K130" s="19"/>
      <c r="L130" s="19"/>
    </row>
    <row r="131" spans="8:12" x14ac:dyDescent="0.2">
      <c r="H131" s="19"/>
      <c r="I131" s="19"/>
      <c r="J131" s="19"/>
      <c r="K131" s="19"/>
      <c r="L131" s="19"/>
    </row>
    <row r="132" spans="8:12" x14ac:dyDescent="0.2">
      <c r="H132" s="19"/>
      <c r="I132" s="19"/>
      <c r="J132" s="19"/>
      <c r="K132" s="19"/>
      <c r="L132" s="19"/>
    </row>
  </sheetData>
  <hyperlinks>
    <hyperlink ref="A1" location="'statewide summary'!Print_Titles" display="Link to Summary Worksheet" xr:uid="{631FD06B-4AEB-4A8F-A4B7-99B75DC9D565}"/>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2/18/2025</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C3F06-6DAA-4CFE-8782-54A2919966C9}">
  <dimension ref="A1:N55"/>
  <sheetViews>
    <sheetView showGridLines="0" workbookViewId="0">
      <pane xSplit="2" ySplit="10" topLeftCell="C11" activePane="bottomRight" state="frozen"/>
      <selection pane="topRight" activeCell="C1" sqref="C1"/>
      <selection pane="bottomLeft" activeCell="A14" sqref="A14"/>
      <selection pane="bottomRight" activeCell="B15" sqref="B15"/>
    </sheetView>
  </sheetViews>
  <sheetFormatPr defaultRowHeight="12.75" x14ac:dyDescent="0.2"/>
  <cols>
    <col min="1" max="1" width="7.42578125" style="3" customWidth="1"/>
    <col min="2" max="2" width="23.42578125" style="3" customWidth="1"/>
    <col min="3" max="9" width="13.7109375" style="3" customWidth="1"/>
    <col min="10" max="10" width="1.85546875" style="3" customWidth="1"/>
    <col min="11" max="11" width="9.140625" style="3"/>
    <col min="12" max="12" width="1.85546875" style="3" customWidth="1"/>
    <col min="13" max="16384" width="9.140625" style="3"/>
  </cols>
  <sheetData>
    <row r="1" spans="1:11" ht="16.149999999999999" customHeight="1" x14ac:dyDescent="0.2">
      <c r="A1" s="92" t="s">
        <v>8923</v>
      </c>
    </row>
    <row r="2" spans="1:11" ht="14.45" customHeight="1" x14ac:dyDescent="0.2">
      <c r="B2" s="90" t="s">
        <v>825</v>
      </c>
    </row>
    <row r="3" spans="1:11" ht="2.1" customHeight="1" x14ac:dyDescent="0.2"/>
    <row r="4" spans="1:11" ht="14.45" customHeight="1" x14ac:dyDescent="0.2">
      <c r="B4" s="15" t="s">
        <v>1</v>
      </c>
    </row>
    <row r="5" spans="1:11" ht="1.1499999999999999" customHeight="1" x14ac:dyDescent="0.2"/>
    <row r="6" spans="1:11" ht="14.45" customHeight="1" x14ac:dyDescent="0.2">
      <c r="B6" s="15" t="s">
        <v>2</v>
      </c>
    </row>
    <row r="7" spans="1:11" ht="0.75" customHeight="1" x14ac:dyDescent="0.2"/>
    <row r="8" spans="1:11" ht="14.45" customHeight="1" x14ac:dyDescent="0.2">
      <c r="B8" s="16" t="s">
        <v>3</v>
      </c>
    </row>
    <row r="9" spans="1:11" x14ac:dyDescent="0.2">
      <c r="B9" s="8" t="s">
        <v>4</v>
      </c>
      <c r="C9" s="1" t="s">
        <v>4</v>
      </c>
      <c r="D9" s="1" t="s">
        <v>4</v>
      </c>
      <c r="E9" s="1" t="s">
        <v>4</v>
      </c>
      <c r="F9" s="1" t="s">
        <v>4</v>
      </c>
      <c r="G9" s="1" t="s">
        <v>4</v>
      </c>
      <c r="H9" s="1" t="s">
        <v>5</v>
      </c>
      <c r="I9" s="1" t="s">
        <v>174</v>
      </c>
    </row>
    <row r="10" spans="1:11" x14ac:dyDescent="0.2">
      <c r="B10" s="9" t="s">
        <v>4</v>
      </c>
      <c r="C10" s="2" t="s">
        <v>7</v>
      </c>
      <c r="D10" s="2" t="s">
        <v>8</v>
      </c>
      <c r="E10" s="2" t="s">
        <v>9</v>
      </c>
      <c r="F10" s="2" t="s">
        <v>10</v>
      </c>
      <c r="G10" s="2" t="s">
        <v>11</v>
      </c>
      <c r="H10" s="2" t="s">
        <v>12</v>
      </c>
      <c r="I10" s="2" t="s">
        <v>13</v>
      </c>
      <c r="K10" s="31" t="s">
        <v>331</v>
      </c>
    </row>
    <row r="11" spans="1:11" x14ac:dyDescent="0.2">
      <c r="B11" s="8" t="s">
        <v>153</v>
      </c>
      <c r="C11" s="76">
        <v>0</v>
      </c>
      <c r="D11" s="76">
        <v>0</v>
      </c>
      <c r="E11" s="76">
        <v>0</v>
      </c>
      <c r="F11" s="76">
        <v>0</v>
      </c>
      <c r="G11" s="76">
        <v>0</v>
      </c>
      <c r="H11" s="76">
        <v>37210</v>
      </c>
      <c r="I11" s="76">
        <v>35118</v>
      </c>
    </row>
    <row r="12" spans="1:11" x14ac:dyDescent="0.2">
      <c r="B12" s="12" t="s">
        <v>258</v>
      </c>
      <c r="C12" s="6">
        <v>0</v>
      </c>
      <c r="D12" s="6">
        <v>0</v>
      </c>
      <c r="E12" s="6">
        <v>0</v>
      </c>
      <c r="F12" s="6">
        <v>0</v>
      </c>
      <c r="G12" s="6">
        <v>8394.4518900000003</v>
      </c>
      <c r="H12" s="6">
        <v>0</v>
      </c>
      <c r="I12" s="6">
        <v>0</v>
      </c>
    </row>
    <row r="13" spans="1:11" x14ac:dyDescent="0.2">
      <c r="B13" s="13" t="s">
        <v>146</v>
      </c>
      <c r="C13" s="7">
        <v>0</v>
      </c>
      <c r="D13" s="7">
        <v>0</v>
      </c>
      <c r="E13" s="7">
        <v>0</v>
      </c>
      <c r="F13" s="7">
        <v>0</v>
      </c>
      <c r="G13" s="7">
        <v>8394.4518900000003</v>
      </c>
      <c r="H13" s="7">
        <v>37210</v>
      </c>
      <c r="I13" s="7">
        <v>35118</v>
      </c>
    </row>
    <row r="15" spans="1:11" x14ac:dyDescent="0.2">
      <c r="B15" s="72" t="s">
        <v>9036</v>
      </c>
      <c r="C15" s="72"/>
      <c r="D15" s="72"/>
      <c r="E15" s="72"/>
      <c r="F15" s="72"/>
      <c r="G15" s="72"/>
      <c r="H15" s="72"/>
      <c r="I15" s="74">
        <f>I13+K15</f>
        <v>35118</v>
      </c>
      <c r="K15" s="32">
        <f>SUM(K16:K46)</f>
        <v>0</v>
      </c>
    </row>
    <row r="16" spans="1:11" x14ac:dyDescent="0.2">
      <c r="B16" s="72" t="s">
        <v>257</v>
      </c>
      <c r="C16" s="72"/>
      <c r="D16" s="72"/>
      <c r="E16" s="72"/>
      <c r="F16" s="72"/>
      <c r="G16" s="72"/>
      <c r="H16" s="72"/>
      <c r="I16" s="75">
        <f>I15/I13-1</f>
        <v>0</v>
      </c>
      <c r="K16" s="30"/>
    </row>
    <row r="17" spans="1:14" x14ac:dyDescent="0.2">
      <c r="K17" s="30"/>
    </row>
    <row r="18" spans="1:14" x14ac:dyDescent="0.2">
      <c r="G18" s="19"/>
      <c r="H18" s="19"/>
      <c r="I18" s="19"/>
      <c r="J18" s="19"/>
      <c r="K18" s="33"/>
    </row>
    <row r="19" spans="1:14" x14ac:dyDescent="0.2">
      <c r="A19" s="23" t="s">
        <v>256</v>
      </c>
      <c r="G19" s="19"/>
      <c r="H19" s="19"/>
      <c r="I19" s="19"/>
      <c r="J19" s="19"/>
      <c r="K19" s="33"/>
    </row>
    <row r="20" spans="1:14" x14ac:dyDescent="0.2">
      <c r="G20" s="19"/>
      <c r="H20" s="19"/>
      <c r="I20" s="19"/>
      <c r="J20" s="19"/>
      <c r="K20" s="33"/>
    </row>
    <row r="21" spans="1:14" x14ac:dyDescent="0.2">
      <c r="A21" s="18">
        <v>2021</v>
      </c>
      <c r="G21" s="19"/>
      <c r="H21" s="19"/>
      <c r="I21" s="19"/>
      <c r="J21" s="19"/>
      <c r="K21" s="33"/>
    </row>
    <row r="22" spans="1:14" x14ac:dyDescent="0.2">
      <c r="B22" s="3" t="s">
        <v>3465</v>
      </c>
      <c r="G22" s="19">
        <v>19720</v>
      </c>
      <c r="H22" s="19">
        <v>25314</v>
      </c>
      <c r="I22" s="19"/>
      <c r="J22" s="19"/>
      <c r="K22" s="33"/>
      <c r="M22" s="3" t="s">
        <v>180</v>
      </c>
      <c r="N22" s="26" t="s">
        <v>3331</v>
      </c>
    </row>
    <row r="23" spans="1:14" x14ac:dyDescent="0.2">
      <c r="G23" s="19"/>
      <c r="H23" s="19"/>
      <c r="I23" s="19"/>
      <c r="J23" s="19"/>
      <c r="K23" s="33"/>
    </row>
    <row r="24" spans="1:14" x14ac:dyDescent="0.2">
      <c r="A24" s="3">
        <v>2022</v>
      </c>
      <c r="G24" s="19"/>
      <c r="H24" s="19"/>
      <c r="I24" s="19"/>
      <c r="J24" s="19"/>
      <c r="K24" s="33"/>
    </row>
    <row r="25" spans="1:14" x14ac:dyDescent="0.2">
      <c r="B25" s="26" t="s">
        <v>3466</v>
      </c>
      <c r="G25" s="19">
        <v>2591</v>
      </c>
      <c r="H25" s="19">
        <v>0</v>
      </c>
      <c r="I25" s="19"/>
      <c r="J25" s="19"/>
      <c r="K25" s="33"/>
      <c r="M25" s="3" t="s">
        <v>184</v>
      </c>
      <c r="N25" s="26" t="s">
        <v>3469</v>
      </c>
    </row>
    <row r="26" spans="1:14" x14ac:dyDescent="0.2">
      <c r="B26" s="26" t="s">
        <v>3467</v>
      </c>
      <c r="G26" s="19">
        <v>251</v>
      </c>
      <c r="H26" s="19">
        <v>502</v>
      </c>
      <c r="I26" s="19"/>
      <c r="J26" s="19"/>
      <c r="K26" s="33"/>
      <c r="M26" s="3" t="s">
        <v>180</v>
      </c>
      <c r="N26" s="26" t="s">
        <v>3470</v>
      </c>
    </row>
    <row r="27" spans="1:14" x14ac:dyDescent="0.2">
      <c r="B27" s="26" t="s">
        <v>3468</v>
      </c>
      <c r="G27" s="19">
        <v>1295</v>
      </c>
      <c r="H27" s="19">
        <v>2248</v>
      </c>
      <c r="I27" s="19"/>
      <c r="J27" s="19"/>
      <c r="K27" s="33"/>
      <c r="M27" s="3" t="s">
        <v>182</v>
      </c>
      <c r="N27" s="26" t="s">
        <v>3471</v>
      </c>
    </row>
    <row r="28" spans="1:14" x14ac:dyDescent="0.2">
      <c r="B28" s="3" t="s">
        <v>166</v>
      </c>
      <c r="G28" s="19">
        <v>88</v>
      </c>
      <c r="H28" s="19">
        <v>70</v>
      </c>
      <c r="I28" s="19"/>
      <c r="J28" s="19"/>
      <c r="K28" s="33"/>
    </row>
    <row r="29" spans="1:14" x14ac:dyDescent="0.2">
      <c r="G29" s="19"/>
      <c r="H29" s="19"/>
      <c r="I29" s="19"/>
      <c r="J29" s="19"/>
      <c r="K29" s="33"/>
    </row>
    <row r="30" spans="1:14" x14ac:dyDescent="0.2">
      <c r="A30" s="3">
        <v>2023</v>
      </c>
      <c r="G30" s="19"/>
      <c r="H30" s="19"/>
      <c r="I30" s="19"/>
      <c r="J30" s="19"/>
      <c r="K30" s="33"/>
    </row>
    <row r="31" spans="1:14" x14ac:dyDescent="0.2">
      <c r="B31" s="26" t="s">
        <v>3472</v>
      </c>
      <c r="G31" s="19"/>
      <c r="H31" s="19">
        <v>4314</v>
      </c>
      <c r="I31" s="19">
        <v>4114</v>
      </c>
      <c r="J31" s="19"/>
      <c r="K31" s="33"/>
      <c r="M31" s="3" t="s">
        <v>180</v>
      </c>
      <c r="N31" s="26" t="s">
        <v>3473</v>
      </c>
    </row>
    <row r="32" spans="1:14" x14ac:dyDescent="0.2">
      <c r="B32" s="3" t="s">
        <v>221</v>
      </c>
      <c r="G32" s="19"/>
      <c r="H32" s="19">
        <v>1813</v>
      </c>
      <c r="I32" s="19">
        <v>1886</v>
      </c>
      <c r="J32" s="19"/>
      <c r="K32" s="33"/>
    </row>
    <row r="33" spans="1:14" x14ac:dyDescent="0.2">
      <c r="B33" s="3" t="s">
        <v>166</v>
      </c>
      <c r="G33" s="19"/>
      <c r="H33" s="19">
        <v>4</v>
      </c>
      <c r="I33" s="19">
        <v>4</v>
      </c>
      <c r="J33" s="19"/>
      <c r="K33" s="33"/>
    </row>
    <row r="34" spans="1:14" x14ac:dyDescent="0.2">
      <c r="G34" s="19"/>
      <c r="H34" s="19"/>
      <c r="I34" s="19"/>
      <c r="J34" s="19"/>
      <c r="K34" s="33"/>
    </row>
    <row r="35" spans="1:14" x14ac:dyDescent="0.2">
      <c r="A35" s="3">
        <v>2024</v>
      </c>
      <c r="G35" s="19"/>
      <c r="H35" s="19"/>
      <c r="I35" s="19"/>
      <c r="J35" s="19"/>
      <c r="K35" s="33"/>
    </row>
    <row r="36" spans="1:14" x14ac:dyDescent="0.2">
      <c r="B36" s="26" t="s">
        <v>3474</v>
      </c>
      <c r="G36" s="19"/>
      <c r="H36" s="19">
        <v>3000</v>
      </c>
      <c r="I36" s="19">
        <v>0</v>
      </c>
      <c r="J36" s="19"/>
      <c r="K36" s="33"/>
      <c r="M36" s="3" t="s">
        <v>184</v>
      </c>
      <c r="N36" s="26" t="s">
        <v>3475</v>
      </c>
    </row>
    <row r="37" spans="1:14" x14ac:dyDescent="0.2">
      <c r="B37" s="3" t="s">
        <v>221</v>
      </c>
      <c r="G37" s="19"/>
      <c r="H37" s="19">
        <v>-8</v>
      </c>
      <c r="I37" s="19">
        <v>-12</v>
      </c>
      <c r="J37" s="19"/>
      <c r="K37" s="33"/>
    </row>
    <row r="38" spans="1:14" x14ac:dyDescent="0.2">
      <c r="B38" s="3" t="s">
        <v>166</v>
      </c>
      <c r="G38" s="19"/>
      <c r="H38" s="19">
        <v>-70</v>
      </c>
      <c r="I38" s="19">
        <v>-70</v>
      </c>
      <c r="J38" s="19"/>
      <c r="K38" s="33"/>
    </row>
    <row r="39" spans="1:14" x14ac:dyDescent="0.2">
      <c r="G39" s="19"/>
      <c r="H39" s="19"/>
      <c r="I39" s="19"/>
      <c r="J39" s="19"/>
      <c r="K39" s="33"/>
    </row>
    <row r="40" spans="1:14" x14ac:dyDescent="0.2">
      <c r="G40" s="19"/>
      <c r="H40" s="19"/>
      <c r="I40" s="19"/>
      <c r="J40" s="19"/>
      <c r="K40" s="33"/>
    </row>
    <row r="41" spans="1:14" x14ac:dyDescent="0.2">
      <c r="A41" s="59" t="s">
        <v>6459</v>
      </c>
      <c r="B41" s="39"/>
      <c r="G41" s="19"/>
      <c r="H41" s="19"/>
      <c r="I41" s="19"/>
      <c r="J41" s="19"/>
      <c r="K41" s="33"/>
    </row>
    <row r="42" spans="1:14" x14ac:dyDescent="0.2">
      <c r="A42" s="39"/>
      <c r="B42" s="39" t="s">
        <v>579</v>
      </c>
      <c r="G42" s="19"/>
      <c r="H42" s="19"/>
      <c r="I42" s="19">
        <v>338</v>
      </c>
      <c r="J42" s="19"/>
      <c r="K42" s="33"/>
      <c r="N42" s="3" t="s">
        <v>8935</v>
      </c>
    </row>
    <row r="43" spans="1:14" x14ac:dyDescent="0.2">
      <c r="A43" s="39"/>
      <c r="B43" s="39" t="s">
        <v>578</v>
      </c>
      <c r="G43" s="19"/>
      <c r="H43" s="19"/>
      <c r="I43" s="19">
        <v>-180</v>
      </c>
      <c r="J43" s="19"/>
      <c r="K43" s="33"/>
      <c r="N43" s="3" t="s">
        <v>8936</v>
      </c>
    </row>
    <row r="44" spans="1:14" x14ac:dyDescent="0.2">
      <c r="A44" s="39"/>
      <c r="B44" s="39" t="s">
        <v>580</v>
      </c>
      <c r="G44" s="19"/>
      <c r="H44" s="19"/>
      <c r="I44" s="19">
        <v>565</v>
      </c>
      <c r="J44" s="19"/>
      <c r="K44" s="33"/>
    </row>
    <row r="45" spans="1:14" x14ac:dyDescent="0.2">
      <c r="G45" s="19"/>
      <c r="H45" s="19"/>
      <c r="I45" s="19"/>
      <c r="J45" s="19"/>
      <c r="K45" s="33"/>
    </row>
    <row r="46" spans="1:14" x14ac:dyDescent="0.2">
      <c r="G46" s="19"/>
      <c r="H46" s="19"/>
      <c r="I46" s="19"/>
      <c r="J46" s="19"/>
      <c r="K46" s="33"/>
    </row>
    <row r="47" spans="1:14" ht="25.5" x14ac:dyDescent="0.2">
      <c r="A47" s="61" t="s">
        <v>6460</v>
      </c>
      <c r="B47" s="62"/>
      <c r="C47" s="66" t="s">
        <v>3292</v>
      </c>
      <c r="D47" s="66" t="s">
        <v>3293</v>
      </c>
      <c r="E47" s="70" t="s">
        <v>7761</v>
      </c>
      <c r="G47" s="19"/>
      <c r="H47" s="19"/>
      <c r="I47" s="19"/>
      <c r="J47" s="19"/>
      <c r="K47" s="33"/>
    </row>
    <row r="48" spans="1:14" x14ac:dyDescent="0.2">
      <c r="A48" s="62"/>
      <c r="B48" s="62" t="s">
        <v>6461</v>
      </c>
      <c r="C48" s="67">
        <f>-I44</f>
        <v>-565</v>
      </c>
      <c r="D48" s="67"/>
      <c r="E48" s="78"/>
      <c r="G48" s="19"/>
      <c r="H48" s="19"/>
      <c r="I48" s="19"/>
      <c r="J48" s="19"/>
      <c r="K48" s="33"/>
    </row>
    <row r="49" spans="1:14" x14ac:dyDescent="0.2">
      <c r="A49" s="62"/>
      <c r="B49" s="68" t="s">
        <v>9013</v>
      </c>
      <c r="C49" s="67">
        <v>-24</v>
      </c>
      <c r="D49" s="67">
        <v>-24</v>
      </c>
      <c r="E49" s="78"/>
      <c r="G49" s="19"/>
      <c r="H49" s="19"/>
      <c r="I49" s="19"/>
      <c r="J49" s="19"/>
      <c r="K49" s="33"/>
      <c r="N49" s="3" t="s">
        <v>9015</v>
      </c>
    </row>
    <row r="50" spans="1:14" x14ac:dyDescent="0.2">
      <c r="A50" s="62"/>
      <c r="B50" s="68" t="s">
        <v>9014</v>
      </c>
      <c r="C50" s="67">
        <v>-34</v>
      </c>
      <c r="D50" s="67">
        <v>-34</v>
      </c>
      <c r="E50" s="78"/>
      <c r="G50" s="19"/>
      <c r="H50" s="19"/>
      <c r="I50" s="19"/>
      <c r="J50" s="19"/>
      <c r="K50" s="33"/>
      <c r="N50" s="3" t="s">
        <v>9016</v>
      </c>
    </row>
    <row r="51" spans="1:14" x14ac:dyDescent="0.2">
      <c r="A51" s="62"/>
      <c r="B51" s="62" t="s">
        <v>8688</v>
      </c>
      <c r="C51" s="67"/>
      <c r="D51" s="67"/>
      <c r="E51" s="78">
        <v>-2247</v>
      </c>
      <c r="G51" s="19"/>
      <c r="H51" s="19"/>
      <c r="I51" s="19"/>
      <c r="J51" s="19"/>
      <c r="K51" s="33"/>
      <c r="N51" s="3" t="s">
        <v>8689</v>
      </c>
    </row>
    <row r="52" spans="1:14" x14ac:dyDescent="0.2">
      <c r="A52" s="62"/>
      <c r="B52" s="49"/>
      <c r="C52" s="67"/>
      <c r="D52" s="67"/>
      <c r="E52" s="78"/>
      <c r="K52" s="30"/>
    </row>
    <row r="53" spans="1:14" x14ac:dyDescent="0.2">
      <c r="A53" s="69" t="s">
        <v>146</v>
      </c>
      <c r="B53" s="49"/>
      <c r="C53" s="71">
        <f>SUM(C48:C52)</f>
        <v>-623</v>
      </c>
      <c r="D53" s="71">
        <f>SUM(D48:D52)</f>
        <v>-58</v>
      </c>
      <c r="E53" s="71">
        <f>SUM(E48:E52)</f>
        <v>-2247</v>
      </c>
    </row>
    <row r="54" spans="1:14" x14ac:dyDescent="0.2">
      <c r="A54" s="62"/>
      <c r="B54" s="49"/>
      <c r="C54" s="50"/>
      <c r="D54" s="50"/>
      <c r="E54" s="50"/>
    </row>
    <row r="55" spans="1:14" x14ac:dyDescent="0.2">
      <c r="A55" s="62" t="s">
        <v>7759</v>
      </c>
      <c r="B55" s="49"/>
      <c r="C55" s="50"/>
      <c r="D55" s="50"/>
      <c r="E55" s="50">
        <f>E53+D53</f>
        <v>-2305</v>
      </c>
    </row>
  </sheetData>
  <hyperlinks>
    <hyperlink ref="A1" location="'statewide summary'!Print_Titles" display="Link to Summary Worksheet" xr:uid="{3DD859D0-BC53-4BE5-BB7B-7F5D40140BDE}"/>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2/18/2025</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9DE13-F779-4553-834F-642CB82C5AAA}">
  <dimension ref="A1:N109"/>
  <sheetViews>
    <sheetView showGridLines="0" workbookViewId="0">
      <pane xSplit="2" ySplit="10" topLeftCell="C11" activePane="bottomRight" state="frozen"/>
      <selection pane="topRight" activeCell="C1" sqref="C1"/>
      <selection pane="bottomLeft" activeCell="A14" sqref="A14"/>
      <selection pane="bottomRight" activeCell="B19" sqref="B19"/>
    </sheetView>
  </sheetViews>
  <sheetFormatPr defaultRowHeight="12.75" x14ac:dyDescent="0.2"/>
  <cols>
    <col min="1" max="1" width="5" style="3" customWidth="1"/>
    <col min="2" max="2" width="35.42578125" style="3" customWidth="1"/>
    <col min="3" max="9" width="13.7109375" style="3" customWidth="1"/>
    <col min="10" max="10" width="1.5703125" style="3" customWidth="1"/>
    <col min="11" max="11" width="9.140625" style="3"/>
    <col min="12" max="12" width="1.85546875" style="3" customWidth="1"/>
    <col min="13" max="13" width="12.140625" style="3" customWidth="1"/>
    <col min="14" max="16384" width="9.140625" style="3"/>
  </cols>
  <sheetData>
    <row r="1" spans="1:11" ht="16.149999999999999" customHeight="1" x14ac:dyDescent="0.2">
      <c r="A1" s="92" t="s">
        <v>8923</v>
      </c>
    </row>
    <row r="2" spans="1:11" ht="14.45" customHeight="1" x14ac:dyDescent="0.2">
      <c r="B2" s="90" t="s">
        <v>848</v>
      </c>
    </row>
    <row r="3" spans="1:11" ht="2.1" customHeight="1" x14ac:dyDescent="0.2"/>
    <row r="4" spans="1:11" ht="14.45" customHeight="1" x14ac:dyDescent="0.2">
      <c r="B4" s="15" t="s">
        <v>1</v>
      </c>
    </row>
    <row r="5" spans="1:11" ht="1.1499999999999999" customHeight="1" x14ac:dyDescent="0.2"/>
    <row r="6" spans="1:11" ht="14.45" customHeight="1" x14ac:dyDescent="0.2">
      <c r="B6" s="15" t="s">
        <v>2</v>
      </c>
    </row>
    <row r="7" spans="1:11" ht="0.75" customHeight="1" x14ac:dyDescent="0.2"/>
    <row r="8" spans="1:11" ht="14.45" customHeight="1" x14ac:dyDescent="0.2">
      <c r="B8" s="16" t="s">
        <v>3</v>
      </c>
    </row>
    <row r="9" spans="1:11" x14ac:dyDescent="0.2">
      <c r="B9" s="8" t="s">
        <v>4</v>
      </c>
      <c r="C9" s="1" t="s">
        <v>4</v>
      </c>
      <c r="D9" s="1" t="s">
        <v>4</v>
      </c>
      <c r="E9" s="1" t="s">
        <v>4</v>
      </c>
      <c r="F9" s="1" t="s">
        <v>4</v>
      </c>
      <c r="G9" s="1" t="s">
        <v>4</v>
      </c>
      <c r="H9" s="1" t="s">
        <v>5</v>
      </c>
      <c r="I9" s="1" t="s">
        <v>174</v>
      </c>
    </row>
    <row r="10" spans="1:11" x14ac:dyDescent="0.2">
      <c r="B10" s="9" t="s">
        <v>4</v>
      </c>
      <c r="C10" s="2" t="s">
        <v>7</v>
      </c>
      <c r="D10" s="2" t="s">
        <v>8</v>
      </c>
      <c r="E10" s="2" t="s">
        <v>9</v>
      </c>
      <c r="F10" s="2" t="s">
        <v>10</v>
      </c>
      <c r="G10" s="2" t="s">
        <v>11</v>
      </c>
      <c r="H10" s="2" t="s">
        <v>12</v>
      </c>
      <c r="I10" s="2" t="s">
        <v>13</v>
      </c>
      <c r="K10" s="31" t="s">
        <v>331</v>
      </c>
    </row>
    <row r="11" spans="1:11" x14ac:dyDescent="0.2">
      <c r="B11" s="108" t="s">
        <v>153</v>
      </c>
      <c r="C11" s="109">
        <v>0</v>
      </c>
      <c r="D11" s="109">
        <v>0</v>
      </c>
      <c r="E11" s="109">
        <v>0</v>
      </c>
      <c r="F11" s="109">
        <v>0</v>
      </c>
      <c r="G11" s="109">
        <v>0</v>
      </c>
      <c r="H11" s="109">
        <v>63331</v>
      </c>
      <c r="I11" s="109">
        <v>36343</v>
      </c>
    </row>
    <row r="12" spans="1:11" x14ac:dyDescent="0.2">
      <c r="B12" s="108" t="s">
        <v>363</v>
      </c>
      <c r="C12" s="109">
        <v>1472.098</v>
      </c>
      <c r="D12" s="109">
        <v>1389.222</v>
      </c>
      <c r="E12" s="109">
        <v>496.97399999999999</v>
      </c>
      <c r="F12" s="109">
        <v>628.57399999999996</v>
      </c>
      <c r="G12" s="109">
        <v>593.26199999999994</v>
      </c>
      <c r="H12" s="109">
        <v>0</v>
      </c>
      <c r="I12" s="109">
        <v>0</v>
      </c>
    </row>
    <row r="13" spans="1:11" x14ac:dyDescent="0.2">
      <c r="B13" s="108" t="s">
        <v>847</v>
      </c>
      <c r="C13" s="109">
        <v>0</v>
      </c>
      <c r="D13" s="109">
        <v>0</v>
      </c>
      <c r="E13" s="109">
        <v>0</v>
      </c>
      <c r="F13" s="109">
        <v>167.60900000000001</v>
      </c>
      <c r="G13" s="109">
        <v>594.67908999999997</v>
      </c>
      <c r="H13" s="109">
        <v>0</v>
      </c>
      <c r="I13" s="109">
        <v>0</v>
      </c>
    </row>
    <row r="14" spans="1:11" x14ac:dyDescent="0.2">
      <c r="B14" s="108" t="s">
        <v>792</v>
      </c>
      <c r="C14" s="109">
        <v>650.37699999999995</v>
      </c>
      <c r="D14" s="109">
        <v>583.18499999999995</v>
      </c>
      <c r="E14" s="109">
        <v>213.14599999999999</v>
      </c>
      <c r="F14" s="109">
        <v>421.99299999999999</v>
      </c>
      <c r="G14" s="109">
        <v>426.14800000000002</v>
      </c>
      <c r="H14" s="109">
        <v>0</v>
      </c>
      <c r="I14" s="109">
        <v>0</v>
      </c>
    </row>
    <row r="15" spans="1:11" x14ac:dyDescent="0.2">
      <c r="B15" s="108" t="s">
        <v>846</v>
      </c>
      <c r="C15" s="109">
        <v>16276.014999999999</v>
      </c>
      <c r="D15" s="109">
        <v>17433.648000000001</v>
      </c>
      <c r="E15" s="109">
        <v>0</v>
      </c>
      <c r="F15" s="109">
        <v>15297.156000000001</v>
      </c>
      <c r="G15" s="109">
        <v>13752.81565</v>
      </c>
      <c r="H15" s="109">
        <v>0</v>
      </c>
      <c r="I15" s="109">
        <v>0</v>
      </c>
    </row>
    <row r="16" spans="1:11" x14ac:dyDescent="0.2">
      <c r="B16" s="108" t="s">
        <v>845</v>
      </c>
      <c r="C16" s="109">
        <v>15556.477000000001</v>
      </c>
      <c r="D16" s="109">
        <v>13789.508</v>
      </c>
      <c r="E16" s="109">
        <v>15069.224</v>
      </c>
      <c r="F16" s="109">
        <v>23767.965</v>
      </c>
      <c r="G16" s="109">
        <v>16814.945039999999</v>
      </c>
      <c r="H16" s="109">
        <v>0</v>
      </c>
      <c r="I16" s="109">
        <v>0</v>
      </c>
    </row>
    <row r="17" spans="1:14" x14ac:dyDescent="0.2">
      <c r="B17" s="13" t="s">
        <v>146</v>
      </c>
      <c r="C17" s="7">
        <v>33954.966999999997</v>
      </c>
      <c r="D17" s="7">
        <v>33195.563000000002</v>
      </c>
      <c r="E17" s="7">
        <v>15779.343999999999</v>
      </c>
      <c r="F17" s="7">
        <v>40283.296999999999</v>
      </c>
      <c r="G17" s="7">
        <v>32181.84978</v>
      </c>
      <c r="H17" s="7">
        <v>63331</v>
      </c>
      <c r="I17" s="7">
        <v>36343</v>
      </c>
    </row>
    <row r="19" spans="1:14" x14ac:dyDescent="0.2">
      <c r="B19" s="72" t="s">
        <v>9036</v>
      </c>
      <c r="C19" s="72"/>
      <c r="D19" s="72"/>
      <c r="E19" s="72"/>
      <c r="F19" s="72"/>
      <c r="G19" s="72"/>
      <c r="H19" s="72"/>
      <c r="I19" s="74">
        <f>I17+K19</f>
        <v>36343</v>
      </c>
      <c r="K19" s="32">
        <f>SUM(K20:K102)</f>
        <v>0</v>
      </c>
    </row>
    <row r="20" spans="1:14" x14ac:dyDescent="0.2">
      <c r="B20" s="72" t="s">
        <v>257</v>
      </c>
      <c r="C20" s="72"/>
      <c r="D20" s="72"/>
      <c r="E20" s="72"/>
      <c r="F20" s="72"/>
      <c r="G20" s="72"/>
      <c r="H20" s="72"/>
      <c r="I20" s="75">
        <f>I19/I17-1</f>
        <v>0</v>
      </c>
      <c r="K20" s="30"/>
    </row>
    <row r="21" spans="1:14" x14ac:dyDescent="0.2">
      <c r="K21" s="30"/>
    </row>
    <row r="22" spans="1:14" x14ac:dyDescent="0.2">
      <c r="F22" s="19"/>
      <c r="G22" s="19"/>
      <c r="H22" s="19"/>
      <c r="I22" s="19"/>
      <c r="J22" s="19"/>
      <c r="K22" s="33"/>
    </row>
    <row r="23" spans="1:14" x14ac:dyDescent="0.2">
      <c r="A23" s="23" t="s">
        <v>256</v>
      </c>
      <c r="F23" s="19"/>
      <c r="G23" s="19"/>
      <c r="H23" s="19"/>
      <c r="I23" s="19"/>
      <c r="J23" s="19"/>
      <c r="K23" s="33"/>
    </row>
    <row r="24" spans="1:14" x14ac:dyDescent="0.2">
      <c r="F24" s="19"/>
      <c r="G24" s="19"/>
      <c r="H24" s="19"/>
      <c r="I24" s="19"/>
      <c r="J24" s="19"/>
      <c r="K24" s="33"/>
    </row>
    <row r="25" spans="1:14" x14ac:dyDescent="0.2">
      <c r="A25" s="18">
        <v>2021</v>
      </c>
      <c r="F25" s="19"/>
      <c r="G25" s="19"/>
      <c r="H25" s="19"/>
      <c r="I25" s="19"/>
      <c r="J25" s="19"/>
      <c r="K25" s="33"/>
    </row>
    <row r="26" spans="1:14" x14ac:dyDescent="0.2">
      <c r="B26" s="26" t="s">
        <v>3476</v>
      </c>
      <c r="F26" s="19"/>
      <c r="G26" s="19">
        <v>2153</v>
      </c>
      <c r="H26" s="19">
        <v>0</v>
      </c>
      <c r="I26" s="19"/>
      <c r="J26" s="19"/>
      <c r="K26" s="33"/>
      <c r="M26" s="3" t="s">
        <v>184</v>
      </c>
      <c r="N26" s="26" t="s">
        <v>3480</v>
      </c>
    </row>
    <row r="27" spans="1:14" x14ac:dyDescent="0.2">
      <c r="B27" s="26" t="s">
        <v>3477</v>
      </c>
      <c r="F27" s="19"/>
      <c r="G27" s="19">
        <v>150</v>
      </c>
      <c r="H27" s="19">
        <v>0</v>
      </c>
      <c r="I27" s="19"/>
      <c r="J27" s="19"/>
      <c r="K27" s="33"/>
      <c r="M27" s="3" t="s">
        <v>184</v>
      </c>
      <c r="N27" s="26" t="s">
        <v>3481</v>
      </c>
    </row>
    <row r="28" spans="1:14" x14ac:dyDescent="0.2">
      <c r="B28" s="26" t="s">
        <v>3478</v>
      </c>
      <c r="F28" s="19"/>
      <c r="G28" s="19">
        <v>250</v>
      </c>
      <c r="H28" s="19">
        <v>250</v>
      </c>
      <c r="I28" s="19"/>
      <c r="J28" s="19"/>
      <c r="K28" s="33"/>
      <c r="M28" s="3" t="s">
        <v>180</v>
      </c>
      <c r="N28" s="26" t="s">
        <v>3482</v>
      </c>
    </row>
    <row r="29" spans="1:14" x14ac:dyDescent="0.2">
      <c r="B29" s="26" t="s">
        <v>3479</v>
      </c>
      <c r="F29" s="19"/>
      <c r="G29" s="19">
        <v>250</v>
      </c>
      <c r="H29" s="19">
        <v>0</v>
      </c>
      <c r="I29" s="19"/>
      <c r="J29" s="19"/>
      <c r="K29" s="33"/>
      <c r="M29" s="3" t="s">
        <v>184</v>
      </c>
      <c r="N29" s="26" t="s">
        <v>3483</v>
      </c>
    </row>
    <row r="30" spans="1:14" x14ac:dyDescent="0.2">
      <c r="B30" s="3" t="s">
        <v>221</v>
      </c>
      <c r="F30" s="19"/>
      <c r="G30" s="19">
        <v>-248</v>
      </c>
      <c r="H30" s="19">
        <v>86</v>
      </c>
      <c r="I30" s="19"/>
      <c r="J30" s="19"/>
      <c r="K30" s="33"/>
      <c r="N30" s="3" t="s">
        <v>2279</v>
      </c>
    </row>
    <row r="31" spans="1:14" x14ac:dyDescent="0.2">
      <c r="B31" s="3" t="s">
        <v>166</v>
      </c>
      <c r="F31" s="19"/>
      <c r="G31" s="19">
        <v>4</v>
      </c>
      <c r="H31" s="19">
        <v>7</v>
      </c>
      <c r="I31" s="19"/>
      <c r="J31" s="19"/>
      <c r="K31" s="33"/>
    </row>
    <row r="32" spans="1:14" x14ac:dyDescent="0.2">
      <c r="F32" s="19"/>
      <c r="G32" s="19"/>
      <c r="H32" s="19"/>
      <c r="I32" s="19"/>
      <c r="J32" s="19"/>
      <c r="K32" s="33"/>
    </row>
    <row r="33" spans="1:14" x14ac:dyDescent="0.2">
      <c r="A33" s="3">
        <v>2022</v>
      </c>
      <c r="F33" s="19"/>
      <c r="G33" s="19"/>
      <c r="H33" s="19"/>
      <c r="I33" s="19"/>
      <c r="J33" s="19"/>
      <c r="K33" s="33"/>
    </row>
    <row r="34" spans="1:14" x14ac:dyDescent="0.2">
      <c r="B34" s="26" t="s">
        <v>3484</v>
      </c>
      <c r="F34" s="19"/>
      <c r="G34" s="19">
        <v>191</v>
      </c>
      <c r="H34" s="19">
        <v>1135</v>
      </c>
      <c r="I34" s="19"/>
      <c r="J34" s="19"/>
      <c r="K34" s="33"/>
      <c r="M34" s="3" t="s">
        <v>182</v>
      </c>
      <c r="N34" s="26" t="s">
        <v>3498</v>
      </c>
    </row>
    <row r="35" spans="1:14" x14ac:dyDescent="0.2">
      <c r="B35" s="26" t="s">
        <v>3485</v>
      </c>
      <c r="F35" s="19"/>
      <c r="G35" s="19">
        <v>454</v>
      </c>
      <c r="H35" s="19">
        <v>14</v>
      </c>
      <c r="I35" s="19"/>
      <c r="J35" s="19"/>
      <c r="K35" s="33"/>
      <c r="M35" s="3" t="s">
        <v>182</v>
      </c>
      <c r="N35" s="26" t="s">
        <v>3499</v>
      </c>
    </row>
    <row r="36" spans="1:14" x14ac:dyDescent="0.2">
      <c r="B36" s="26" t="s">
        <v>3486</v>
      </c>
      <c r="F36" s="19"/>
      <c r="G36" s="19">
        <v>207</v>
      </c>
      <c r="H36" s="19">
        <v>484</v>
      </c>
      <c r="I36" s="19"/>
      <c r="J36" s="19"/>
      <c r="K36" s="33"/>
      <c r="M36" s="3" t="s">
        <v>182</v>
      </c>
      <c r="N36" s="26" t="s">
        <v>3500</v>
      </c>
    </row>
    <row r="37" spans="1:14" x14ac:dyDescent="0.2">
      <c r="B37" s="26" t="s">
        <v>3487</v>
      </c>
      <c r="F37" s="19"/>
      <c r="G37" s="19">
        <v>2500</v>
      </c>
      <c r="H37" s="19">
        <v>0</v>
      </c>
      <c r="I37" s="19"/>
      <c r="J37" s="19"/>
      <c r="K37" s="33"/>
      <c r="M37" s="3" t="s">
        <v>184</v>
      </c>
      <c r="N37" s="26" t="s">
        <v>3501</v>
      </c>
    </row>
    <row r="38" spans="1:14" x14ac:dyDescent="0.2">
      <c r="B38" s="26" t="s">
        <v>3488</v>
      </c>
      <c r="F38" s="19"/>
      <c r="G38" s="19">
        <v>4000</v>
      </c>
      <c r="H38" s="19">
        <v>0</v>
      </c>
      <c r="I38" s="19"/>
      <c r="J38" s="19"/>
      <c r="K38" s="33"/>
      <c r="M38" s="3" t="s">
        <v>184</v>
      </c>
      <c r="N38" s="26" t="s">
        <v>3502</v>
      </c>
    </row>
    <row r="39" spans="1:14" x14ac:dyDescent="0.2">
      <c r="B39" s="26" t="s">
        <v>3489</v>
      </c>
      <c r="F39" s="19"/>
      <c r="G39" s="19">
        <v>205</v>
      </c>
      <c r="H39" s="19">
        <v>410</v>
      </c>
      <c r="I39" s="19"/>
      <c r="J39" s="19"/>
      <c r="K39" s="33"/>
      <c r="M39" s="3" t="s">
        <v>180</v>
      </c>
      <c r="N39" s="26" t="s">
        <v>3503</v>
      </c>
    </row>
    <row r="40" spans="1:14" x14ac:dyDescent="0.2">
      <c r="B40" s="26" t="s">
        <v>3490</v>
      </c>
      <c r="F40" s="19"/>
      <c r="G40" s="19">
        <v>12</v>
      </c>
      <c r="H40" s="19">
        <v>24</v>
      </c>
      <c r="I40" s="19"/>
      <c r="J40" s="19"/>
      <c r="K40" s="33"/>
      <c r="M40" s="3" t="s">
        <v>180</v>
      </c>
      <c r="N40" s="26" t="s">
        <v>3504</v>
      </c>
    </row>
    <row r="41" spans="1:14" x14ac:dyDescent="0.2">
      <c r="B41" s="26" t="s">
        <v>3491</v>
      </c>
      <c r="F41" s="19"/>
      <c r="G41" s="19">
        <v>2000</v>
      </c>
      <c r="H41" s="19">
        <v>0</v>
      </c>
      <c r="I41" s="19"/>
      <c r="J41" s="19"/>
      <c r="K41" s="33"/>
      <c r="M41" s="3" t="s">
        <v>184</v>
      </c>
      <c r="N41" s="26" t="s">
        <v>3505</v>
      </c>
    </row>
    <row r="42" spans="1:14" x14ac:dyDescent="0.2">
      <c r="B42" s="26" t="s">
        <v>3492</v>
      </c>
      <c r="F42" s="19"/>
      <c r="G42" s="19">
        <v>-4406</v>
      </c>
      <c r="H42" s="19">
        <v>2075</v>
      </c>
      <c r="I42" s="19"/>
      <c r="J42" s="19"/>
      <c r="K42" s="33"/>
      <c r="M42" s="3" t="s">
        <v>182</v>
      </c>
      <c r="N42" s="26" t="s">
        <v>3506</v>
      </c>
    </row>
    <row r="43" spans="1:14" x14ac:dyDescent="0.2">
      <c r="B43" s="26" t="s">
        <v>3493</v>
      </c>
      <c r="F43" s="19"/>
      <c r="G43" s="19">
        <v>1000</v>
      </c>
      <c r="H43" s="19">
        <v>0</v>
      </c>
      <c r="I43" s="19"/>
      <c r="J43" s="19"/>
      <c r="K43" s="33"/>
      <c r="M43" s="3" t="s">
        <v>184</v>
      </c>
      <c r="N43" s="26" t="s">
        <v>3507</v>
      </c>
    </row>
    <row r="44" spans="1:14" x14ac:dyDescent="0.2">
      <c r="B44" s="26" t="s">
        <v>3494</v>
      </c>
      <c r="F44" s="19"/>
      <c r="G44" s="19">
        <v>500</v>
      </c>
      <c r="H44" s="19">
        <v>0</v>
      </c>
      <c r="I44" s="19"/>
      <c r="J44" s="19"/>
      <c r="K44" s="33"/>
      <c r="M44" s="3" t="s">
        <v>184</v>
      </c>
      <c r="N44" s="26" t="s">
        <v>3508</v>
      </c>
    </row>
    <row r="45" spans="1:14" x14ac:dyDescent="0.2">
      <c r="B45" s="26" t="s">
        <v>3495</v>
      </c>
      <c r="F45" s="19"/>
      <c r="G45" s="19">
        <v>100</v>
      </c>
      <c r="H45" s="19">
        <v>0</v>
      </c>
      <c r="I45" s="19"/>
      <c r="J45" s="19"/>
      <c r="K45" s="33"/>
      <c r="M45" s="3" t="s">
        <v>184</v>
      </c>
      <c r="N45" s="26" t="s">
        <v>3509</v>
      </c>
    </row>
    <row r="46" spans="1:14" x14ac:dyDescent="0.2">
      <c r="B46" s="26" t="s">
        <v>3496</v>
      </c>
      <c r="F46" s="19"/>
      <c r="G46" s="19">
        <v>2500</v>
      </c>
      <c r="H46" s="19">
        <v>5000</v>
      </c>
      <c r="I46" s="19"/>
      <c r="J46" s="19"/>
      <c r="K46" s="33"/>
      <c r="M46" s="3" t="s">
        <v>180</v>
      </c>
      <c r="N46" s="26" t="s">
        <v>3510</v>
      </c>
    </row>
    <row r="47" spans="1:14" x14ac:dyDescent="0.2">
      <c r="B47" s="26" t="s">
        <v>3497</v>
      </c>
      <c r="F47" s="19"/>
      <c r="G47" s="19">
        <v>454</v>
      </c>
      <c r="H47" s="19">
        <v>28</v>
      </c>
      <c r="I47" s="19"/>
      <c r="J47" s="19"/>
      <c r="K47" s="33"/>
      <c r="M47" s="3" t="s">
        <v>182</v>
      </c>
      <c r="N47" s="26" t="s">
        <v>3511</v>
      </c>
    </row>
    <row r="48" spans="1:14" x14ac:dyDescent="0.2">
      <c r="B48" s="3" t="s">
        <v>221</v>
      </c>
      <c r="F48" s="19"/>
      <c r="G48" s="19">
        <v>198</v>
      </c>
      <c r="H48" s="19">
        <v>238</v>
      </c>
      <c r="I48" s="19"/>
      <c r="J48" s="19"/>
      <c r="K48" s="33"/>
      <c r="N48" s="39" t="s">
        <v>3285</v>
      </c>
    </row>
    <row r="49" spans="1:14" x14ac:dyDescent="0.2">
      <c r="B49" s="3" t="s">
        <v>166</v>
      </c>
      <c r="F49" s="19"/>
      <c r="G49" s="19">
        <v>11</v>
      </c>
      <c r="H49" s="19">
        <v>18</v>
      </c>
      <c r="I49" s="19"/>
      <c r="J49" s="19"/>
      <c r="K49" s="33"/>
    </row>
    <row r="50" spans="1:14" x14ac:dyDescent="0.2">
      <c r="F50" s="19"/>
      <c r="G50" s="19"/>
      <c r="H50" s="19"/>
      <c r="I50" s="19"/>
      <c r="J50" s="19"/>
      <c r="K50" s="33"/>
    </row>
    <row r="51" spans="1:14" x14ac:dyDescent="0.2">
      <c r="A51" s="3">
        <v>2023</v>
      </c>
      <c r="F51" s="19"/>
      <c r="G51" s="19"/>
      <c r="H51" s="19"/>
      <c r="I51" s="19"/>
      <c r="J51" s="19"/>
      <c r="K51" s="33"/>
    </row>
    <row r="52" spans="1:14" x14ac:dyDescent="0.2">
      <c r="B52" s="26" t="s">
        <v>3512</v>
      </c>
      <c r="F52" s="19"/>
      <c r="G52" s="19">
        <v>-1054</v>
      </c>
      <c r="H52" s="19"/>
      <c r="I52" s="19"/>
      <c r="J52" s="19"/>
      <c r="K52" s="33"/>
      <c r="M52" s="3" t="s">
        <v>184</v>
      </c>
      <c r="N52" s="26" t="s">
        <v>3513</v>
      </c>
    </row>
    <row r="53" spans="1:14" x14ac:dyDescent="0.2">
      <c r="B53" s="26" t="s">
        <v>3514</v>
      </c>
      <c r="F53" s="19"/>
      <c r="G53" s="19"/>
      <c r="H53" s="19">
        <v>466</v>
      </c>
      <c r="I53" s="19">
        <v>525</v>
      </c>
      <c r="J53" s="19"/>
      <c r="K53" s="33"/>
      <c r="M53" s="3" t="s">
        <v>182</v>
      </c>
      <c r="N53" s="26" t="s">
        <v>3520</v>
      </c>
    </row>
    <row r="54" spans="1:14" x14ac:dyDescent="0.2">
      <c r="B54" s="26" t="s">
        <v>3491</v>
      </c>
      <c r="F54" s="19"/>
      <c r="G54" s="19"/>
      <c r="H54" s="19">
        <v>3500</v>
      </c>
      <c r="I54" s="19">
        <v>0</v>
      </c>
      <c r="J54" s="19"/>
      <c r="K54" s="33"/>
      <c r="M54" s="3" t="s">
        <v>184</v>
      </c>
      <c r="N54" s="26" t="s">
        <v>3521</v>
      </c>
    </row>
    <row r="55" spans="1:14" x14ac:dyDescent="0.2">
      <c r="B55" s="26" t="s">
        <v>3515</v>
      </c>
      <c r="F55" s="19"/>
      <c r="G55" s="19"/>
      <c r="H55" s="19">
        <v>3000</v>
      </c>
      <c r="I55" s="19">
        <v>0</v>
      </c>
      <c r="J55" s="19"/>
      <c r="K55" s="33"/>
      <c r="M55" s="3" t="s">
        <v>184</v>
      </c>
      <c r="N55" s="26" t="s">
        <v>3522</v>
      </c>
    </row>
    <row r="56" spans="1:14" x14ac:dyDescent="0.2">
      <c r="B56" s="26" t="s">
        <v>3516</v>
      </c>
      <c r="F56" s="19"/>
      <c r="G56" s="19"/>
      <c r="H56" s="19">
        <v>1000</v>
      </c>
      <c r="I56" s="19">
        <v>0</v>
      </c>
      <c r="J56" s="19"/>
      <c r="K56" s="33"/>
      <c r="M56" s="3" t="s">
        <v>184</v>
      </c>
      <c r="N56" s="26" t="s">
        <v>3523</v>
      </c>
    </row>
    <row r="57" spans="1:14" x14ac:dyDescent="0.2">
      <c r="B57" s="26" t="s">
        <v>3512</v>
      </c>
      <c r="F57" s="19"/>
      <c r="G57" s="19"/>
      <c r="H57" s="19">
        <v>178</v>
      </c>
      <c r="I57" s="19">
        <v>0</v>
      </c>
      <c r="J57" s="19"/>
      <c r="K57" s="33"/>
      <c r="M57" s="3" t="s">
        <v>184</v>
      </c>
      <c r="N57" s="26" t="s">
        <v>3524</v>
      </c>
    </row>
    <row r="58" spans="1:14" x14ac:dyDescent="0.2">
      <c r="B58" s="26" t="s">
        <v>3517</v>
      </c>
      <c r="F58" s="19"/>
      <c r="G58" s="19"/>
      <c r="H58" s="19">
        <v>300</v>
      </c>
      <c r="I58" s="19">
        <v>0</v>
      </c>
      <c r="J58" s="19"/>
      <c r="K58" s="33"/>
      <c r="M58" s="3" t="s">
        <v>184</v>
      </c>
      <c r="N58" s="26" t="s">
        <v>3525</v>
      </c>
    </row>
    <row r="59" spans="1:14" x14ac:dyDescent="0.2">
      <c r="B59" s="26" t="s">
        <v>3518</v>
      </c>
      <c r="F59" s="19"/>
      <c r="G59" s="19"/>
      <c r="H59" s="19">
        <v>6000</v>
      </c>
      <c r="I59" s="19">
        <v>0</v>
      </c>
      <c r="J59" s="19"/>
      <c r="K59" s="33"/>
      <c r="M59" s="3" t="s">
        <v>184</v>
      </c>
      <c r="N59" s="26" t="s">
        <v>3526</v>
      </c>
    </row>
    <row r="60" spans="1:14" x14ac:dyDescent="0.2">
      <c r="B60" s="26" t="s">
        <v>3477</v>
      </c>
      <c r="F60" s="19"/>
      <c r="G60" s="19"/>
      <c r="H60" s="19">
        <v>330</v>
      </c>
      <c r="I60" s="19">
        <v>0</v>
      </c>
      <c r="J60" s="19"/>
      <c r="K60" s="33"/>
      <c r="M60" s="3" t="s">
        <v>184</v>
      </c>
      <c r="N60" s="26" t="s">
        <v>3527</v>
      </c>
    </row>
    <row r="61" spans="1:14" x14ac:dyDescent="0.2">
      <c r="B61" s="26" t="s">
        <v>3519</v>
      </c>
      <c r="F61" s="19"/>
      <c r="G61" s="19"/>
      <c r="H61" s="19">
        <v>400</v>
      </c>
      <c r="I61" s="19">
        <v>0</v>
      </c>
      <c r="J61" s="19"/>
      <c r="K61" s="33"/>
      <c r="M61" s="3" t="s">
        <v>184</v>
      </c>
      <c r="N61" s="26" t="s">
        <v>3528</v>
      </c>
    </row>
    <row r="62" spans="1:14" x14ac:dyDescent="0.2">
      <c r="B62" s="3" t="s">
        <v>221</v>
      </c>
      <c r="F62" s="19"/>
      <c r="G62" s="19"/>
      <c r="H62" s="19">
        <v>479</v>
      </c>
      <c r="I62" s="19">
        <v>450</v>
      </c>
      <c r="J62" s="19"/>
      <c r="K62" s="33"/>
      <c r="N62" s="39" t="s">
        <v>2491</v>
      </c>
    </row>
    <row r="63" spans="1:14" x14ac:dyDescent="0.2">
      <c r="B63" s="3" t="s">
        <v>166</v>
      </c>
      <c r="F63" s="19"/>
      <c r="G63" s="19"/>
      <c r="H63" s="19">
        <v>29</v>
      </c>
      <c r="I63" s="19">
        <v>21</v>
      </c>
      <c r="J63" s="19"/>
      <c r="K63" s="33"/>
    </row>
    <row r="64" spans="1:14" x14ac:dyDescent="0.2">
      <c r="F64" s="19"/>
      <c r="G64" s="19"/>
      <c r="H64" s="19"/>
      <c r="I64" s="19"/>
      <c r="J64" s="19"/>
      <c r="K64" s="33"/>
    </row>
    <row r="65" spans="1:14" x14ac:dyDescent="0.2">
      <c r="A65" s="3">
        <v>2024</v>
      </c>
      <c r="F65" s="19"/>
      <c r="G65" s="19"/>
      <c r="H65" s="19"/>
      <c r="I65" s="19"/>
      <c r="J65" s="19"/>
      <c r="K65" s="33"/>
    </row>
    <row r="66" spans="1:14" x14ac:dyDescent="0.2">
      <c r="B66" s="26" t="s">
        <v>3529</v>
      </c>
      <c r="F66" s="19"/>
      <c r="G66" s="19"/>
      <c r="H66" s="19">
        <v>550</v>
      </c>
      <c r="I66" s="19">
        <v>978</v>
      </c>
      <c r="J66" s="19"/>
      <c r="K66" s="33"/>
      <c r="M66" s="3" t="s">
        <v>182</v>
      </c>
      <c r="N66" s="26" t="s">
        <v>3538</v>
      </c>
    </row>
    <row r="67" spans="1:14" x14ac:dyDescent="0.2">
      <c r="B67" s="26" t="s">
        <v>3530</v>
      </c>
      <c r="F67" s="19"/>
      <c r="G67" s="19"/>
      <c r="H67" s="19">
        <v>183</v>
      </c>
      <c r="I67" s="19">
        <v>1228</v>
      </c>
      <c r="J67" s="19"/>
      <c r="K67" s="33"/>
      <c r="M67" s="3" t="s">
        <v>182</v>
      </c>
      <c r="N67" s="26" t="s">
        <v>3539</v>
      </c>
    </row>
    <row r="68" spans="1:14" x14ac:dyDescent="0.2">
      <c r="B68" s="26" t="s">
        <v>3531</v>
      </c>
      <c r="F68" s="19"/>
      <c r="G68" s="19"/>
      <c r="H68" s="19">
        <v>240</v>
      </c>
      <c r="I68" s="19">
        <v>0</v>
      </c>
      <c r="J68" s="19"/>
      <c r="K68" s="33"/>
      <c r="M68" s="3" t="s">
        <v>184</v>
      </c>
      <c r="N68" s="26" t="s">
        <v>3540</v>
      </c>
    </row>
    <row r="69" spans="1:14" x14ac:dyDescent="0.2">
      <c r="B69" s="26" t="s">
        <v>3512</v>
      </c>
      <c r="F69" s="19"/>
      <c r="G69" s="19"/>
      <c r="H69" s="19">
        <v>5731</v>
      </c>
      <c r="I69" s="19">
        <v>0</v>
      </c>
      <c r="J69" s="19"/>
      <c r="K69" s="33"/>
      <c r="M69" s="3" t="s">
        <v>184</v>
      </c>
      <c r="N69" s="26" t="s">
        <v>3541</v>
      </c>
    </row>
    <row r="70" spans="1:14" x14ac:dyDescent="0.2">
      <c r="B70" s="26" t="s">
        <v>3532</v>
      </c>
      <c r="F70" s="19"/>
      <c r="G70" s="19"/>
      <c r="H70" s="19">
        <v>60</v>
      </c>
      <c r="I70" s="19">
        <v>0</v>
      </c>
      <c r="J70" s="19"/>
      <c r="K70" s="33"/>
      <c r="M70" s="3" t="s">
        <v>184</v>
      </c>
      <c r="N70" s="26" t="s">
        <v>3542</v>
      </c>
    </row>
    <row r="71" spans="1:14" x14ac:dyDescent="0.2">
      <c r="B71" s="26" t="s">
        <v>3533</v>
      </c>
      <c r="F71" s="19"/>
      <c r="G71" s="19"/>
      <c r="H71" s="19">
        <v>6000</v>
      </c>
      <c r="I71" s="19">
        <v>0</v>
      </c>
      <c r="J71" s="19"/>
      <c r="K71" s="33"/>
      <c r="M71" s="3" t="s">
        <v>184</v>
      </c>
      <c r="N71" s="26" t="s">
        <v>3543</v>
      </c>
    </row>
    <row r="72" spans="1:14" x14ac:dyDescent="0.2">
      <c r="B72" s="26" t="s">
        <v>3534</v>
      </c>
      <c r="F72" s="19"/>
      <c r="G72" s="19"/>
      <c r="H72" s="19">
        <v>200</v>
      </c>
      <c r="I72" s="19">
        <v>0</v>
      </c>
      <c r="J72" s="19"/>
      <c r="K72" s="33"/>
      <c r="M72" s="3" t="s">
        <v>184</v>
      </c>
      <c r="N72" s="26" t="s">
        <v>3544</v>
      </c>
    </row>
    <row r="73" spans="1:14" x14ac:dyDescent="0.2">
      <c r="B73" s="26" t="s">
        <v>3535</v>
      </c>
      <c r="F73" s="19"/>
      <c r="G73" s="19"/>
      <c r="H73" s="19">
        <v>175</v>
      </c>
      <c r="I73" s="19">
        <v>0</v>
      </c>
      <c r="J73" s="19"/>
      <c r="K73" s="33"/>
      <c r="M73" s="3" t="s">
        <v>184</v>
      </c>
      <c r="N73" s="26" t="s">
        <v>3545</v>
      </c>
    </row>
    <row r="74" spans="1:14" x14ac:dyDescent="0.2">
      <c r="B74" s="26" t="s">
        <v>3536</v>
      </c>
      <c r="F74" s="19"/>
      <c r="G74" s="19"/>
      <c r="H74" s="19">
        <v>75</v>
      </c>
      <c r="I74" s="19">
        <v>0</v>
      </c>
      <c r="J74" s="19"/>
      <c r="K74" s="33"/>
      <c r="M74" s="3" t="s">
        <v>184</v>
      </c>
      <c r="N74" s="26" t="s">
        <v>3546</v>
      </c>
    </row>
    <row r="75" spans="1:14" x14ac:dyDescent="0.2">
      <c r="B75" s="26" t="s">
        <v>3537</v>
      </c>
      <c r="F75" s="19"/>
      <c r="G75" s="19"/>
      <c r="H75" s="19">
        <v>350</v>
      </c>
      <c r="I75" s="19">
        <v>0</v>
      </c>
      <c r="J75" s="19"/>
      <c r="K75" s="33"/>
      <c r="M75" s="3" t="s">
        <v>184</v>
      </c>
      <c r="N75" s="26" t="s">
        <v>3547</v>
      </c>
    </row>
    <row r="76" spans="1:14" x14ac:dyDescent="0.2">
      <c r="B76" s="3" t="s">
        <v>221</v>
      </c>
      <c r="F76" s="19"/>
      <c r="G76" s="19"/>
      <c r="H76" s="19">
        <v>-9</v>
      </c>
      <c r="I76" s="19">
        <v>-18</v>
      </c>
      <c r="J76" s="19"/>
      <c r="K76" s="33"/>
      <c r="N76" s="3" t="s">
        <v>1009</v>
      </c>
    </row>
    <row r="77" spans="1:14" x14ac:dyDescent="0.2">
      <c r="B77" s="3" t="s">
        <v>166</v>
      </c>
      <c r="F77" s="19"/>
      <c r="G77" s="19"/>
      <c r="H77" s="19">
        <v>3</v>
      </c>
      <c r="I77" s="19">
        <v>0</v>
      </c>
      <c r="J77" s="19"/>
      <c r="K77" s="33"/>
    </row>
    <row r="78" spans="1:14" x14ac:dyDescent="0.2">
      <c r="F78" s="19"/>
      <c r="G78" s="19"/>
      <c r="H78" s="19"/>
      <c r="I78" s="19"/>
      <c r="J78" s="19"/>
      <c r="K78" s="33"/>
    </row>
    <row r="79" spans="1:14" x14ac:dyDescent="0.2">
      <c r="F79" s="19"/>
      <c r="G79" s="19"/>
      <c r="H79" s="19"/>
      <c r="I79" s="19"/>
      <c r="J79" s="19"/>
      <c r="K79" s="33"/>
    </row>
    <row r="80" spans="1:14" x14ac:dyDescent="0.2">
      <c r="A80" s="59" t="s">
        <v>6459</v>
      </c>
      <c r="B80" s="39"/>
      <c r="F80" s="19"/>
      <c r="G80" s="19"/>
      <c r="H80" s="19"/>
      <c r="I80" s="19"/>
      <c r="J80" s="19"/>
      <c r="K80" s="33"/>
    </row>
    <row r="81" spans="1:14" x14ac:dyDescent="0.2">
      <c r="A81" s="39"/>
      <c r="B81" s="39" t="s">
        <v>579</v>
      </c>
      <c r="F81" s="19"/>
      <c r="G81" s="19"/>
      <c r="H81" s="19"/>
      <c r="I81" s="19">
        <v>186</v>
      </c>
      <c r="J81" s="19"/>
      <c r="K81" s="33"/>
      <c r="N81" s="3" t="s">
        <v>8935</v>
      </c>
    </row>
    <row r="82" spans="1:14" x14ac:dyDescent="0.2">
      <c r="A82" s="39"/>
      <c r="B82" s="39" t="s">
        <v>578</v>
      </c>
      <c r="F82" s="19"/>
      <c r="G82" s="19"/>
      <c r="H82" s="19"/>
      <c r="I82" s="19">
        <v>-87</v>
      </c>
      <c r="J82" s="19"/>
      <c r="K82" s="33"/>
      <c r="N82" s="3" t="s">
        <v>8936</v>
      </c>
    </row>
    <row r="83" spans="1:14" x14ac:dyDescent="0.2">
      <c r="A83" s="39"/>
      <c r="B83" s="39" t="s">
        <v>580</v>
      </c>
      <c r="F83" s="19"/>
      <c r="G83" s="19"/>
      <c r="H83" s="19"/>
      <c r="I83" s="19">
        <v>16</v>
      </c>
      <c r="J83" s="19"/>
      <c r="K83" s="33"/>
    </row>
    <row r="84" spans="1:14" x14ac:dyDescent="0.2">
      <c r="B84" s="36" t="s">
        <v>3548</v>
      </c>
      <c r="F84" s="19"/>
      <c r="G84" s="19"/>
      <c r="H84" s="19"/>
      <c r="I84" s="19">
        <v>2</v>
      </c>
      <c r="J84" s="19"/>
      <c r="K84" s="33"/>
      <c r="N84" s="3" t="s">
        <v>3551</v>
      </c>
    </row>
    <row r="85" spans="1:14" x14ac:dyDescent="0.2">
      <c r="B85" s="36" t="s">
        <v>3549</v>
      </c>
      <c r="F85" s="19"/>
      <c r="G85" s="19"/>
      <c r="H85" s="19"/>
      <c r="I85" s="19">
        <v>17</v>
      </c>
      <c r="J85" s="19"/>
      <c r="K85" s="33"/>
      <c r="N85" s="3" t="s">
        <v>3552</v>
      </c>
    </row>
    <row r="86" spans="1:14" x14ac:dyDescent="0.2">
      <c r="B86" s="36" t="s">
        <v>3550</v>
      </c>
      <c r="F86" s="19"/>
      <c r="G86" s="19"/>
      <c r="H86" s="19"/>
      <c r="I86" s="19">
        <v>100</v>
      </c>
      <c r="J86" s="19"/>
      <c r="K86" s="33"/>
      <c r="N86" s="3" t="s">
        <v>3553</v>
      </c>
    </row>
    <row r="87" spans="1:14" x14ac:dyDescent="0.2">
      <c r="F87" s="19"/>
      <c r="G87" s="19"/>
      <c r="H87" s="19"/>
      <c r="I87" s="19"/>
      <c r="J87" s="19"/>
      <c r="K87" s="33"/>
    </row>
    <row r="88" spans="1:14" x14ac:dyDescent="0.2">
      <c r="F88" s="19"/>
      <c r="G88" s="19"/>
      <c r="H88" s="19"/>
      <c r="I88" s="19"/>
      <c r="J88" s="19"/>
      <c r="K88" s="33"/>
    </row>
    <row r="89" spans="1:14" ht="25.5" x14ac:dyDescent="0.2">
      <c r="A89" s="61" t="s">
        <v>6460</v>
      </c>
      <c r="B89" s="62"/>
      <c r="C89" s="66" t="s">
        <v>3292</v>
      </c>
      <c r="D89" s="66" t="s">
        <v>3293</v>
      </c>
      <c r="E89" s="70" t="s">
        <v>7761</v>
      </c>
      <c r="F89" s="19"/>
      <c r="G89" s="19"/>
      <c r="H89" s="19"/>
      <c r="I89" s="19"/>
      <c r="J89" s="19"/>
      <c r="K89" s="33"/>
    </row>
    <row r="90" spans="1:14" x14ac:dyDescent="0.2">
      <c r="A90" s="62"/>
      <c r="B90" s="62" t="s">
        <v>6461</v>
      </c>
      <c r="C90" s="67">
        <f>-I83</f>
        <v>-16</v>
      </c>
      <c r="D90" s="67"/>
      <c r="E90" s="78"/>
      <c r="F90" s="19"/>
      <c r="G90" s="19"/>
      <c r="H90" s="19"/>
      <c r="I90" s="19"/>
      <c r="J90" s="19"/>
      <c r="K90" s="33"/>
    </row>
    <row r="91" spans="1:14" x14ac:dyDescent="0.2">
      <c r="A91" s="62"/>
      <c r="B91" s="62" t="s">
        <v>3548</v>
      </c>
      <c r="C91" s="67">
        <f>-I84</f>
        <v>-2</v>
      </c>
      <c r="D91" s="67"/>
      <c r="E91" s="78"/>
      <c r="F91" s="19"/>
      <c r="G91" s="19"/>
      <c r="H91" s="19"/>
      <c r="I91" s="19"/>
      <c r="J91" s="19"/>
      <c r="K91" s="33"/>
    </row>
    <row r="92" spans="1:14" x14ac:dyDescent="0.2">
      <c r="A92" s="62"/>
      <c r="B92" s="62" t="s">
        <v>3549</v>
      </c>
      <c r="C92" s="67">
        <f>-I85</f>
        <v>-17</v>
      </c>
      <c r="D92" s="67"/>
      <c r="E92" s="78"/>
      <c r="F92" s="19"/>
      <c r="G92" s="19"/>
      <c r="H92" s="19"/>
      <c r="I92" s="19"/>
      <c r="J92" s="19"/>
      <c r="K92" s="33"/>
    </row>
    <row r="93" spans="1:14" x14ac:dyDescent="0.2">
      <c r="A93" s="62"/>
      <c r="B93" s="62" t="s">
        <v>3550</v>
      </c>
      <c r="C93" s="67">
        <f>-I86</f>
        <v>-100</v>
      </c>
      <c r="D93" s="67"/>
      <c r="E93" s="78"/>
      <c r="F93" s="19"/>
      <c r="G93" s="19"/>
      <c r="H93" s="19"/>
      <c r="I93" s="19"/>
      <c r="J93" s="19"/>
      <c r="K93" s="33"/>
    </row>
    <row r="94" spans="1:14" x14ac:dyDescent="0.2">
      <c r="A94" s="62"/>
      <c r="B94" s="51" t="s">
        <v>3554</v>
      </c>
      <c r="C94" s="50">
        <v>-4000</v>
      </c>
      <c r="D94" s="50">
        <v>-4000</v>
      </c>
      <c r="E94" s="78"/>
      <c r="F94" s="19"/>
      <c r="G94" s="19"/>
      <c r="H94" s="19"/>
      <c r="I94" s="19"/>
      <c r="J94" s="19"/>
      <c r="K94" s="33"/>
      <c r="N94" s="3" t="s">
        <v>3556</v>
      </c>
    </row>
    <row r="95" spans="1:14" x14ac:dyDescent="0.2">
      <c r="A95" s="62"/>
      <c r="B95" s="51" t="s">
        <v>3555</v>
      </c>
      <c r="C95" s="50">
        <v>-1135</v>
      </c>
      <c r="D95" s="50">
        <v>-1135</v>
      </c>
      <c r="E95" s="78"/>
      <c r="F95" s="19"/>
      <c r="G95" s="19"/>
      <c r="H95" s="19"/>
      <c r="I95" s="19"/>
      <c r="J95" s="19"/>
      <c r="K95" s="33"/>
      <c r="N95" s="3" t="s">
        <v>3557</v>
      </c>
    </row>
    <row r="96" spans="1:14" x14ac:dyDescent="0.2">
      <c r="A96" s="62"/>
      <c r="B96" s="68" t="s">
        <v>9013</v>
      </c>
      <c r="C96" s="50">
        <v>-14</v>
      </c>
      <c r="D96" s="50">
        <v>-14</v>
      </c>
      <c r="E96" s="78"/>
      <c r="F96" s="19"/>
      <c r="G96" s="19"/>
      <c r="H96" s="19"/>
      <c r="I96" s="19"/>
      <c r="J96" s="19"/>
      <c r="K96" s="33"/>
      <c r="N96" s="3" t="s">
        <v>9015</v>
      </c>
    </row>
    <row r="97" spans="1:14" x14ac:dyDescent="0.2">
      <c r="A97" s="62"/>
      <c r="B97" s="68" t="s">
        <v>9014</v>
      </c>
      <c r="C97" s="50">
        <v>-16</v>
      </c>
      <c r="D97" s="50">
        <v>-16</v>
      </c>
      <c r="E97" s="78"/>
      <c r="F97" s="19"/>
      <c r="G97" s="19"/>
      <c r="H97" s="19"/>
      <c r="I97" s="19"/>
      <c r="J97" s="19"/>
      <c r="K97" s="33"/>
      <c r="N97" s="3" t="s">
        <v>9016</v>
      </c>
    </row>
    <row r="98" spans="1:14" x14ac:dyDescent="0.2">
      <c r="A98" s="62"/>
      <c r="B98" s="68" t="s">
        <v>8690</v>
      </c>
      <c r="C98" s="67"/>
      <c r="D98" s="67"/>
      <c r="E98" s="78">
        <v>-600</v>
      </c>
      <c r="F98" s="19"/>
      <c r="G98" s="19"/>
      <c r="H98" s="19"/>
      <c r="I98" s="19"/>
      <c r="J98" s="19"/>
      <c r="K98" s="33"/>
      <c r="N98" s="26" t="s">
        <v>8692</v>
      </c>
    </row>
    <row r="99" spans="1:14" x14ac:dyDescent="0.2">
      <c r="A99" s="62"/>
      <c r="B99" s="68" t="s">
        <v>8691</v>
      </c>
      <c r="C99" s="67"/>
      <c r="D99" s="67"/>
      <c r="E99" s="78">
        <v>-800</v>
      </c>
      <c r="F99" s="19"/>
      <c r="G99" s="19"/>
      <c r="H99" s="19"/>
      <c r="I99" s="19"/>
      <c r="J99" s="19"/>
      <c r="K99" s="33"/>
      <c r="N99" s="26" t="s">
        <v>8693</v>
      </c>
    </row>
    <row r="100" spans="1:14" x14ac:dyDescent="0.2">
      <c r="A100" s="62"/>
      <c r="B100" s="68" t="s">
        <v>8264</v>
      </c>
      <c r="C100" s="67"/>
      <c r="D100" s="67"/>
      <c r="E100" s="78">
        <v>-30</v>
      </c>
      <c r="F100" s="19"/>
      <c r="G100" s="19"/>
      <c r="H100" s="19"/>
      <c r="I100" s="19"/>
      <c r="J100" s="19"/>
      <c r="K100" s="33"/>
      <c r="N100" s="26" t="s">
        <v>8546</v>
      </c>
    </row>
    <row r="101" spans="1:14" x14ac:dyDescent="0.2">
      <c r="A101" s="62"/>
      <c r="B101" s="68" t="s">
        <v>8533</v>
      </c>
      <c r="C101" s="67"/>
      <c r="D101" s="67"/>
      <c r="E101" s="78">
        <v>-1052</v>
      </c>
      <c r="F101" s="19"/>
      <c r="G101" s="19"/>
      <c r="H101" s="19"/>
      <c r="I101" s="19"/>
      <c r="J101" s="19"/>
      <c r="K101" s="33"/>
      <c r="N101" s="26" t="s">
        <v>8694</v>
      </c>
    </row>
    <row r="102" spans="1:14" x14ac:dyDescent="0.2">
      <c r="A102" s="62"/>
      <c r="B102" s="49"/>
      <c r="C102" s="67"/>
      <c r="D102" s="67"/>
      <c r="E102" s="78"/>
      <c r="F102" s="19"/>
      <c r="G102" s="19"/>
      <c r="H102" s="19"/>
      <c r="I102" s="19"/>
      <c r="J102" s="19"/>
      <c r="K102" s="33"/>
    </row>
    <row r="103" spans="1:14" x14ac:dyDescent="0.2">
      <c r="A103" s="69" t="s">
        <v>146</v>
      </c>
      <c r="B103" s="49"/>
      <c r="C103" s="71">
        <f>SUM(C90:C102)</f>
        <v>-5300</v>
      </c>
      <c r="D103" s="71">
        <f>SUM(D90:D102)</f>
        <v>-5165</v>
      </c>
      <c r="E103" s="71">
        <f>SUM(E90:E102)</f>
        <v>-2482</v>
      </c>
      <c r="F103" s="19"/>
      <c r="G103" s="19"/>
      <c r="H103" s="19"/>
      <c r="I103" s="19"/>
      <c r="J103" s="19"/>
      <c r="K103" s="19"/>
    </row>
    <row r="104" spans="1:14" x14ac:dyDescent="0.2">
      <c r="A104" s="62"/>
      <c r="B104" s="49"/>
      <c r="C104" s="50"/>
      <c r="D104" s="50"/>
      <c r="E104" s="50"/>
      <c r="F104" s="19"/>
      <c r="G104" s="19"/>
      <c r="H104" s="19"/>
      <c r="I104" s="19"/>
      <c r="J104" s="19"/>
      <c r="K104" s="19"/>
    </row>
    <row r="105" spans="1:14" x14ac:dyDescent="0.2">
      <c r="A105" s="62" t="s">
        <v>7759</v>
      </c>
      <c r="B105" s="49"/>
      <c r="C105" s="50"/>
      <c r="D105" s="50"/>
      <c r="E105" s="50">
        <f>E103+D103</f>
        <v>-7647</v>
      </c>
      <c r="F105" s="19"/>
      <c r="G105" s="19"/>
      <c r="H105" s="19"/>
      <c r="I105" s="19"/>
      <c r="J105" s="19"/>
      <c r="K105" s="19"/>
    </row>
    <row r="106" spans="1:14" x14ac:dyDescent="0.2">
      <c r="F106" s="19"/>
      <c r="G106" s="19"/>
      <c r="H106" s="19"/>
      <c r="I106" s="19"/>
      <c r="J106" s="19"/>
      <c r="K106" s="19"/>
    </row>
    <row r="107" spans="1:14" x14ac:dyDescent="0.2">
      <c r="F107" s="19"/>
      <c r="G107" s="19"/>
      <c r="H107" s="19"/>
      <c r="I107" s="19"/>
      <c r="J107" s="19"/>
      <c r="K107" s="19"/>
    </row>
    <row r="108" spans="1:14" x14ac:dyDescent="0.2">
      <c r="F108" s="19"/>
      <c r="G108" s="19"/>
      <c r="H108" s="19"/>
      <c r="I108" s="19"/>
      <c r="J108" s="19"/>
      <c r="K108" s="19"/>
    </row>
    <row r="109" spans="1:14" x14ac:dyDescent="0.2">
      <c r="E109" s="19"/>
      <c r="F109" s="19"/>
      <c r="G109" s="19"/>
      <c r="H109" s="19"/>
      <c r="I109" s="19"/>
      <c r="J109" s="19"/>
      <c r="K109" s="19"/>
    </row>
  </sheetData>
  <hyperlinks>
    <hyperlink ref="A1" location="'statewide summary'!Print_Titles" display="Link to Summary Worksheet" xr:uid="{BD10AACC-8C73-4030-9C37-57262CAE20BD}"/>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2/18/2025</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EE415-9E47-4E46-8087-DD00AD0B722F}">
  <dimension ref="A1:N352"/>
  <sheetViews>
    <sheetView showGridLines="0" workbookViewId="0">
      <pane xSplit="2" ySplit="10" topLeftCell="C11" activePane="bottomRight" state="frozen"/>
      <selection pane="topRight" activeCell="C1" sqref="C1"/>
      <selection pane="bottomLeft" activeCell="A14" sqref="A14"/>
      <selection pane="bottomRight" activeCell="B22" sqref="B22"/>
    </sheetView>
  </sheetViews>
  <sheetFormatPr defaultRowHeight="12.75" x14ac:dyDescent="0.2"/>
  <cols>
    <col min="1" max="1" width="5.5703125" style="3" customWidth="1"/>
    <col min="2" max="2" width="35.7109375" style="3" customWidth="1"/>
    <col min="3" max="9" width="13.7109375" style="3" customWidth="1"/>
    <col min="10" max="10" width="2.140625" style="3" customWidth="1"/>
    <col min="11" max="11" width="9.140625" style="3"/>
    <col min="12" max="12" width="1.5703125" style="3" customWidth="1"/>
    <col min="13" max="13" width="13.7109375" style="3" customWidth="1"/>
    <col min="14" max="16384" width="9.140625" style="3"/>
  </cols>
  <sheetData>
    <row r="1" spans="1:11" ht="16.149999999999999" customHeight="1" x14ac:dyDescent="0.2">
      <c r="A1" s="92" t="s">
        <v>8923</v>
      </c>
    </row>
    <row r="2" spans="1:11" ht="14.45" customHeight="1" x14ac:dyDescent="0.2">
      <c r="B2" s="90" t="s">
        <v>856</v>
      </c>
    </row>
    <row r="3" spans="1:11" ht="2.1" customHeight="1" x14ac:dyDescent="0.2"/>
    <row r="4" spans="1:11" ht="14.45" customHeight="1" x14ac:dyDescent="0.2">
      <c r="B4" s="15" t="s">
        <v>1</v>
      </c>
    </row>
    <row r="5" spans="1:11" ht="1.1499999999999999" customHeight="1" x14ac:dyDescent="0.2"/>
    <row r="6" spans="1:11" ht="14.45" customHeight="1" x14ac:dyDescent="0.2">
      <c r="B6" s="15" t="s">
        <v>2</v>
      </c>
    </row>
    <row r="7" spans="1:11" ht="0.75" customHeight="1" x14ac:dyDescent="0.2"/>
    <row r="8" spans="1:11" ht="14.45" customHeight="1" x14ac:dyDescent="0.2">
      <c r="B8" s="16" t="s">
        <v>3</v>
      </c>
    </row>
    <row r="9" spans="1:11" x14ac:dyDescent="0.2">
      <c r="B9" s="8" t="s">
        <v>4</v>
      </c>
      <c r="C9" s="1" t="s">
        <v>4</v>
      </c>
      <c r="D9" s="1" t="s">
        <v>4</v>
      </c>
      <c r="E9" s="1" t="s">
        <v>4</v>
      </c>
      <c r="F9" s="1" t="s">
        <v>4</v>
      </c>
      <c r="G9" s="1" t="s">
        <v>4</v>
      </c>
      <c r="H9" s="1" t="s">
        <v>5</v>
      </c>
      <c r="I9" s="1" t="s">
        <v>174</v>
      </c>
    </row>
    <row r="10" spans="1:11" x14ac:dyDescent="0.2">
      <c r="B10" s="9" t="s">
        <v>4</v>
      </c>
      <c r="C10" s="2" t="s">
        <v>7</v>
      </c>
      <c r="D10" s="2" t="s">
        <v>8</v>
      </c>
      <c r="E10" s="2" t="s">
        <v>9</v>
      </c>
      <c r="F10" s="2" t="s">
        <v>10</v>
      </c>
      <c r="G10" s="2" t="s">
        <v>11</v>
      </c>
      <c r="H10" s="2" t="s">
        <v>12</v>
      </c>
      <c r="I10" s="2" t="s">
        <v>13</v>
      </c>
      <c r="K10" s="31" t="s">
        <v>331</v>
      </c>
    </row>
    <row r="11" spans="1:11" x14ac:dyDescent="0.2">
      <c r="B11" s="8" t="s">
        <v>153</v>
      </c>
      <c r="C11" s="76">
        <v>0</v>
      </c>
      <c r="D11" s="76">
        <v>0</v>
      </c>
      <c r="E11" s="76">
        <v>0</v>
      </c>
      <c r="F11" s="76">
        <v>0</v>
      </c>
      <c r="G11" s="76">
        <v>0</v>
      </c>
      <c r="H11" s="76">
        <v>374845</v>
      </c>
      <c r="I11" s="76">
        <v>276118</v>
      </c>
    </row>
    <row r="12" spans="1:11" x14ac:dyDescent="0.2">
      <c r="B12" s="8" t="s">
        <v>855</v>
      </c>
      <c r="C12" s="76">
        <v>43380.3</v>
      </c>
      <c r="D12" s="76">
        <v>42448.601999999999</v>
      </c>
      <c r="E12" s="76">
        <v>52796.694000000003</v>
      </c>
      <c r="F12" s="76">
        <v>47655.463000000003</v>
      </c>
      <c r="G12" s="76">
        <v>68104.900269999998</v>
      </c>
      <c r="H12" s="76">
        <v>0</v>
      </c>
      <c r="I12" s="76">
        <v>0</v>
      </c>
    </row>
    <row r="13" spans="1:11" x14ac:dyDescent="0.2">
      <c r="B13" s="8" t="s">
        <v>854</v>
      </c>
      <c r="C13" s="76">
        <v>15175.300999999999</v>
      </c>
      <c r="D13" s="76">
        <v>14876.213</v>
      </c>
      <c r="E13" s="76">
        <v>19642.708999999999</v>
      </c>
      <c r="F13" s="76">
        <v>18175.218000000001</v>
      </c>
      <c r="G13" s="76">
        <v>27040.136429999999</v>
      </c>
      <c r="H13" s="76">
        <v>0</v>
      </c>
      <c r="I13" s="76">
        <v>0</v>
      </c>
    </row>
    <row r="14" spans="1:11" x14ac:dyDescent="0.2">
      <c r="B14" s="8" t="s">
        <v>853</v>
      </c>
      <c r="C14" s="76">
        <v>16125.223</v>
      </c>
      <c r="D14" s="76">
        <v>15389.277</v>
      </c>
      <c r="E14" s="76">
        <v>16210.93</v>
      </c>
      <c r="F14" s="76">
        <v>19241.455999999998</v>
      </c>
      <c r="G14" s="76">
        <v>37038.875809999998</v>
      </c>
      <c r="H14" s="76">
        <v>0</v>
      </c>
      <c r="I14" s="76">
        <v>0</v>
      </c>
    </row>
    <row r="15" spans="1:11" x14ac:dyDescent="0.2">
      <c r="B15" s="8" t="s">
        <v>852</v>
      </c>
      <c r="C15" s="76">
        <v>32524.541000000001</v>
      </c>
      <c r="D15" s="76">
        <v>31773.61</v>
      </c>
      <c r="E15" s="76">
        <v>32214.046999999999</v>
      </c>
      <c r="F15" s="76">
        <v>50972.788</v>
      </c>
      <c r="G15" s="76">
        <v>89280.870980000007</v>
      </c>
      <c r="H15" s="76">
        <v>0</v>
      </c>
      <c r="I15" s="76">
        <v>0</v>
      </c>
    </row>
    <row r="16" spans="1:11" x14ac:dyDescent="0.2">
      <c r="B16" s="8" t="s">
        <v>258</v>
      </c>
      <c r="C16" s="76">
        <v>2369.232</v>
      </c>
      <c r="D16" s="76">
        <v>-3198.828</v>
      </c>
      <c r="E16" s="76">
        <v>8370.518</v>
      </c>
      <c r="F16" s="76">
        <v>17954.929</v>
      </c>
      <c r="G16" s="76">
        <v>179382.22904000001</v>
      </c>
      <c r="H16" s="76">
        <v>0</v>
      </c>
      <c r="I16" s="76">
        <v>0</v>
      </c>
    </row>
    <row r="17" spans="1:14" x14ac:dyDescent="0.2">
      <c r="B17" s="8" t="s">
        <v>851</v>
      </c>
      <c r="C17" s="76">
        <v>1476.5429999999999</v>
      </c>
      <c r="D17" s="76">
        <v>1598.3589999999999</v>
      </c>
      <c r="E17" s="76">
        <v>1902.64</v>
      </c>
      <c r="F17" s="76">
        <v>2874.404</v>
      </c>
      <c r="G17" s="76">
        <v>3405.3749699999998</v>
      </c>
      <c r="H17" s="76">
        <v>0</v>
      </c>
      <c r="I17" s="76">
        <v>0</v>
      </c>
    </row>
    <row r="18" spans="1:14" x14ac:dyDescent="0.2">
      <c r="B18" s="8" t="s">
        <v>850</v>
      </c>
      <c r="C18" s="76">
        <v>270.43700000000001</v>
      </c>
      <c r="D18" s="76">
        <v>3277.0450000000001</v>
      </c>
      <c r="E18" s="76">
        <v>0</v>
      </c>
      <c r="F18" s="76">
        <v>3602.7370000000001</v>
      </c>
      <c r="G18" s="76">
        <v>10770.0859</v>
      </c>
      <c r="H18" s="76">
        <v>0</v>
      </c>
      <c r="I18" s="76">
        <v>0</v>
      </c>
    </row>
    <row r="19" spans="1:14" x14ac:dyDescent="0.2">
      <c r="B19" s="8" t="s">
        <v>849</v>
      </c>
      <c r="C19" s="76">
        <v>11225.691999999999</v>
      </c>
      <c r="D19" s="76">
        <v>14246.769</v>
      </c>
      <c r="E19" s="76">
        <v>16899.417000000001</v>
      </c>
      <c r="F19" s="76">
        <v>20767.682000000001</v>
      </c>
      <c r="G19" s="76">
        <v>0</v>
      </c>
      <c r="H19" s="76">
        <v>0</v>
      </c>
      <c r="I19" s="76">
        <v>0</v>
      </c>
    </row>
    <row r="20" spans="1:14" x14ac:dyDescent="0.2">
      <c r="B20" s="13" t="s">
        <v>146</v>
      </c>
      <c r="C20" s="7">
        <v>122547.269</v>
      </c>
      <c r="D20" s="7">
        <v>120411.04700000001</v>
      </c>
      <c r="E20" s="7">
        <v>148036.95499999999</v>
      </c>
      <c r="F20" s="7">
        <v>181244.677</v>
      </c>
      <c r="G20" s="7">
        <v>415022.47340000002</v>
      </c>
      <c r="H20" s="7">
        <v>374845</v>
      </c>
      <c r="I20" s="7">
        <v>276118</v>
      </c>
    </row>
    <row r="22" spans="1:14" x14ac:dyDescent="0.2">
      <c r="B22" s="72" t="s">
        <v>9036</v>
      </c>
      <c r="C22" s="72"/>
      <c r="D22" s="72"/>
      <c r="E22" s="72"/>
      <c r="F22" s="72"/>
      <c r="G22" s="72"/>
      <c r="H22" s="72"/>
      <c r="I22" s="74">
        <f>I20+K22</f>
        <v>276118</v>
      </c>
      <c r="K22" s="32">
        <f>SUM(K23:K256)</f>
        <v>0</v>
      </c>
    </row>
    <row r="23" spans="1:14" x14ac:dyDescent="0.2">
      <c r="B23" s="72" t="s">
        <v>257</v>
      </c>
      <c r="C23" s="72"/>
      <c r="D23" s="72"/>
      <c r="E23" s="72"/>
      <c r="F23" s="72"/>
      <c r="G23" s="72"/>
      <c r="H23" s="72"/>
      <c r="I23" s="75">
        <f>I22/I20-1</f>
        <v>0</v>
      </c>
      <c r="K23" s="30"/>
    </row>
    <row r="24" spans="1:14" x14ac:dyDescent="0.2">
      <c r="K24" s="30"/>
    </row>
    <row r="25" spans="1:14" x14ac:dyDescent="0.2">
      <c r="F25" s="19"/>
      <c r="G25" s="19"/>
      <c r="H25" s="19"/>
      <c r="I25" s="19"/>
      <c r="J25" s="19"/>
      <c r="K25" s="33"/>
    </row>
    <row r="26" spans="1:14" x14ac:dyDescent="0.2">
      <c r="A26" s="23" t="s">
        <v>256</v>
      </c>
      <c r="F26" s="19"/>
      <c r="G26" s="19"/>
      <c r="H26" s="19"/>
      <c r="I26" s="19"/>
      <c r="J26" s="19"/>
      <c r="K26" s="33"/>
    </row>
    <row r="27" spans="1:14" x14ac:dyDescent="0.2">
      <c r="F27" s="19"/>
      <c r="G27" s="19"/>
      <c r="H27" s="19"/>
      <c r="I27" s="19"/>
      <c r="J27" s="19"/>
      <c r="K27" s="33"/>
    </row>
    <row r="28" spans="1:14" x14ac:dyDescent="0.2">
      <c r="A28" s="18">
        <v>2021</v>
      </c>
      <c r="F28" s="19"/>
      <c r="G28" s="19"/>
      <c r="H28" s="19"/>
      <c r="I28" s="19"/>
      <c r="J28" s="19"/>
      <c r="K28" s="33"/>
    </row>
    <row r="29" spans="1:14" x14ac:dyDescent="0.2">
      <c r="B29" s="26" t="s">
        <v>3558</v>
      </c>
      <c r="F29" s="19"/>
      <c r="G29" s="19">
        <v>3000</v>
      </c>
      <c r="H29" s="19">
        <v>3000</v>
      </c>
      <c r="I29" s="19"/>
      <c r="J29" s="19"/>
      <c r="K29" s="33"/>
      <c r="M29" s="3" t="s">
        <v>180</v>
      </c>
      <c r="N29" s="26" t="s">
        <v>3592</v>
      </c>
    </row>
    <row r="30" spans="1:14" x14ac:dyDescent="0.2">
      <c r="B30" s="26" t="s">
        <v>3559</v>
      </c>
      <c r="F30" s="19"/>
      <c r="G30" s="19">
        <v>1406</v>
      </c>
      <c r="H30" s="19">
        <v>1406</v>
      </c>
      <c r="I30" s="19"/>
      <c r="J30" s="19"/>
      <c r="K30" s="33"/>
      <c r="M30" s="3" t="s">
        <v>180</v>
      </c>
      <c r="N30" s="26" t="s">
        <v>3593</v>
      </c>
    </row>
    <row r="31" spans="1:14" x14ac:dyDescent="0.2">
      <c r="B31" s="26" t="s">
        <v>3560</v>
      </c>
      <c r="F31" s="19"/>
      <c r="G31" s="19">
        <v>155</v>
      </c>
      <c r="H31" s="19">
        <v>152</v>
      </c>
      <c r="I31" s="19"/>
      <c r="J31" s="19"/>
      <c r="K31" s="33"/>
      <c r="M31" s="3" t="s">
        <v>180</v>
      </c>
      <c r="N31" s="26" t="s">
        <v>3594</v>
      </c>
    </row>
    <row r="32" spans="1:14" x14ac:dyDescent="0.2">
      <c r="B32" s="26" t="s">
        <v>3561</v>
      </c>
      <c r="F32" s="19"/>
      <c r="G32" s="19">
        <v>2450</v>
      </c>
      <c r="H32" s="19">
        <v>2234</v>
      </c>
      <c r="I32" s="19"/>
      <c r="J32" s="19"/>
      <c r="K32" s="33"/>
      <c r="M32" s="3" t="s">
        <v>180</v>
      </c>
      <c r="N32" s="26" t="s">
        <v>3595</v>
      </c>
    </row>
    <row r="33" spans="2:14" x14ac:dyDescent="0.2">
      <c r="B33" s="26" t="s">
        <v>3562</v>
      </c>
      <c r="F33" s="19"/>
      <c r="G33" s="19">
        <v>26</v>
      </c>
      <c r="H33" s="19">
        <v>26</v>
      </c>
      <c r="I33" s="19"/>
      <c r="J33" s="19"/>
      <c r="K33" s="33"/>
      <c r="M33" s="3" t="s">
        <v>180</v>
      </c>
      <c r="N33" s="26" t="s">
        <v>3596</v>
      </c>
    </row>
    <row r="34" spans="2:14" x14ac:dyDescent="0.2">
      <c r="B34" s="26" t="s">
        <v>3563</v>
      </c>
      <c r="F34" s="19"/>
      <c r="G34" s="19">
        <v>0</v>
      </c>
      <c r="H34" s="19">
        <v>4</v>
      </c>
      <c r="I34" s="19"/>
      <c r="J34" s="19"/>
      <c r="K34" s="33"/>
      <c r="M34" s="3" t="s">
        <v>182</v>
      </c>
      <c r="N34" s="26" t="s">
        <v>3597</v>
      </c>
    </row>
    <row r="35" spans="2:14" x14ac:dyDescent="0.2">
      <c r="B35" s="26" t="s">
        <v>3564</v>
      </c>
      <c r="F35" s="19"/>
      <c r="G35" s="19">
        <v>165</v>
      </c>
      <c r="H35" s="19">
        <v>0</v>
      </c>
      <c r="I35" s="19"/>
      <c r="J35" s="19"/>
      <c r="K35" s="33"/>
      <c r="M35" s="3" t="s">
        <v>184</v>
      </c>
      <c r="N35" s="26" t="s">
        <v>3598</v>
      </c>
    </row>
    <row r="36" spans="2:14" x14ac:dyDescent="0.2">
      <c r="B36" s="26" t="s">
        <v>3565</v>
      </c>
      <c r="F36" s="19"/>
      <c r="G36" s="19">
        <v>34</v>
      </c>
      <c r="H36" s="19">
        <v>0</v>
      </c>
      <c r="I36" s="19"/>
      <c r="J36" s="19"/>
      <c r="K36" s="33"/>
      <c r="M36" s="3" t="s">
        <v>182</v>
      </c>
      <c r="N36" s="26" t="s">
        <v>3599</v>
      </c>
    </row>
    <row r="37" spans="2:14" x14ac:dyDescent="0.2">
      <c r="B37" s="26" t="s">
        <v>3566</v>
      </c>
      <c r="F37" s="19"/>
      <c r="G37" s="19">
        <v>736</v>
      </c>
      <c r="H37" s="19">
        <v>0</v>
      </c>
      <c r="I37" s="19"/>
      <c r="J37" s="19"/>
      <c r="K37" s="33"/>
      <c r="M37" s="3" t="s">
        <v>184</v>
      </c>
      <c r="N37" s="26" t="s">
        <v>3600</v>
      </c>
    </row>
    <row r="38" spans="2:14" x14ac:dyDescent="0.2">
      <c r="B38" s="26" t="s">
        <v>3567</v>
      </c>
      <c r="F38" s="19"/>
      <c r="G38" s="19">
        <v>85</v>
      </c>
      <c r="H38" s="19">
        <v>0</v>
      </c>
      <c r="I38" s="19"/>
      <c r="J38" s="19"/>
      <c r="K38" s="33"/>
      <c r="M38" s="3" t="s">
        <v>182</v>
      </c>
      <c r="N38" s="26" t="s">
        <v>3601</v>
      </c>
    </row>
    <row r="39" spans="2:14" x14ac:dyDescent="0.2">
      <c r="B39" s="26" t="s">
        <v>3568</v>
      </c>
      <c r="F39" s="19"/>
      <c r="G39" s="19">
        <v>2689</v>
      </c>
      <c r="H39" s="19">
        <v>4242</v>
      </c>
      <c r="I39" s="19"/>
      <c r="J39" s="19"/>
      <c r="K39" s="33"/>
      <c r="M39" s="3" t="s">
        <v>180</v>
      </c>
      <c r="N39" s="26" t="s">
        <v>3602</v>
      </c>
    </row>
    <row r="40" spans="2:14" x14ac:dyDescent="0.2">
      <c r="B40" s="26" t="s">
        <v>3569</v>
      </c>
      <c r="F40" s="19"/>
      <c r="G40" s="19">
        <v>1200</v>
      </c>
      <c r="H40" s="19">
        <v>0</v>
      </c>
      <c r="I40" s="19"/>
      <c r="J40" s="19"/>
      <c r="K40" s="33"/>
      <c r="M40" s="3" t="s">
        <v>184</v>
      </c>
      <c r="N40" s="26" t="s">
        <v>3603</v>
      </c>
    </row>
    <row r="41" spans="2:14" x14ac:dyDescent="0.2">
      <c r="B41" s="26" t="s">
        <v>3570</v>
      </c>
      <c r="F41" s="19"/>
      <c r="G41" s="19">
        <v>50</v>
      </c>
      <c r="H41" s="19">
        <v>0</v>
      </c>
      <c r="I41" s="19"/>
      <c r="J41" s="19"/>
      <c r="K41" s="33"/>
      <c r="M41" s="3" t="s">
        <v>184</v>
      </c>
      <c r="N41" s="26" t="s">
        <v>3604</v>
      </c>
    </row>
    <row r="42" spans="2:14" x14ac:dyDescent="0.2">
      <c r="B42" s="26" t="s">
        <v>3571</v>
      </c>
      <c r="F42" s="19"/>
      <c r="G42" s="19">
        <v>250</v>
      </c>
      <c r="H42" s="19">
        <v>0</v>
      </c>
      <c r="I42" s="19"/>
      <c r="J42" s="19"/>
      <c r="K42" s="33"/>
      <c r="M42" s="3" t="s">
        <v>184</v>
      </c>
      <c r="N42" s="26" t="s">
        <v>3605</v>
      </c>
    </row>
    <row r="43" spans="2:14" x14ac:dyDescent="0.2">
      <c r="B43" s="26" t="s">
        <v>3572</v>
      </c>
      <c r="F43" s="19"/>
      <c r="G43" s="19">
        <v>984</v>
      </c>
      <c r="H43" s="19">
        <v>984</v>
      </c>
      <c r="I43" s="19"/>
      <c r="J43" s="19"/>
      <c r="K43" s="33"/>
      <c r="M43" s="3" t="s">
        <v>180</v>
      </c>
      <c r="N43" s="26" t="s">
        <v>3606</v>
      </c>
    </row>
    <row r="44" spans="2:14" x14ac:dyDescent="0.2">
      <c r="B44" s="26" t="s">
        <v>3573</v>
      </c>
      <c r="F44" s="19"/>
      <c r="G44" s="19">
        <v>188</v>
      </c>
      <c r="H44" s="19">
        <v>0</v>
      </c>
      <c r="I44" s="19"/>
      <c r="J44" s="19"/>
      <c r="K44" s="33"/>
      <c r="M44" s="3" t="s">
        <v>184</v>
      </c>
      <c r="N44" s="26" t="s">
        <v>3607</v>
      </c>
    </row>
    <row r="45" spans="2:14" x14ac:dyDescent="0.2">
      <c r="B45" s="26" t="s">
        <v>3574</v>
      </c>
      <c r="F45" s="19"/>
      <c r="G45" s="19">
        <v>3676</v>
      </c>
      <c r="H45" s="19">
        <v>530</v>
      </c>
      <c r="I45" s="19"/>
      <c r="J45" s="19"/>
      <c r="K45" s="33"/>
      <c r="M45" s="3" t="s">
        <v>182</v>
      </c>
      <c r="N45" s="26" t="s">
        <v>3608</v>
      </c>
    </row>
    <row r="46" spans="2:14" x14ac:dyDescent="0.2">
      <c r="B46" s="26" t="s">
        <v>3575</v>
      </c>
      <c r="F46" s="19"/>
      <c r="G46" s="19">
        <v>1311</v>
      </c>
      <c r="H46" s="19">
        <v>1338</v>
      </c>
      <c r="I46" s="19"/>
      <c r="J46" s="19"/>
      <c r="K46" s="33"/>
      <c r="M46" s="3" t="s">
        <v>180</v>
      </c>
      <c r="N46" s="26" t="s">
        <v>3609</v>
      </c>
    </row>
    <row r="47" spans="2:14" x14ac:dyDescent="0.2">
      <c r="B47" s="26" t="s">
        <v>3576</v>
      </c>
      <c r="F47" s="19"/>
      <c r="G47" s="19">
        <v>474</v>
      </c>
      <c r="H47" s="19">
        <v>0</v>
      </c>
      <c r="I47" s="19"/>
      <c r="J47" s="19"/>
      <c r="K47" s="33"/>
      <c r="M47" s="3" t="s">
        <v>184</v>
      </c>
      <c r="N47" s="26" t="s">
        <v>3610</v>
      </c>
    </row>
    <row r="48" spans="2:14" x14ac:dyDescent="0.2">
      <c r="B48" s="26" t="s">
        <v>3577</v>
      </c>
      <c r="F48" s="19"/>
      <c r="G48" s="19">
        <v>17</v>
      </c>
      <c r="H48" s="19">
        <v>0</v>
      </c>
      <c r="I48" s="19"/>
      <c r="J48" s="19"/>
      <c r="K48" s="33"/>
      <c r="M48" s="3" t="s">
        <v>184</v>
      </c>
      <c r="N48" s="26" t="s">
        <v>3611</v>
      </c>
    </row>
    <row r="49" spans="2:14" x14ac:dyDescent="0.2">
      <c r="B49" s="26" t="s">
        <v>3578</v>
      </c>
      <c r="F49" s="19"/>
      <c r="G49" s="19">
        <v>2866</v>
      </c>
      <c r="H49" s="19">
        <v>0</v>
      </c>
      <c r="I49" s="19"/>
      <c r="J49" s="19"/>
      <c r="K49" s="33"/>
      <c r="M49" s="3" t="s">
        <v>184</v>
      </c>
      <c r="N49" s="26" t="s">
        <v>3612</v>
      </c>
    </row>
    <row r="50" spans="2:14" x14ac:dyDescent="0.2">
      <c r="B50" s="26" t="s">
        <v>3579</v>
      </c>
      <c r="F50" s="19"/>
      <c r="G50" s="19">
        <v>450</v>
      </c>
      <c r="H50" s="19">
        <v>0</v>
      </c>
      <c r="I50" s="19"/>
      <c r="J50" s="19"/>
      <c r="K50" s="33"/>
      <c r="M50" s="3" t="s">
        <v>184</v>
      </c>
      <c r="N50" s="26" t="s">
        <v>3613</v>
      </c>
    </row>
    <row r="51" spans="2:14" x14ac:dyDescent="0.2">
      <c r="B51" s="26" t="s">
        <v>3580</v>
      </c>
      <c r="F51" s="19"/>
      <c r="G51" s="19">
        <v>4244</v>
      </c>
      <c r="H51" s="19">
        <v>4244</v>
      </c>
      <c r="I51" s="19"/>
      <c r="J51" s="19"/>
      <c r="K51" s="33"/>
      <c r="M51" s="3" t="s">
        <v>180</v>
      </c>
      <c r="N51" s="26" t="s">
        <v>3614</v>
      </c>
    </row>
    <row r="52" spans="2:14" x14ac:dyDescent="0.2">
      <c r="B52" s="26" t="s">
        <v>3581</v>
      </c>
      <c r="F52" s="19"/>
      <c r="G52" s="19">
        <v>1000</v>
      </c>
      <c r="H52" s="19">
        <v>0</v>
      </c>
      <c r="I52" s="19"/>
      <c r="J52" s="19"/>
      <c r="K52" s="33"/>
      <c r="M52" s="3" t="s">
        <v>184</v>
      </c>
      <c r="N52" s="26" t="s">
        <v>3615</v>
      </c>
    </row>
    <row r="53" spans="2:14" x14ac:dyDescent="0.2">
      <c r="B53" s="26" t="s">
        <v>3582</v>
      </c>
      <c r="F53" s="19"/>
      <c r="G53" s="19">
        <v>4590</v>
      </c>
      <c r="H53" s="19">
        <v>4530</v>
      </c>
      <c r="I53" s="19"/>
      <c r="J53" s="19"/>
      <c r="K53" s="33"/>
      <c r="M53" s="3" t="s">
        <v>180</v>
      </c>
      <c r="N53" s="26" t="s">
        <v>3616</v>
      </c>
    </row>
    <row r="54" spans="2:14" x14ac:dyDescent="0.2">
      <c r="B54" s="26" t="s">
        <v>3249</v>
      </c>
      <c r="F54" s="19"/>
      <c r="G54" s="19">
        <v>1254</v>
      </c>
      <c r="H54" s="19">
        <v>1254</v>
      </c>
      <c r="I54" s="19"/>
      <c r="J54" s="19"/>
      <c r="K54" s="33"/>
      <c r="M54" s="3" t="s">
        <v>180</v>
      </c>
      <c r="N54" s="26" t="s">
        <v>3617</v>
      </c>
    </row>
    <row r="55" spans="2:14" x14ac:dyDescent="0.2">
      <c r="B55" s="26" t="s">
        <v>3583</v>
      </c>
      <c r="F55" s="19"/>
      <c r="G55" s="19">
        <v>1550</v>
      </c>
      <c r="H55" s="19">
        <v>1876</v>
      </c>
      <c r="I55" s="19"/>
      <c r="J55" s="19"/>
      <c r="K55" s="33"/>
      <c r="M55" s="3" t="s">
        <v>180</v>
      </c>
      <c r="N55" s="26" t="s">
        <v>3618</v>
      </c>
    </row>
    <row r="56" spans="2:14" x14ac:dyDescent="0.2">
      <c r="B56" s="26" t="s">
        <v>3584</v>
      </c>
      <c r="F56" s="19"/>
      <c r="G56" s="19">
        <v>1500</v>
      </c>
      <c r="H56" s="19">
        <v>0</v>
      </c>
      <c r="I56" s="19"/>
      <c r="J56" s="19"/>
      <c r="K56" s="33"/>
      <c r="M56" s="3" t="s">
        <v>184</v>
      </c>
      <c r="N56" s="26" t="s">
        <v>3619</v>
      </c>
    </row>
    <row r="57" spans="2:14" x14ac:dyDescent="0.2">
      <c r="B57" s="26" t="s">
        <v>3585</v>
      </c>
      <c r="F57" s="19"/>
      <c r="G57" s="19">
        <v>200</v>
      </c>
      <c r="H57" s="19">
        <v>0</v>
      </c>
      <c r="I57" s="19"/>
      <c r="J57" s="19"/>
      <c r="K57" s="33"/>
      <c r="M57" s="3" t="s">
        <v>184</v>
      </c>
      <c r="N57" s="26" t="s">
        <v>3620</v>
      </c>
    </row>
    <row r="58" spans="2:14" x14ac:dyDescent="0.2">
      <c r="B58" s="26" t="s">
        <v>3586</v>
      </c>
      <c r="F58" s="19"/>
      <c r="G58" s="19">
        <v>800</v>
      </c>
      <c r="H58" s="19">
        <v>0</v>
      </c>
      <c r="I58" s="19"/>
      <c r="J58" s="19"/>
      <c r="K58" s="33"/>
      <c r="M58" s="3" t="s">
        <v>184</v>
      </c>
      <c r="N58" s="26" t="s">
        <v>3621</v>
      </c>
    </row>
    <row r="59" spans="2:14" x14ac:dyDescent="0.2">
      <c r="B59" s="26" t="s">
        <v>3587</v>
      </c>
      <c r="F59" s="19"/>
      <c r="G59" s="19">
        <v>17</v>
      </c>
      <c r="H59" s="19">
        <v>0</v>
      </c>
      <c r="I59" s="19"/>
      <c r="J59" s="19"/>
      <c r="K59" s="33"/>
      <c r="M59" s="3" t="s">
        <v>184</v>
      </c>
      <c r="N59" s="26" t="s">
        <v>3622</v>
      </c>
    </row>
    <row r="60" spans="2:14" x14ac:dyDescent="0.2">
      <c r="B60" s="26" t="s">
        <v>3588</v>
      </c>
      <c r="F60" s="19"/>
      <c r="G60" s="19">
        <v>92</v>
      </c>
      <c r="H60" s="19">
        <v>0</v>
      </c>
      <c r="I60" s="19"/>
      <c r="J60" s="19"/>
      <c r="K60" s="33"/>
      <c r="M60" s="3" t="s">
        <v>184</v>
      </c>
      <c r="N60" s="26" t="s">
        <v>3623</v>
      </c>
    </row>
    <row r="61" spans="2:14" x14ac:dyDescent="0.2">
      <c r="B61" s="26" t="s">
        <v>3589</v>
      </c>
      <c r="F61" s="19"/>
      <c r="G61" s="19">
        <v>2389</v>
      </c>
      <c r="H61" s="19">
        <v>3746</v>
      </c>
      <c r="I61" s="19"/>
      <c r="J61" s="19"/>
      <c r="K61" s="33"/>
      <c r="M61" s="3" t="s">
        <v>180</v>
      </c>
      <c r="N61" s="26" t="s">
        <v>3624</v>
      </c>
    </row>
    <row r="62" spans="2:14" x14ac:dyDescent="0.2">
      <c r="B62" s="26" t="s">
        <v>3590</v>
      </c>
      <c r="F62" s="19"/>
      <c r="G62" s="19">
        <v>100</v>
      </c>
      <c r="H62" s="19">
        <v>0</v>
      </c>
      <c r="I62" s="19"/>
      <c r="J62" s="19"/>
      <c r="K62" s="33"/>
      <c r="M62" s="3" t="s">
        <v>184</v>
      </c>
      <c r="N62" s="26" t="s">
        <v>3625</v>
      </c>
    </row>
    <row r="63" spans="2:14" x14ac:dyDescent="0.2">
      <c r="B63" s="26" t="s">
        <v>3591</v>
      </c>
      <c r="F63" s="19"/>
      <c r="G63" s="19">
        <v>100</v>
      </c>
      <c r="H63" s="19">
        <v>0</v>
      </c>
      <c r="I63" s="19"/>
      <c r="J63" s="19"/>
      <c r="K63" s="33"/>
      <c r="M63" s="3" t="s">
        <v>184</v>
      </c>
      <c r="N63" s="26" t="s">
        <v>3626</v>
      </c>
    </row>
    <row r="64" spans="2:14" x14ac:dyDescent="0.2">
      <c r="B64" s="3" t="s">
        <v>221</v>
      </c>
      <c r="F64" s="19"/>
      <c r="G64" s="19">
        <v>-2202</v>
      </c>
      <c r="H64" s="19">
        <v>794</v>
      </c>
      <c r="I64" s="19"/>
      <c r="J64" s="19"/>
      <c r="K64" s="33"/>
      <c r="N64" s="3" t="s">
        <v>2279</v>
      </c>
    </row>
    <row r="65" spans="1:14" x14ac:dyDescent="0.2">
      <c r="B65" s="3" t="s">
        <v>166</v>
      </c>
      <c r="F65" s="19"/>
      <c r="G65" s="19">
        <v>713</v>
      </c>
      <c r="H65" s="19">
        <v>-82</v>
      </c>
      <c r="I65" s="19"/>
      <c r="J65" s="19"/>
      <c r="K65" s="33"/>
    </row>
    <row r="66" spans="1:14" x14ac:dyDescent="0.2">
      <c r="F66" s="19"/>
      <c r="G66" s="19"/>
      <c r="H66" s="19"/>
      <c r="I66" s="19"/>
      <c r="J66" s="19"/>
      <c r="K66" s="33"/>
    </row>
    <row r="67" spans="1:14" x14ac:dyDescent="0.2">
      <c r="A67" s="3">
        <v>2022</v>
      </c>
      <c r="F67" s="19"/>
      <c r="G67" s="19"/>
      <c r="H67" s="19"/>
      <c r="I67" s="19"/>
      <c r="J67" s="19"/>
      <c r="K67" s="33"/>
    </row>
    <row r="68" spans="1:14" x14ac:dyDescent="0.2">
      <c r="B68" s="26" t="s">
        <v>1167</v>
      </c>
      <c r="F68" s="19"/>
      <c r="G68" s="19">
        <v>118</v>
      </c>
      <c r="H68" s="19">
        <v>198</v>
      </c>
      <c r="I68" s="19"/>
      <c r="J68" s="19"/>
      <c r="K68" s="33"/>
      <c r="M68" s="3" t="s">
        <v>182</v>
      </c>
      <c r="N68" s="26" t="s">
        <v>3662</v>
      </c>
    </row>
    <row r="69" spans="1:14" x14ac:dyDescent="0.2">
      <c r="B69" s="26" t="s">
        <v>3627</v>
      </c>
      <c r="F69" s="19"/>
      <c r="G69" s="19">
        <v>91</v>
      </c>
      <c r="H69" s="19">
        <v>30</v>
      </c>
      <c r="I69" s="19"/>
      <c r="J69" s="19"/>
      <c r="K69" s="33"/>
      <c r="M69" s="3" t="s">
        <v>182</v>
      </c>
      <c r="N69" s="26" t="s">
        <v>3663</v>
      </c>
    </row>
    <row r="70" spans="1:14" x14ac:dyDescent="0.2">
      <c r="B70" s="26" t="s">
        <v>3628</v>
      </c>
      <c r="F70" s="19"/>
      <c r="G70" s="19">
        <v>22</v>
      </c>
      <c r="H70" s="19">
        <v>44</v>
      </c>
      <c r="I70" s="19"/>
      <c r="J70" s="19"/>
      <c r="K70" s="33"/>
      <c r="M70" s="3" t="s">
        <v>182</v>
      </c>
      <c r="N70" s="26" t="s">
        <v>3664</v>
      </c>
    </row>
    <row r="71" spans="1:14" x14ac:dyDescent="0.2">
      <c r="B71" s="26" t="s">
        <v>3629</v>
      </c>
      <c r="F71" s="19"/>
      <c r="G71" s="19">
        <v>212</v>
      </c>
      <c r="H71" s="19">
        <v>85</v>
      </c>
      <c r="I71" s="19"/>
      <c r="J71" s="19"/>
      <c r="K71" s="33"/>
      <c r="M71" s="3" t="s">
        <v>182</v>
      </c>
      <c r="N71" s="26" t="s">
        <v>3665</v>
      </c>
    </row>
    <row r="72" spans="1:14" x14ac:dyDescent="0.2">
      <c r="B72" s="26" t="s">
        <v>3630</v>
      </c>
      <c r="F72" s="19"/>
      <c r="G72" s="19">
        <v>39</v>
      </c>
      <c r="H72" s="19">
        <v>60</v>
      </c>
      <c r="I72" s="19"/>
      <c r="J72" s="19"/>
      <c r="K72" s="33"/>
      <c r="M72" s="3" t="s">
        <v>182</v>
      </c>
      <c r="N72" s="26" t="s">
        <v>3666</v>
      </c>
    </row>
    <row r="73" spans="1:14" x14ac:dyDescent="0.2">
      <c r="B73" s="26" t="s">
        <v>3631</v>
      </c>
      <c r="F73" s="19"/>
      <c r="G73" s="19">
        <v>7400</v>
      </c>
      <c r="H73" s="19">
        <v>0</v>
      </c>
      <c r="I73" s="19"/>
      <c r="J73" s="19"/>
      <c r="K73" s="33"/>
      <c r="M73" s="3" t="s">
        <v>184</v>
      </c>
      <c r="N73" s="26" t="s">
        <v>3667</v>
      </c>
    </row>
    <row r="74" spans="1:14" x14ac:dyDescent="0.2">
      <c r="B74" s="26" t="s">
        <v>3632</v>
      </c>
      <c r="F74" s="19"/>
      <c r="G74" s="19">
        <v>17</v>
      </c>
      <c r="H74" s="19">
        <v>0</v>
      </c>
      <c r="I74" s="19"/>
      <c r="J74" s="19"/>
      <c r="K74" s="33"/>
      <c r="M74" s="3" t="s">
        <v>184</v>
      </c>
      <c r="N74" s="26" t="s">
        <v>3668</v>
      </c>
    </row>
    <row r="75" spans="1:14" x14ac:dyDescent="0.2">
      <c r="B75" s="26" t="s">
        <v>3633</v>
      </c>
      <c r="F75" s="19"/>
      <c r="G75" s="19">
        <v>88</v>
      </c>
      <c r="H75" s="19">
        <v>176</v>
      </c>
      <c r="I75" s="19"/>
      <c r="J75" s="19"/>
      <c r="K75" s="33"/>
      <c r="M75" s="3" t="s">
        <v>180</v>
      </c>
      <c r="N75" s="26" t="s">
        <v>3669</v>
      </c>
    </row>
    <row r="76" spans="1:14" x14ac:dyDescent="0.2">
      <c r="B76" s="26" t="s">
        <v>3634</v>
      </c>
      <c r="F76" s="19"/>
      <c r="G76" s="19">
        <v>2000</v>
      </c>
      <c r="H76" s="19">
        <v>0</v>
      </c>
      <c r="I76" s="19"/>
      <c r="J76" s="19"/>
      <c r="K76" s="33"/>
      <c r="M76" s="3" t="s">
        <v>184</v>
      </c>
      <c r="N76" s="26" t="s">
        <v>3670</v>
      </c>
    </row>
    <row r="77" spans="1:14" x14ac:dyDescent="0.2">
      <c r="B77" s="26" t="s">
        <v>3635</v>
      </c>
      <c r="F77" s="19"/>
      <c r="G77" s="19">
        <v>1500</v>
      </c>
      <c r="H77" s="19">
        <v>0</v>
      </c>
      <c r="I77" s="19"/>
      <c r="J77" s="19"/>
      <c r="K77" s="33"/>
      <c r="M77" s="3" t="s">
        <v>184</v>
      </c>
      <c r="N77" s="26" t="s">
        <v>3671</v>
      </c>
    </row>
    <row r="78" spans="1:14" x14ac:dyDescent="0.2">
      <c r="B78" s="26" t="s">
        <v>3636</v>
      </c>
      <c r="F78" s="19"/>
      <c r="G78" s="19">
        <v>1000</v>
      </c>
      <c r="H78" s="19">
        <v>0</v>
      </c>
      <c r="I78" s="19"/>
      <c r="J78" s="19"/>
      <c r="K78" s="33"/>
      <c r="M78" s="3" t="s">
        <v>184</v>
      </c>
      <c r="N78" s="26" t="s">
        <v>3672</v>
      </c>
    </row>
    <row r="79" spans="1:14" x14ac:dyDescent="0.2">
      <c r="B79" s="26" t="s">
        <v>3637</v>
      </c>
      <c r="F79" s="19"/>
      <c r="G79" s="19">
        <v>121</v>
      </c>
      <c r="H79" s="19">
        <v>1952</v>
      </c>
      <c r="I79" s="19"/>
      <c r="J79" s="19"/>
      <c r="K79" s="33"/>
      <c r="M79" s="3" t="s">
        <v>182</v>
      </c>
      <c r="N79" s="26" t="s">
        <v>3673</v>
      </c>
    </row>
    <row r="80" spans="1:14" x14ac:dyDescent="0.2">
      <c r="B80" s="26" t="s">
        <v>3638</v>
      </c>
      <c r="F80" s="19"/>
      <c r="G80" s="19">
        <v>74</v>
      </c>
      <c r="H80" s="19">
        <v>148</v>
      </c>
      <c r="I80" s="19"/>
      <c r="J80" s="19"/>
      <c r="K80" s="33"/>
      <c r="M80" s="3" t="s">
        <v>180</v>
      </c>
      <c r="N80" s="26" t="s">
        <v>3674</v>
      </c>
    </row>
    <row r="81" spans="2:14" x14ac:dyDescent="0.2">
      <c r="B81" s="26" t="s">
        <v>3639</v>
      </c>
      <c r="F81" s="19"/>
      <c r="G81" s="19">
        <v>532</v>
      </c>
      <c r="H81" s="19">
        <v>0</v>
      </c>
      <c r="I81" s="19"/>
      <c r="J81" s="19"/>
      <c r="K81" s="33"/>
      <c r="M81" s="3" t="s">
        <v>184</v>
      </c>
      <c r="N81" s="26" t="s">
        <v>3675</v>
      </c>
    </row>
    <row r="82" spans="2:14" x14ac:dyDescent="0.2">
      <c r="B82" s="26" t="s">
        <v>3640</v>
      </c>
      <c r="F82" s="19"/>
      <c r="G82" s="19">
        <v>500</v>
      </c>
      <c r="H82" s="19">
        <v>0</v>
      </c>
      <c r="I82" s="19"/>
      <c r="J82" s="19"/>
      <c r="K82" s="33"/>
      <c r="M82" s="3" t="s">
        <v>184</v>
      </c>
      <c r="N82" s="26" t="s">
        <v>3676</v>
      </c>
    </row>
    <row r="83" spans="2:14" x14ac:dyDescent="0.2">
      <c r="B83" s="26" t="s">
        <v>3641</v>
      </c>
      <c r="F83" s="19"/>
      <c r="G83" s="19">
        <v>25</v>
      </c>
      <c r="H83" s="19">
        <v>0</v>
      </c>
      <c r="I83" s="19"/>
      <c r="J83" s="19"/>
      <c r="K83" s="33"/>
      <c r="M83" s="3" t="s">
        <v>184</v>
      </c>
      <c r="N83" s="26" t="s">
        <v>3677</v>
      </c>
    </row>
    <row r="84" spans="2:14" x14ac:dyDescent="0.2">
      <c r="B84" s="26" t="s">
        <v>3642</v>
      </c>
      <c r="F84" s="19"/>
      <c r="G84" s="19">
        <v>40</v>
      </c>
      <c r="H84" s="19">
        <v>80</v>
      </c>
      <c r="I84" s="19"/>
      <c r="J84" s="19"/>
      <c r="K84" s="33"/>
      <c r="M84" s="3" t="s">
        <v>180</v>
      </c>
      <c r="N84" s="26" t="s">
        <v>3678</v>
      </c>
    </row>
    <row r="85" spans="2:14" x14ac:dyDescent="0.2">
      <c r="B85" s="26" t="s">
        <v>3643</v>
      </c>
      <c r="F85" s="19"/>
      <c r="G85" s="19">
        <v>44</v>
      </c>
      <c r="H85" s="19">
        <v>0</v>
      </c>
      <c r="I85" s="19"/>
      <c r="J85" s="19"/>
      <c r="K85" s="33"/>
      <c r="M85" s="3" t="s">
        <v>184</v>
      </c>
      <c r="N85" s="26" t="s">
        <v>3679</v>
      </c>
    </row>
    <row r="86" spans="2:14" x14ac:dyDescent="0.2">
      <c r="B86" s="26" t="s">
        <v>3644</v>
      </c>
      <c r="F86" s="19"/>
      <c r="G86" s="19">
        <v>166</v>
      </c>
      <c r="H86" s="19">
        <v>0</v>
      </c>
      <c r="I86" s="19"/>
      <c r="J86" s="19"/>
      <c r="K86" s="33"/>
      <c r="M86" s="3" t="s">
        <v>184</v>
      </c>
      <c r="N86" s="26" t="s">
        <v>3680</v>
      </c>
    </row>
    <row r="87" spans="2:14" x14ac:dyDescent="0.2">
      <c r="B87" s="26" t="s">
        <v>3645</v>
      </c>
      <c r="F87" s="19"/>
      <c r="G87" s="19">
        <v>1680</v>
      </c>
      <c r="H87" s="19">
        <v>1680</v>
      </c>
      <c r="I87" s="19"/>
      <c r="J87" s="19"/>
      <c r="K87" s="33"/>
      <c r="M87" s="3" t="s">
        <v>182</v>
      </c>
      <c r="N87" s="26" t="s">
        <v>3681</v>
      </c>
    </row>
    <row r="88" spans="2:14" x14ac:dyDescent="0.2">
      <c r="B88" s="26" t="s">
        <v>3646</v>
      </c>
      <c r="F88" s="19"/>
      <c r="G88" s="19">
        <v>1000</v>
      </c>
      <c r="H88" s="19">
        <v>0</v>
      </c>
      <c r="I88" s="19"/>
      <c r="J88" s="19"/>
      <c r="K88" s="33"/>
      <c r="M88" s="3" t="s">
        <v>184</v>
      </c>
      <c r="N88" s="26" t="s">
        <v>3682</v>
      </c>
    </row>
    <row r="89" spans="2:14" x14ac:dyDescent="0.2">
      <c r="B89" s="26" t="s">
        <v>3581</v>
      </c>
      <c r="F89" s="19"/>
      <c r="G89" s="19">
        <v>1000</v>
      </c>
      <c r="H89" s="19">
        <v>0</v>
      </c>
      <c r="I89" s="19"/>
      <c r="J89" s="19"/>
      <c r="K89" s="33"/>
      <c r="M89" s="3" t="s">
        <v>184</v>
      </c>
      <c r="N89" s="26" t="s">
        <v>3683</v>
      </c>
    </row>
    <row r="90" spans="2:14" x14ac:dyDescent="0.2">
      <c r="B90" s="26" t="s">
        <v>3249</v>
      </c>
      <c r="F90" s="19"/>
      <c r="G90" s="19">
        <v>654</v>
      </c>
      <c r="H90" s="19">
        <v>571</v>
      </c>
      <c r="I90" s="19"/>
      <c r="J90" s="19"/>
      <c r="K90" s="33"/>
      <c r="M90" s="3" t="s">
        <v>182</v>
      </c>
      <c r="N90" s="26" t="s">
        <v>3684</v>
      </c>
    </row>
    <row r="91" spans="2:14" x14ac:dyDescent="0.2">
      <c r="B91" s="26" t="s">
        <v>3647</v>
      </c>
      <c r="F91" s="19"/>
      <c r="G91" s="19">
        <v>100</v>
      </c>
      <c r="H91" s="19">
        <v>0</v>
      </c>
      <c r="I91" s="19"/>
      <c r="J91" s="19"/>
      <c r="K91" s="33"/>
      <c r="M91" s="3" t="s">
        <v>184</v>
      </c>
      <c r="N91" s="26" t="s">
        <v>3685</v>
      </c>
    </row>
    <row r="92" spans="2:14" x14ac:dyDescent="0.2">
      <c r="B92" s="26" t="s">
        <v>3648</v>
      </c>
      <c r="F92" s="19"/>
      <c r="G92" s="19">
        <v>2488</v>
      </c>
      <c r="H92" s="19">
        <v>0</v>
      </c>
      <c r="I92" s="19"/>
      <c r="J92" s="19"/>
      <c r="K92" s="33"/>
      <c r="M92" s="3" t="s">
        <v>184</v>
      </c>
      <c r="N92" s="26" t="s">
        <v>3686</v>
      </c>
    </row>
    <row r="93" spans="2:14" x14ac:dyDescent="0.2">
      <c r="B93" s="26" t="s">
        <v>3649</v>
      </c>
      <c r="F93" s="19"/>
      <c r="G93" s="19">
        <v>1283</v>
      </c>
      <c r="H93" s="19">
        <v>0</v>
      </c>
      <c r="I93" s="19"/>
      <c r="J93" s="19"/>
      <c r="K93" s="33"/>
      <c r="M93" s="3" t="s">
        <v>184</v>
      </c>
      <c r="N93" s="26" t="s">
        <v>3687</v>
      </c>
    </row>
    <row r="94" spans="2:14" x14ac:dyDescent="0.2">
      <c r="B94" s="26" t="s">
        <v>3650</v>
      </c>
      <c r="F94" s="19"/>
      <c r="G94" s="19">
        <v>409</v>
      </c>
      <c r="H94" s="19">
        <v>372</v>
      </c>
      <c r="I94" s="19"/>
      <c r="J94" s="19"/>
      <c r="K94" s="33"/>
      <c r="M94" s="3" t="s">
        <v>182</v>
      </c>
      <c r="N94" s="26" t="s">
        <v>3688</v>
      </c>
    </row>
    <row r="95" spans="2:14" x14ac:dyDescent="0.2">
      <c r="B95" s="26" t="s">
        <v>3651</v>
      </c>
      <c r="F95" s="19"/>
      <c r="G95" s="19">
        <v>818</v>
      </c>
      <c r="H95" s="19">
        <v>1554</v>
      </c>
      <c r="I95" s="19"/>
      <c r="J95" s="19"/>
      <c r="K95" s="33"/>
      <c r="M95" s="3" t="s">
        <v>180</v>
      </c>
      <c r="N95" s="26" t="s">
        <v>3689</v>
      </c>
    </row>
    <row r="96" spans="2:14" x14ac:dyDescent="0.2">
      <c r="B96" s="26" t="s">
        <v>3652</v>
      </c>
      <c r="F96" s="19"/>
      <c r="G96" s="19">
        <v>6178</v>
      </c>
      <c r="H96" s="19">
        <v>0</v>
      </c>
      <c r="I96" s="19"/>
      <c r="J96" s="19"/>
      <c r="K96" s="33"/>
      <c r="M96" s="3" t="s">
        <v>184</v>
      </c>
      <c r="N96" s="26" t="s">
        <v>3690</v>
      </c>
    </row>
    <row r="97" spans="1:14" x14ac:dyDescent="0.2">
      <c r="B97" s="26" t="s">
        <v>3653</v>
      </c>
      <c r="F97" s="19"/>
      <c r="G97" s="19">
        <v>320</v>
      </c>
      <c r="H97" s="19">
        <v>320</v>
      </c>
      <c r="I97" s="19"/>
      <c r="J97" s="19"/>
      <c r="K97" s="33"/>
      <c r="M97" s="3" t="s">
        <v>180</v>
      </c>
      <c r="N97" s="26" t="s">
        <v>3691</v>
      </c>
    </row>
    <row r="98" spans="1:14" x14ac:dyDescent="0.2">
      <c r="B98" s="26" t="s">
        <v>3654</v>
      </c>
      <c r="F98" s="19"/>
      <c r="G98" s="19">
        <v>0</v>
      </c>
      <c r="H98" s="19">
        <v>490</v>
      </c>
      <c r="I98" s="19"/>
      <c r="J98" s="19"/>
      <c r="K98" s="33"/>
      <c r="M98" s="3" t="s">
        <v>182</v>
      </c>
      <c r="N98" s="26" t="s">
        <v>3692</v>
      </c>
    </row>
    <row r="99" spans="1:14" x14ac:dyDescent="0.2">
      <c r="B99" s="26" t="s">
        <v>3655</v>
      </c>
      <c r="F99" s="19"/>
      <c r="G99" s="19">
        <v>6000</v>
      </c>
      <c r="H99" s="19">
        <v>6000</v>
      </c>
      <c r="I99" s="19"/>
      <c r="J99" s="19"/>
      <c r="K99" s="33"/>
      <c r="M99" s="3" t="s">
        <v>180</v>
      </c>
      <c r="N99" s="26" t="s">
        <v>3693</v>
      </c>
    </row>
    <row r="100" spans="1:14" x14ac:dyDescent="0.2">
      <c r="B100" s="26" t="s">
        <v>3656</v>
      </c>
      <c r="F100" s="19"/>
      <c r="G100" s="19">
        <v>1088</v>
      </c>
      <c r="H100" s="19">
        <v>0</v>
      </c>
      <c r="I100" s="19"/>
      <c r="J100" s="19"/>
      <c r="K100" s="33"/>
      <c r="M100" s="3" t="s">
        <v>184</v>
      </c>
      <c r="N100" s="26" t="s">
        <v>3694</v>
      </c>
    </row>
    <row r="101" spans="1:14" x14ac:dyDescent="0.2">
      <c r="B101" s="26" t="s">
        <v>3657</v>
      </c>
      <c r="F101" s="19"/>
      <c r="G101" s="19">
        <v>814</v>
      </c>
      <c r="H101" s="19">
        <v>1628</v>
      </c>
      <c r="I101" s="19"/>
      <c r="J101" s="19"/>
      <c r="K101" s="33"/>
      <c r="M101" s="3" t="s">
        <v>180</v>
      </c>
      <c r="N101" s="26" t="s">
        <v>3695</v>
      </c>
    </row>
    <row r="102" spans="1:14" x14ac:dyDescent="0.2">
      <c r="B102" s="26" t="s">
        <v>3658</v>
      </c>
      <c r="F102" s="19"/>
      <c r="G102" s="19">
        <v>125</v>
      </c>
      <c r="H102" s="19">
        <v>0</v>
      </c>
      <c r="I102" s="19"/>
      <c r="J102" s="19"/>
      <c r="K102" s="33"/>
      <c r="M102" s="3" t="s">
        <v>184</v>
      </c>
      <c r="N102" s="26" t="s">
        <v>3696</v>
      </c>
    </row>
    <row r="103" spans="1:14" x14ac:dyDescent="0.2">
      <c r="B103" s="26" t="s">
        <v>3659</v>
      </c>
      <c r="F103" s="19"/>
      <c r="G103" s="19">
        <v>1354</v>
      </c>
      <c r="H103" s="19">
        <v>2600</v>
      </c>
      <c r="I103" s="19"/>
      <c r="J103" s="19"/>
      <c r="K103" s="33"/>
      <c r="M103" s="3" t="s">
        <v>180</v>
      </c>
      <c r="N103" s="26" t="s">
        <v>3697</v>
      </c>
    </row>
    <row r="104" spans="1:14" x14ac:dyDescent="0.2">
      <c r="B104" s="26" t="s">
        <v>3660</v>
      </c>
      <c r="F104" s="19"/>
      <c r="G104" s="19">
        <v>5000</v>
      </c>
      <c r="H104" s="19">
        <v>0</v>
      </c>
      <c r="I104" s="19"/>
      <c r="J104" s="19"/>
      <c r="K104" s="33"/>
      <c r="M104" s="3" t="s">
        <v>184</v>
      </c>
      <c r="N104" s="26" t="s">
        <v>3698</v>
      </c>
    </row>
    <row r="105" spans="1:14" x14ac:dyDescent="0.2">
      <c r="B105" s="26" t="s">
        <v>3661</v>
      </c>
      <c r="F105" s="19"/>
      <c r="G105" s="19">
        <v>225</v>
      </c>
      <c r="H105" s="19">
        <v>450</v>
      </c>
      <c r="I105" s="19"/>
      <c r="J105" s="19"/>
      <c r="K105" s="33"/>
      <c r="M105" s="3" t="s">
        <v>180</v>
      </c>
      <c r="N105" s="26" t="s">
        <v>3699</v>
      </c>
    </row>
    <row r="106" spans="1:14" x14ac:dyDescent="0.2">
      <c r="B106" s="3" t="s">
        <v>221</v>
      </c>
      <c r="F106" s="19"/>
      <c r="G106" s="19">
        <v>1794</v>
      </c>
      <c r="H106" s="19">
        <v>2794</v>
      </c>
      <c r="I106" s="19"/>
      <c r="J106" s="19"/>
      <c r="K106" s="33"/>
      <c r="N106" s="39" t="s">
        <v>3285</v>
      </c>
    </row>
    <row r="107" spans="1:14" x14ac:dyDescent="0.2">
      <c r="B107" s="3" t="s">
        <v>166</v>
      </c>
      <c r="F107" s="19"/>
      <c r="G107" s="19">
        <v>192</v>
      </c>
      <c r="H107" s="19">
        <v>305</v>
      </c>
      <c r="I107" s="19"/>
      <c r="J107" s="19"/>
      <c r="K107" s="33"/>
    </row>
    <row r="108" spans="1:14" x14ac:dyDescent="0.2">
      <c r="F108" s="19"/>
      <c r="G108" s="19"/>
      <c r="H108" s="19"/>
      <c r="I108" s="19"/>
      <c r="J108" s="19"/>
      <c r="K108" s="33"/>
    </row>
    <row r="109" spans="1:14" x14ac:dyDescent="0.2">
      <c r="A109" s="3">
        <v>2023</v>
      </c>
      <c r="F109" s="19"/>
      <c r="H109" s="19"/>
      <c r="I109" s="19"/>
      <c r="J109" s="19"/>
      <c r="K109" s="33"/>
    </row>
    <row r="110" spans="1:14" x14ac:dyDescent="0.2">
      <c r="B110" s="26" t="s">
        <v>3700</v>
      </c>
      <c r="F110" s="19"/>
      <c r="G110" s="19">
        <v>53</v>
      </c>
      <c r="H110" s="19"/>
      <c r="I110" s="19"/>
      <c r="J110" s="19"/>
      <c r="K110" s="33"/>
      <c r="M110" s="3" t="s">
        <v>184</v>
      </c>
      <c r="N110" s="26" t="s">
        <v>3708</v>
      </c>
    </row>
    <row r="111" spans="1:14" x14ac:dyDescent="0.2">
      <c r="B111" s="26" t="s">
        <v>3701</v>
      </c>
      <c r="F111" s="19"/>
      <c r="G111" s="19">
        <v>1323</v>
      </c>
      <c r="H111" s="19"/>
      <c r="I111" s="19"/>
      <c r="J111" s="19"/>
      <c r="K111" s="33"/>
      <c r="M111" s="3" t="s">
        <v>184</v>
      </c>
      <c r="N111" s="26" t="s">
        <v>3709</v>
      </c>
    </row>
    <row r="112" spans="1:14" x14ac:dyDescent="0.2">
      <c r="B112" s="26" t="s">
        <v>3702</v>
      </c>
      <c r="F112" s="19"/>
      <c r="G112" s="19">
        <v>38</v>
      </c>
      <c r="H112" s="19"/>
      <c r="I112" s="19"/>
      <c r="J112" s="19"/>
      <c r="K112" s="33"/>
      <c r="M112" s="3" t="s">
        <v>184</v>
      </c>
      <c r="N112" s="26" t="s">
        <v>3710</v>
      </c>
    </row>
    <row r="113" spans="2:14" x14ac:dyDescent="0.2">
      <c r="B113" s="26" t="s">
        <v>3703</v>
      </c>
      <c r="F113" s="19"/>
      <c r="G113" s="19">
        <v>3000</v>
      </c>
      <c r="H113" s="19"/>
      <c r="I113" s="19"/>
      <c r="J113" s="19"/>
      <c r="K113" s="33"/>
      <c r="M113" s="3" t="s">
        <v>184</v>
      </c>
      <c r="N113" s="26" t="s">
        <v>3711</v>
      </c>
    </row>
    <row r="114" spans="2:14" x14ac:dyDescent="0.2">
      <c r="B114" s="26" t="s">
        <v>3704</v>
      </c>
      <c r="F114" s="19"/>
      <c r="G114" s="19">
        <v>5517</v>
      </c>
      <c r="H114" s="19"/>
      <c r="I114" s="19"/>
      <c r="J114" s="19"/>
      <c r="K114" s="33"/>
      <c r="M114" s="3" t="s">
        <v>182</v>
      </c>
      <c r="N114" s="26" t="s">
        <v>3712</v>
      </c>
    </row>
    <row r="115" spans="2:14" x14ac:dyDescent="0.2">
      <c r="B115" s="26" t="s">
        <v>3705</v>
      </c>
      <c r="F115" s="19"/>
      <c r="G115" s="19">
        <v>300</v>
      </c>
      <c r="H115" s="19"/>
      <c r="I115" s="19"/>
      <c r="J115" s="19"/>
      <c r="K115" s="33"/>
      <c r="M115" s="3" t="s">
        <v>184</v>
      </c>
      <c r="N115" s="26" t="s">
        <v>3713</v>
      </c>
    </row>
    <row r="116" spans="2:14" x14ac:dyDescent="0.2">
      <c r="B116" s="26" t="s">
        <v>3706</v>
      </c>
      <c r="F116" s="19"/>
      <c r="G116" s="19">
        <v>6000</v>
      </c>
      <c r="H116" s="19"/>
      <c r="I116" s="19"/>
      <c r="J116" s="19"/>
      <c r="K116" s="33"/>
      <c r="M116" s="3" t="s">
        <v>184</v>
      </c>
      <c r="N116" s="26" t="s">
        <v>3714</v>
      </c>
    </row>
    <row r="117" spans="2:14" x14ac:dyDescent="0.2">
      <c r="B117" s="26" t="s">
        <v>3707</v>
      </c>
      <c r="F117" s="19"/>
      <c r="G117" s="19">
        <v>315</v>
      </c>
      <c r="H117" s="19"/>
      <c r="I117" s="19"/>
      <c r="J117" s="19"/>
      <c r="K117" s="33"/>
      <c r="M117" s="3" t="s">
        <v>184</v>
      </c>
      <c r="N117" s="26" t="s">
        <v>3715</v>
      </c>
    </row>
    <row r="118" spans="2:14" x14ac:dyDescent="0.2">
      <c r="B118" s="26" t="s">
        <v>3904</v>
      </c>
      <c r="F118" s="19"/>
      <c r="G118" s="19">
        <v>2000</v>
      </c>
      <c r="H118" s="19"/>
      <c r="I118" s="19"/>
      <c r="J118" s="19"/>
      <c r="K118" s="33"/>
      <c r="M118" s="3" t="s">
        <v>184</v>
      </c>
      <c r="N118" s="26" t="s">
        <v>3905</v>
      </c>
    </row>
    <row r="119" spans="2:14" x14ac:dyDescent="0.2">
      <c r="B119" s="26" t="s">
        <v>3716</v>
      </c>
      <c r="F119" s="19"/>
      <c r="G119" s="19"/>
      <c r="H119" s="19">
        <v>124</v>
      </c>
      <c r="I119" s="19">
        <v>38</v>
      </c>
      <c r="J119" s="19"/>
      <c r="K119" s="33"/>
      <c r="M119" s="3" t="s">
        <v>182</v>
      </c>
      <c r="N119" s="26" t="s">
        <v>3767</v>
      </c>
    </row>
    <row r="120" spans="2:14" x14ac:dyDescent="0.2">
      <c r="B120" s="26" t="s">
        <v>3717</v>
      </c>
      <c r="F120" s="19"/>
      <c r="G120" s="19"/>
      <c r="H120" s="19">
        <v>48</v>
      </c>
      <c r="I120" s="19">
        <v>12</v>
      </c>
      <c r="J120" s="19"/>
      <c r="K120" s="33"/>
      <c r="M120" s="3" t="s">
        <v>182</v>
      </c>
      <c r="N120" s="26" t="s">
        <v>3768</v>
      </c>
    </row>
    <row r="121" spans="2:14" x14ac:dyDescent="0.2">
      <c r="B121" s="26" t="s">
        <v>3558</v>
      </c>
      <c r="F121" s="19"/>
      <c r="G121" s="19"/>
      <c r="H121" s="19">
        <v>6000</v>
      </c>
      <c r="I121" s="19">
        <v>0</v>
      </c>
      <c r="J121" s="19"/>
      <c r="K121" s="33"/>
      <c r="M121" s="3" t="s">
        <v>184</v>
      </c>
      <c r="N121" s="26" t="s">
        <v>3769</v>
      </c>
    </row>
    <row r="122" spans="2:14" x14ac:dyDescent="0.2">
      <c r="B122" s="26" t="s">
        <v>3718</v>
      </c>
      <c r="F122" s="19"/>
      <c r="G122" s="19"/>
      <c r="H122" s="19">
        <v>65</v>
      </c>
      <c r="I122" s="19">
        <v>0</v>
      </c>
      <c r="J122" s="19"/>
      <c r="K122" s="33"/>
      <c r="M122" s="3" t="s">
        <v>184</v>
      </c>
      <c r="N122" s="26" t="s">
        <v>3770</v>
      </c>
    </row>
    <row r="123" spans="2:14" x14ac:dyDescent="0.2">
      <c r="B123" s="26" t="s">
        <v>3719</v>
      </c>
      <c r="F123" s="19"/>
      <c r="G123" s="19"/>
      <c r="H123" s="19">
        <v>1892</v>
      </c>
      <c r="I123" s="19">
        <v>0</v>
      </c>
      <c r="J123" s="19"/>
      <c r="K123" s="33"/>
      <c r="M123" s="3" t="s">
        <v>182</v>
      </c>
      <c r="N123" s="26" t="s">
        <v>3771</v>
      </c>
    </row>
    <row r="124" spans="2:14" x14ac:dyDescent="0.2">
      <c r="B124" s="26" t="s">
        <v>1095</v>
      </c>
      <c r="F124" s="19"/>
      <c r="G124" s="19"/>
      <c r="H124" s="19">
        <v>1640</v>
      </c>
      <c r="I124" s="19">
        <v>1340</v>
      </c>
      <c r="J124" s="19"/>
      <c r="K124" s="33"/>
      <c r="M124" s="3" t="s">
        <v>182</v>
      </c>
      <c r="N124" s="26" t="s">
        <v>3772</v>
      </c>
    </row>
    <row r="125" spans="2:14" x14ac:dyDescent="0.2">
      <c r="B125" s="26" t="s">
        <v>3720</v>
      </c>
      <c r="F125" s="19"/>
      <c r="G125" s="19"/>
      <c r="H125" s="19">
        <v>953</v>
      </c>
      <c r="I125" s="19">
        <v>1564</v>
      </c>
      <c r="J125" s="19"/>
      <c r="K125" s="33"/>
      <c r="M125" s="3" t="s">
        <v>182</v>
      </c>
      <c r="N125" s="26" t="s">
        <v>3773</v>
      </c>
    </row>
    <row r="126" spans="2:14" x14ac:dyDescent="0.2">
      <c r="B126" s="26" t="s">
        <v>3721</v>
      </c>
      <c r="F126" s="19"/>
      <c r="G126" s="19"/>
      <c r="H126" s="19">
        <v>887</v>
      </c>
      <c r="I126" s="19">
        <v>882</v>
      </c>
      <c r="J126" s="19"/>
      <c r="K126" s="33"/>
      <c r="M126" s="3" t="s">
        <v>180</v>
      </c>
      <c r="N126" s="26" t="s">
        <v>3774</v>
      </c>
    </row>
    <row r="127" spans="2:14" x14ac:dyDescent="0.2">
      <c r="B127" s="26" t="s">
        <v>3722</v>
      </c>
      <c r="F127" s="19"/>
      <c r="G127" s="19"/>
      <c r="H127" s="19">
        <v>222</v>
      </c>
      <c r="I127" s="19">
        <v>30</v>
      </c>
      <c r="J127" s="19"/>
      <c r="K127" s="33"/>
      <c r="M127" s="3" t="s">
        <v>182</v>
      </c>
      <c r="N127" s="26" t="s">
        <v>3775</v>
      </c>
    </row>
    <row r="128" spans="2:14" x14ac:dyDescent="0.2">
      <c r="B128" s="26" t="s">
        <v>3723</v>
      </c>
      <c r="F128" s="19"/>
      <c r="G128" s="19"/>
      <c r="H128" s="19">
        <v>55</v>
      </c>
      <c r="I128" s="19">
        <v>0</v>
      </c>
      <c r="J128" s="19"/>
      <c r="K128" s="33"/>
      <c r="M128" s="3" t="s">
        <v>182</v>
      </c>
      <c r="N128" s="26" t="s">
        <v>3776</v>
      </c>
    </row>
    <row r="129" spans="2:14" x14ac:dyDescent="0.2">
      <c r="B129" s="26" t="s">
        <v>3724</v>
      </c>
      <c r="F129" s="19"/>
      <c r="G129" s="19"/>
      <c r="H129" s="19">
        <v>1156</v>
      </c>
      <c r="I129" s="19">
        <v>161</v>
      </c>
      <c r="J129" s="19"/>
      <c r="K129" s="33"/>
      <c r="M129" s="3" t="s">
        <v>182</v>
      </c>
      <c r="N129" s="26" t="s">
        <v>3777</v>
      </c>
    </row>
    <row r="130" spans="2:14" x14ac:dyDescent="0.2">
      <c r="B130" s="26" t="s">
        <v>3725</v>
      </c>
      <c r="F130" s="19"/>
      <c r="G130" s="19"/>
      <c r="H130" s="19">
        <v>750</v>
      </c>
      <c r="I130" s="19">
        <v>0</v>
      </c>
      <c r="J130" s="19"/>
      <c r="K130" s="33"/>
      <c r="M130" s="3" t="s">
        <v>184</v>
      </c>
      <c r="N130" s="26" t="s">
        <v>3778</v>
      </c>
    </row>
    <row r="131" spans="2:14" x14ac:dyDescent="0.2">
      <c r="B131" s="26" t="s">
        <v>3726</v>
      </c>
      <c r="F131" s="19"/>
      <c r="G131" s="19"/>
      <c r="H131" s="19">
        <v>500</v>
      </c>
      <c r="I131" s="19">
        <v>0</v>
      </c>
      <c r="J131" s="19"/>
      <c r="K131" s="33"/>
      <c r="M131" s="3" t="s">
        <v>184</v>
      </c>
      <c r="N131" s="26" t="s">
        <v>3779</v>
      </c>
    </row>
    <row r="132" spans="2:14" x14ac:dyDescent="0.2">
      <c r="B132" s="26" t="s">
        <v>3727</v>
      </c>
      <c r="F132" s="19"/>
      <c r="G132" s="19"/>
      <c r="H132" s="19">
        <v>208</v>
      </c>
      <c r="I132" s="19">
        <v>0</v>
      </c>
      <c r="J132" s="19"/>
      <c r="K132" s="33"/>
      <c r="M132" s="3" t="s">
        <v>182</v>
      </c>
      <c r="N132" s="26" t="s">
        <v>3780</v>
      </c>
    </row>
    <row r="133" spans="2:14" x14ac:dyDescent="0.2">
      <c r="B133" s="26" t="s">
        <v>3728</v>
      </c>
      <c r="F133" s="19"/>
      <c r="G133" s="19"/>
      <c r="H133" s="19">
        <v>332</v>
      </c>
      <c r="I133" s="19">
        <v>0</v>
      </c>
      <c r="J133" s="19"/>
      <c r="K133" s="33"/>
      <c r="M133" s="3" t="s">
        <v>182</v>
      </c>
      <c r="N133" s="26" t="s">
        <v>3781</v>
      </c>
    </row>
    <row r="134" spans="2:14" x14ac:dyDescent="0.2">
      <c r="B134" s="26" t="s">
        <v>3700</v>
      </c>
      <c r="F134" s="19"/>
      <c r="G134" s="19"/>
      <c r="H134" s="19">
        <v>1469</v>
      </c>
      <c r="I134" s="19">
        <v>526</v>
      </c>
      <c r="J134" s="19"/>
      <c r="K134" s="33"/>
      <c r="M134" s="3" t="s">
        <v>182</v>
      </c>
      <c r="N134" s="26" t="s">
        <v>3782</v>
      </c>
    </row>
    <row r="135" spans="2:14" x14ac:dyDescent="0.2">
      <c r="B135" s="26" t="s">
        <v>3729</v>
      </c>
      <c r="F135" s="19"/>
      <c r="G135" s="19"/>
      <c r="H135" s="19">
        <v>500</v>
      </c>
      <c r="I135" s="19">
        <v>0</v>
      </c>
      <c r="J135" s="19"/>
      <c r="K135" s="33"/>
      <c r="M135" s="3" t="s">
        <v>184</v>
      </c>
      <c r="N135" s="26" t="s">
        <v>3783</v>
      </c>
    </row>
    <row r="136" spans="2:14" x14ac:dyDescent="0.2">
      <c r="B136" s="26" t="s">
        <v>3730</v>
      </c>
      <c r="F136" s="19"/>
      <c r="G136" s="19"/>
      <c r="H136" s="19">
        <v>1000</v>
      </c>
      <c r="I136" s="19">
        <v>0</v>
      </c>
      <c r="J136" s="19"/>
      <c r="K136" s="33"/>
      <c r="M136" s="3" t="s">
        <v>184</v>
      </c>
      <c r="N136" s="26" t="s">
        <v>3784</v>
      </c>
    </row>
    <row r="137" spans="2:14" x14ac:dyDescent="0.2">
      <c r="B137" s="26" t="s">
        <v>3731</v>
      </c>
      <c r="F137" s="19"/>
      <c r="G137" s="19"/>
      <c r="H137" s="19">
        <v>102</v>
      </c>
      <c r="I137" s="19">
        <v>106</v>
      </c>
      <c r="J137" s="19"/>
      <c r="K137" s="33"/>
      <c r="M137" s="3" t="s">
        <v>180</v>
      </c>
      <c r="N137" s="26" t="s">
        <v>3785</v>
      </c>
    </row>
    <row r="138" spans="2:14" x14ac:dyDescent="0.2">
      <c r="B138" s="26" t="s">
        <v>3732</v>
      </c>
      <c r="F138" s="19"/>
      <c r="G138" s="19"/>
      <c r="H138" s="19">
        <v>824</v>
      </c>
      <c r="I138" s="19">
        <v>1968</v>
      </c>
      <c r="J138" s="19"/>
      <c r="K138" s="33"/>
      <c r="M138" s="3" t="s">
        <v>182</v>
      </c>
      <c r="N138" s="26" t="s">
        <v>3786</v>
      </c>
    </row>
    <row r="139" spans="2:14" x14ac:dyDescent="0.2">
      <c r="B139" s="26" t="s">
        <v>3733</v>
      </c>
      <c r="F139" s="19"/>
      <c r="G139" s="19"/>
      <c r="H139" s="19">
        <v>250</v>
      </c>
      <c r="I139" s="19">
        <v>0</v>
      </c>
      <c r="J139" s="19"/>
      <c r="K139" s="33"/>
      <c r="M139" s="3" t="s">
        <v>184</v>
      </c>
      <c r="N139" s="26" t="s">
        <v>3787</v>
      </c>
    </row>
    <row r="140" spans="2:14" x14ac:dyDescent="0.2">
      <c r="B140" s="26" t="s">
        <v>3701</v>
      </c>
      <c r="F140" s="19"/>
      <c r="G140" s="19"/>
      <c r="H140" s="19">
        <v>3298</v>
      </c>
      <c r="I140" s="19">
        <v>0</v>
      </c>
      <c r="J140" s="19"/>
      <c r="K140" s="33"/>
      <c r="M140" s="3" t="s">
        <v>184</v>
      </c>
      <c r="N140" s="26" t="s">
        <v>3788</v>
      </c>
    </row>
    <row r="141" spans="2:14" x14ac:dyDescent="0.2">
      <c r="B141" s="26" t="s">
        <v>3734</v>
      </c>
      <c r="F141" s="19"/>
      <c r="G141" s="19"/>
      <c r="H141" s="19">
        <v>85</v>
      </c>
      <c r="I141" s="19">
        <v>0</v>
      </c>
      <c r="J141" s="19"/>
      <c r="K141" s="33"/>
      <c r="M141" s="3" t="s">
        <v>184</v>
      </c>
      <c r="N141" s="26" t="s">
        <v>3789</v>
      </c>
    </row>
    <row r="142" spans="2:14" x14ac:dyDescent="0.2">
      <c r="B142" s="26" t="s">
        <v>3735</v>
      </c>
      <c r="F142" s="19"/>
      <c r="G142" s="19"/>
      <c r="H142" s="19">
        <v>10756</v>
      </c>
      <c r="I142" s="19">
        <v>0</v>
      </c>
      <c r="J142" s="19"/>
      <c r="K142" s="33"/>
      <c r="M142" s="3" t="s">
        <v>184</v>
      </c>
      <c r="N142" s="26" t="s">
        <v>3790</v>
      </c>
    </row>
    <row r="143" spans="2:14" x14ac:dyDescent="0.2">
      <c r="B143" s="26" t="s">
        <v>3569</v>
      </c>
      <c r="F143" s="19"/>
      <c r="G143" s="19"/>
      <c r="H143" s="19">
        <v>500</v>
      </c>
      <c r="I143" s="19">
        <v>0</v>
      </c>
      <c r="J143" s="19"/>
      <c r="K143" s="33"/>
      <c r="M143" s="3" t="s">
        <v>184</v>
      </c>
      <c r="N143" s="26" t="s">
        <v>3791</v>
      </c>
    </row>
    <row r="144" spans="2:14" x14ac:dyDescent="0.2">
      <c r="B144" s="26" t="s">
        <v>3736</v>
      </c>
      <c r="F144" s="19"/>
      <c r="G144" s="19"/>
      <c r="H144" s="19">
        <v>100</v>
      </c>
      <c r="I144" s="19">
        <v>0</v>
      </c>
      <c r="J144" s="19"/>
      <c r="K144" s="33"/>
      <c r="M144" s="3" t="s">
        <v>184</v>
      </c>
      <c r="N144" s="26" t="s">
        <v>3792</v>
      </c>
    </row>
    <row r="145" spans="2:14" x14ac:dyDescent="0.2">
      <c r="B145" s="26" t="s">
        <v>3737</v>
      </c>
      <c r="F145" s="19"/>
      <c r="G145" s="19"/>
      <c r="H145" s="19">
        <v>136</v>
      </c>
      <c r="I145" s="19">
        <v>0</v>
      </c>
      <c r="J145" s="19"/>
      <c r="K145" s="33"/>
      <c r="M145" s="3" t="s">
        <v>182</v>
      </c>
      <c r="N145" s="26" t="s">
        <v>3793</v>
      </c>
    </row>
    <row r="146" spans="2:14" x14ac:dyDescent="0.2">
      <c r="B146" s="26" t="s">
        <v>3702</v>
      </c>
      <c r="F146" s="19"/>
      <c r="G146" s="19"/>
      <c r="H146" s="19">
        <v>62</v>
      </c>
      <c r="I146" s="19">
        <v>62</v>
      </c>
      <c r="J146" s="19"/>
      <c r="K146" s="33"/>
      <c r="M146" s="3" t="s">
        <v>180</v>
      </c>
      <c r="N146" s="26" t="s">
        <v>3794</v>
      </c>
    </row>
    <row r="147" spans="2:14" x14ac:dyDescent="0.2">
      <c r="B147" s="26" t="s">
        <v>3738</v>
      </c>
      <c r="F147" s="19"/>
      <c r="G147" s="19"/>
      <c r="H147" s="19">
        <v>1624</v>
      </c>
      <c r="I147" s="19">
        <v>1622</v>
      </c>
      <c r="J147" s="19"/>
      <c r="K147" s="33"/>
      <c r="M147" s="3" t="s">
        <v>180</v>
      </c>
      <c r="N147" s="26" t="s">
        <v>3795</v>
      </c>
    </row>
    <row r="148" spans="2:14" x14ac:dyDescent="0.2">
      <c r="B148" s="26" t="s">
        <v>3739</v>
      </c>
      <c r="F148" s="19"/>
      <c r="G148" s="19"/>
      <c r="H148" s="19">
        <v>100</v>
      </c>
      <c r="I148" s="19">
        <v>0</v>
      </c>
      <c r="J148" s="19"/>
      <c r="K148" s="33"/>
      <c r="M148" s="3" t="s">
        <v>184</v>
      </c>
      <c r="N148" s="26" t="s">
        <v>3796</v>
      </c>
    </row>
    <row r="149" spans="2:14" x14ac:dyDescent="0.2">
      <c r="B149" s="26" t="s">
        <v>3740</v>
      </c>
      <c r="F149" s="19"/>
      <c r="G149" s="19"/>
      <c r="H149" s="19">
        <v>50</v>
      </c>
      <c r="I149" s="19">
        <v>0</v>
      </c>
      <c r="J149" s="19"/>
      <c r="K149" s="33"/>
      <c r="M149" s="3" t="s">
        <v>184</v>
      </c>
      <c r="N149" s="26" t="s">
        <v>3797</v>
      </c>
    </row>
    <row r="150" spans="2:14" x14ac:dyDescent="0.2">
      <c r="B150" s="26" t="s">
        <v>3741</v>
      </c>
      <c r="F150" s="19"/>
      <c r="G150" s="19"/>
      <c r="H150" s="19">
        <v>150</v>
      </c>
      <c r="I150" s="19">
        <v>0</v>
      </c>
      <c r="J150" s="19"/>
      <c r="K150" s="33"/>
      <c r="M150" s="3" t="s">
        <v>184</v>
      </c>
      <c r="N150" s="26" t="s">
        <v>3798</v>
      </c>
    </row>
    <row r="151" spans="2:14" x14ac:dyDescent="0.2">
      <c r="B151" s="26" t="s">
        <v>3742</v>
      </c>
      <c r="F151" s="19"/>
      <c r="G151" s="19"/>
      <c r="H151" s="19">
        <v>-264</v>
      </c>
      <c r="I151" s="19">
        <v>-264</v>
      </c>
      <c r="J151" s="19"/>
      <c r="K151" s="33"/>
      <c r="M151" s="3" t="s">
        <v>180</v>
      </c>
      <c r="N151" s="26" t="s">
        <v>3799</v>
      </c>
    </row>
    <row r="152" spans="2:14" x14ac:dyDescent="0.2">
      <c r="B152" s="26" t="s">
        <v>3743</v>
      </c>
      <c r="F152" s="19"/>
      <c r="G152" s="19"/>
      <c r="H152" s="19">
        <v>580</v>
      </c>
      <c r="I152" s="19">
        <v>143</v>
      </c>
      <c r="J152" s="19"/>
      <c r="K152" s="33"/>
      <c r="M152" s="3" t="s">
        <v>182</v>
      </c>
      <c r="N152" s="26" t="s">
        <v>3800</v>
      </c>
    </row>
    <row r="153" spans="2:14" x14ac:dyDescent="0.2">
      <c r="B153" s="26" t="s">
        <v>3744</v>
      </c>
      <c r="F153" s="19"/>
      <c r="G153" s="19"/>
      <c r="H153" s="19">
        <v>4</v>
      </c>
      <c r="I153" s="19">
        <v>22</v>
      </c>
      <c r="J153" s="19"/>
      <c r="K153" s="33"/>
      <c r="M153" s="3" t="s">
        <v>182</v>
      </c>
      <c r="N153" s="26" t="s">
        <v>3801</v>
      </c>
    </row>
    <row r="154" spans="2:14" x14ac:dyDescent="0.2">
      <c r="B154" s="26" t="s">
        <v>3745</v>
      </c>
      <c r="F154" s="19"/>
      <c r="G154" s="19"/>
      <c r="H154" s="19">
        <v>3516</v>
      </c>
      <c r="I154" s="19">
        <v>0</v>
      </c>
      <c r="J154" s="19"/>
      <c r="K154" s="33"/>
      <c r="M154" s="3" t="s">
        <v>184</v>
      </c>
      <c r="N154" s="26" t="s">
        <v>3802</v>
      </c>
    </row>
    <row r="155" spans="2:14" x14ac:dyDescent="0.2">
      <c r="B155" s="26" t="s">
        <v>3746</v>
      </c>
      <c r="F155" s="19"/>
      <c r="G155" s="19"/>
      <c r="H155" s="19">
        <v>2039</v>
      </c>
      <c r="I155" s="19">
        <v>0</v>
      </c>
      <c r="J155" s="19"/>
      <c r="K155" s="33"/>
      <c r="M155" s="3" t="s">
        <v>184</v>
      </c>
      <c r="N155" s="26" t="s">
        <v>3803</v>
      </c>
    </row>
    <row r="156" spans="2:14" x14ac:dyDescent="0.2">
      <c r="B156" s="26" t="s">
        <v>3747</v>
      </c>
      <c r="F156" s="19"/>
      <c r="G156" s="19"/>
      <c r="H156" s="19">
        <v>17752</v>
      </c>
      <c r="I156" s="19">
        <v>0</v>
      </c>
      <c r="J156" s="19"/>
      <c r="K156" s="33"/>
      <c r="M156" s="3" t="s">
        <v>184</v>
      </c>
      <c r="N156" s="26" t="s">
        <v>3804</v>
      </c>
    </row>
    <row r="157" spans="2:14" x14ac:dyDescent="0.2">
      <c r="B157" s="26" t="s">
        <v>3748</v>
      </c>
      <c r="F157" s="19"/>
      <c r="G157" s="19"/>
      <c r="H157" s="19">
        <v>200</v>
      </c>
      <c r="I157" s="19">
        <v>0</v>
      </c>
      <c r="J157" s="19"/>
      <c r="K157" s="33"/>
      <c r="M157" s="3" t="s">
        <v>184</v>
      </c>
      <c r="N157" s="26" t="s">
        <v>3805</v>
      </c>
    </row>
    <row r="158" spans="2:14" x14ac:dyDescent="0.2">
      <c r="B158" s="26" t="s">
        <v>3749</v>
      </c>
      <c r="F158" s="19"/>
      <c r="G158" s="19"/>
      <c r="H158" s="19">
        <v>300</v>
      </c>
      <c r="I158" s="19">
        <v>0</v>
      </c>
      <c r="J158" s="19"/>
      <c r="K158" s="33"/>
      <c r="M158" s="3" t="s">
        <v>184</v>
      </c>
      <c r="N158" s="26" t="s">
        <v>3806</v>
      </c>
    </row>
    <row r="159" spans="2:14" x14ac:dyDescent="0.2">
      <c r="B159" s="26" t="s">
        <v>3073</v>
      </c>
      <c r="F159" s="19"/>
      <c r="G159" s="19"/>
      <c r="H159" s="19">
        <v>984</v>
      </c>
      <c r="I159" s="19">
        <v>700</v>
      </c>
      <c r="J159" s="19"/>
      <c r="K159" s="33"/>
      <c r="M159" s="3" t="s">
        <v>180</v>
      </c>
      <c r="N159" s="26" t="s">
        <v>3807</v>
      </c>
    </row>
    <row r="160" spans="2:14" x14ac:dyDescent="0.2">
      <c r="B160" s="26" t="s">
        <v>3750</v>
      </c>
      <c r="F160" s="19"/>
      <c r="G160" s="19"/>
      <c r="H160" s="19">
        <v>895</v>
      </c>
      <c r="I160" s="19">
        <v>906</v>
      </c>
      <c r="J160" s="19"/>
      <c r="K160" s="33"/>
      <c r="M160" s="3" t="s">
        <v>182</v>
      </c>
      <c r="N160" s="26" t="s">
        <v>3808</v>
      </c>
    </row>
    <row r="161" spans="2:14" x14ac:dyDescent="0.2">
      <c r="B161" s="26" t="s">
        <v>3751</v>
      </c>
      <c r="F161" s="19"/>
      <c r="G161" s="19"/>
      <c r="H161" s="19">
        <v>565</v>
      </c>
      <c r="I161" s="19">
        <v>330</v>
      </c>
      <c r="J161" s="19"/>
      <c r="K161" s="33"/>
      <c r="M161" s="3" t="s">
        <v>180</v>
      </c>
      <c r="N161" s="26" t="s">
        <v>3809</v>
      </c>
    </row>
    <row r="162" spans="2:14" x14ac:dyDescent="0.2">
      <c r="B162" s="26" t="s">
        <v>3752</v>
      </c>
      <c r="F162" s="19"/>
      <c r="G162" s="19"/>
      <c r="H162" s="19">
        <v>228</v>
      </c>
      <c r="I162" s="19">
        <v>0</v>
      </c>
      <c r="J162" s="19"/>
      <c r="K162" s="33"/>
      <c r="M162" s="3" t="s">
        <v>182</v>
      </c>
      <c r="N162" s="26" t="s">
        <v>3810</v>
      </c>
    </row>
    <row r="163" spans="2:14" x14ac:dyDescent="0.2">
      <c r="B163" s="26" t="s">
        <v>3581</v>
      </c>
      <c r="F163" s="19"/>
      <c r="G163" s="19"/>
      <c r="H163" s="19">
        <v>2768</v>
      </c>
      <c r="I163" s="19">
        <v>2756</v>
      </c>
      <c r="J163" s="19"/>
      <c r="K163" s="33"/>
      <c r="M163" s="3" t="s">
        <v>180</v>
      </c>
      <c r="N163" s="26" t="s">
        <v>3811</v>
      </c>
    </row>
    <row r="164" spans="2:14" x14ac:dyDescent="0.2">
      <c r="B164" s="26" t="s">
        <v>3753</v>
      </c>
      <c r="F164" s="19"/>
      <c r="G164" s="19"/>
      <c r="H164" s="19">
        <v>1388</v>
      </c>
      <c r="I164" s="19">
        <v>1316</v>
      </c>
      <c r="J164" s="19"/>
      <c r="K164" s="33"/>
      <c r="M164" s="3" t="s">
        <v>182</v>
      </c>
      <c r="N164" s="26" t="s">
        <v>3812</v>
      </c>
    </row>
    <row r="165" spans="2:14" x14ac:dyDescent="0.2">
      <c r="B165" s="26" t="s">
        <v>3754</v>
      </c>
      <c r="F165" s="19"/>
      <c r="G165" s="19"/>
      <c r="H165" s="19">
        <v>-3000</v>
      </c>
      <c r="I165" s="19">
        <v>0</v>
      </c>
      <c r="J165" s="19"/>
      <c r="K165" s="33"/>
      <c r="M165" s="3" t="s">
        <v>184</v>
      </c>
      <c r="N165" s="26" t="s">
        <v>3813</v>
      </c>
    </row>
    <row r="166" spans="2:14" x14ac:dyDescent="0.2">
      <c r="B166" s="26" t="s">
        <v>3706</v>
      </c>
      <c r="F166" s="19"/>
      <c r="G166" s="19"/>
      <c r="H166" s="19">
        <v>15510</v>
      </c>
      <c r="I166" s="19">
        <v>15706</v>
      </c>
      <c r="J166" s="19"/>
      <c r="K166" s="33"/>
      <c r="M166" s="3" t="s">
        <v>180</v>
      </c>
      <c r="N166" s="26" t="s">
        <v>3814</v>
      </c>
    </row>
    <row r="167" spans="2:14" x14ac:dyDescent="0.2">
      <c r="B167" s="26" t="s">
        <v>3755</v>
      </c>
      <c r="F167" s="19"/>
      <c r="G167" s="19"/>
      <c r="H167" s="19">
        <v>5000</v>
      </c>
      <c r="I167" s="19">
        <v>5000</v>
      </c>
      <c r="J167" s="19"/>
      <c r="K167" s="33"/>
      <c r="M167" s="3" t="s">
        <v>180</v>
      </c>
      <c r="N167" s="26" t="s">
        <v>3815</v>
      </c>
    </row>
    <row r="168" spans="2:14" x14ac:dyDescent="0.2">
      <c r="B168" s="26" t="s">
        <v>3584</v>
      </c>
      <c r="F168" s="19"/>
      <c r="G168" s="19"/>
      <c r="H168" s="19">
        <v>1500</v>
      </c>
      <c r="I168" s="19">
        <v>0</v>
      </c>
      <c r="J168" s="19"/>
      <c r="K168" s="33"/>
      <c r="M168" s="3" t="s">
        <v>184</v>
      </c>
      <c r="N168" s="26" t="s">
        <v>3816</v>
      </c>
    </row>
    <row r="169" spans="2:14" x14ac:dyDescent="0.2">
      <c r="B169" s="26" t="s">
        <v>3756</v>
      </c>
      <c r="F169" s="19"/>
      <c r="G169" s="19"/>
      <c r="H169" s="19">
        <v>2300</v>
      </c>
      <c r="I169" s="19">
        <v>2300</v>
      </c>
      <c r="J169" s="19"/>
      <c r="K169" s="33"/>
      <c r="M169" s="3" t="s">
        <v>180</v>
      </c>
      <c r="N169" s="26" t="s">
        <v>3817</v>
      </c>
    </row>
    <row r="170" spans="2:14" x14ac:dyDescent="0.2">
      <c r="B170" s="26" t="s">
        <v>3757</v>
      </c>
      <c r="F170" s="19"/>
      <c r="G170" s="19"/>
      <c r="H170" s="19">
        <v>988</v>
      </c>
      <c r="I170" s="19">
        <v>1214</v>
      </c>
      <c r="J170" s="19"/>
      <c r="K170" s="33"/>
      <c r="M170" s="3" t="s">
        <v>180</v>
      </c>
      <c r="N170" s="26" t="s">
        <v>3818</v>
      </c>
    </row>
    <row r="171" spans="2:14" x14ac:dyDescent="0.2">
      <c r="B171" s="26" t="s">
        <v>3758</v>
      </c>
      <c r="F171" s="19"/>
      <c r="G171" s="19"/>
      <c r="H171" s="19">
        <v>7355</v>
      </c>
      <c r="I171" s="19">
        <v>16206</v>
      </c>
      <c r="J171" s="19"/>
      <c r="K171" s="33"/>
      <c r="M171" s="3" t="s">
        <v>182</v>
      </c>
      <c r="N171" s="26" t="s">
        <v>3819</v>
      </c>
    </row>
    <row r="172" spans="2:14" x14ac:dyDescent="0.2">
      <c r="B172" s="26" t="s">
        <v>3759</v>
      </c>
      <c r="F172" s="19"/>
      <c r="G172" s="19"/>
      <c r="H172" s="19">
        <v>158</v>
      </c>
      <c r="I172" s="19">
        <v>18</v>
      </c>
      <c r="J172" s="19"/>
      <c r="K172" s="33"/>
      <c r="M172" s="3" t="s">
        <v>182</v>
      </c>
      <c r="N172" s="26" t="s">
        <v>3820</v>
      </c>
    </row>
    <row r="173" spans="2:14" x14ac:dyDescent="0.2">
      <c r="B173" s="26" t="s">
        <v>3760</v>
      </c>
      <c r="F173" s="19"/>
      <c r="G173" s="19"/>
      <c r="H173" s="19">
        <v>350</v>
      </c>
      <c r="I173" s="19">
        <v>0</v>
      </c>
      <c r="J173" s="19"/>
      <c r="K173" s="33"/>
      <c r="M173" s="3" t="s">
        <v>184</v>
      </c>
      <c r="N173" s="26" t="s">
        <v>3821</v>
      </c>
    </row>
    <row r="174" spans="2:14" x14ac:dyDescent="0.2">
      <c r="B174" s="26" t="s">
        <v>3589</v>
      </c>
      <c r="F174" s="19"/>
      <c r="G174" s="19"/>
      <c r="H174" s="19">
        <v>1800</v>
      </c>
      <c r="I174" s="19">
        <v>0</v>
      </c>
      <c r="J174" s="19"/>
      <c r="K174" s="33"/>
      <c r="M174" s="3" t="s">
        <v>184</v>
      </c>
      <c r="N174" s="26" t="s">
        <v>3822</v>
      </c>
    </row>
    <row r="175" spans="2:14" x14ac:dyDescent="0.2">
      <c r="B175" s="26" t="s">
        <v>3761</v>
      </c>
      <c r="F175" s="19"/>
      <c r="G175" s="19"/>
      <c r="H175" s="19">
        <v>63</v>
      </c>
      <c r="I175" s="19">
        <v>0</v>
      </c>
      <c r="J175" s="19"/>
      <c r="K175" s="33"/>
      <c r="M175" s="3" t="s">
        <v>180</v>
      </c>
      <c r="N175" s="26" t="s">
        <v>3823</v>
      </c>
    </row>
    <row r="176" spans="2:14" x14ac:dyDescent="0.2">
      <c r="B176" s="26" t="s">
        <v>3762</v>
      </c>
      <c r="F176" s="19"/>
      <c r="G176" s="19"/>
      <c r="H176" s="19">
        <v>975</v>
      </c>
      <c r="I176" s="19">
        <v>0</v>
      </c>
      <c r="J176" s="19"/>
      <c r="K176" s="33"/>
      <c r="M176" s="3" t="s">
        <v>184</v>
      </c>
      <c r="N176" s="26" t="s">
        <v>3824</v>
      </c>
    </row>
    <row r="177" spans="1:14" x14ac:dyDescent="0.2">
      <c r="B177" s="26" t="s">
        <v>3763</v>
      </c>
      <c r="F177" s="19"/>
      <c r="G177" s="19"/>
      <c r="H177" s="19">
        <v>153</v>
      </c>
      <c r="I177" s="19">
        <v>102</v>
      </c>
      <c r="J177" s="19"/>
      <c r="K177" s="33"/>
      <c r="M177" s="3" t="s">
        <v>182</v>
      </c>
      <c r="N177" s="26" t="s">
        <v>3825</v>
      </c>
    </row>
    <row r="178" spans="1:14" x14ac:dyDescent="0.2">
      <c r="B178" s="26" t="s">
        <v>3764</v>
      </c>
      <c r="F178" s="19"/>
      <c r="G178" s="19"/>
      <c r="H178" s="19">
        <v>300</v>
      </c>
      <c r="I178" s="19">
        <v>0</v>
      </c>
      <c r="J178" s="19"/>
      <c r="K178" s="33"/>
      <c r="M178" s="3" t="s">
        <v>184</v>
      </c>
      <c r="N178" s="26" t="s">
        <v>3826</v>
      </c>
    </row>
    <row r="179" spans="1:14" x14ac:dyDescent="0.2">
      <c r="B179" s="26" t="s">
        <v>3707</v>
      </c>
      <c r="F179" s="19"/>
      <c r="G179" s="19"/>
      <c r="H179" s="19">
        <v>630</v>
      </c>
      <c r="I179" s="19">
        <v>630</v>
      </c>
      <c r="J179" s="19"/>
      <c r="K179" s="33"/>
      <c r="M179" s="3" t="s">
        <v>180</v>
      </c>
      <c r="N179" s="26" t="s">
        <v>3715</v>
      </c>
    </row>
    <row r="180" spans="1:14" x14ac:dyDescent="0.2">
      <c r="B180" s="26" t="s">
        <v>3765</v>
      </c>
      <c r="F180" s="19"/>
      <c r="G180" s="19"/>
      <c r="H180" s="19">
        <v>153</v>
      </c>
      <c r="I180" s="19">
        <v>152</v>
      </c>
      <c r="J180" s="19"/>
      <c r="K180" s="33"/>
      <c r="M180" s="3" t="s">
        <v>180</v>
      </c>
      <c r="N180" s="26" t="s">
        <v>3827</v>
      </c>
    </row>
    <row r="181" spans="1:14" x14ac:dyDescent="0.2">
      <c r="B181" s="26" t="s">
        <v>3766</v>
      </c>
      <c r="F181" s="19"/>
      <c r="G181" s="19"/>
      <c r="H181" s="19">
        <v>560</v>
      </c>
      <c r="I181" s="19">
        <v>0</v>
      </c>
      <c r="J181" s="19"/>
      <c r="K181" s="33"/>
      <c r="M181" s="3" t="s">
        <v>184</v>
      </c>
      <c r="N181" s="26" t="s">
        <v>3828</v>
      </c>
    </row>
    <row r="182" spans="1:14" x14ac:dyDescent="0.2">
      <c r="B182" s="3" t="s">
        <v>221</v>
      </c>
      <c r="F182" s="19"/>
      <c r="G182" s="19"/>
      <c r="H182" s="19">
        <v>6960</v>
      </c>
      <c r="I182" s="19">
        <v>6732</v>
      </c>
      <c r="J182" s="19"/>
      <c r="K182" s="33"/>
      <c r="N182" s="39" t="s">
        <v>2491</v>
      </c>
    </row>
    <row r="183" spans="1:14" x14ac:dyDescent="0.2">
      <c r="B183" s="3" t="s">
        <v>166</v>
      </c>
      <c r="F183" s="19"/>
      <c r="G183" s="19"/>
      <c r="H183" s="19">
        <v>1209</v>
      </c>
      <c r="I183" s="19">
        <v>611</v>
      </c>
      <c r="J183" s="19"/>
      <c r="K183" s="33"/>
    </row>
    <row r="184" spans="1:14" x14ac:dyDescent="0.2">
      <c r="F184" s="19"/>
      <c r="G184" s="19"/>
      <c r="H184" s="19"/>
      <c r="I184" s="19"/>
      <c r="J184" s="19"/>
      <c r="K184" s="33"/>
    </row>
    <row r="185" spans="1:14" x14ac:dyDescent="0.2">
      <c r="A185" s="3">
        <v>2024</v>
      </c>
      <c r="F185" s="19"/>
      <c r="G185" s="19"/>
      <c r="H185" s="19"/>
      <c r="I185" s="19"/>
      <c r="J185" s="19"/>
      <c r="K185" s="33"/>
    </row>
    <row r="186" spans="1:14" x14ac:dyDescent="0.2">
      <c r="B186" s="26" t="s">
        <v>3829</v>
      </c>
      <c r="F186" s="19"/>
      <c r="G186" s="19"/>
      <c r="H186" s="19">
        <v>100</v>
      </c>
      <c r="I186" s="19">
        <v>0</v>
      </c>
      <c r="J186" s="19"/>
      <c r="K186" s="33"/>
      <c r="M186" s="3" t="s">
        <v>184</v>
      </c>
      <c r="N186" s="26" t="s">
        <v>3864</v>
      </c>
    </row>
    <row r="187" spans="1:14" x14ac:dyDescent="0.2">
      <c r="B187" s="26" t="s">
        <v>3830</v>
      </c>
      <c r="F187" s="19"/>
      <c r="G187" s="19"/>
      <c r="H187" s="19">
        <v>59</v>
      </c>
      <c r="I187" s="19">
        <v>487</v>
      </c>
      <c r="J187" s="19"/>
      <c r="K187" s="33"/>
      <c r="M187" s="3" t="s">
        <v>182</v>
      </c>
      <c r="N187" s="26" t="s">
        <v>3865</v>
      </c>
    </row>
    <row r="188" spans="1:14" x14ac:dyDescent="0.2">
      <c r="B188" s="26" t="s">
        <v>3831</v>
      </c>
      <c r="F188" s="19"/>
      <c r="G188" s="19"/>
      <c r="H188" s="19">
        <v>114</v>
      </c>
      <c r="I188" s="19">
        <v>228</v>
      </c>
      <c r="J188" s="19"/>
      <c r="K188" s="33"/>
      <c r="M188" s="3" t="s">
        <v>180</v>
      </c>
      <c r="N188" s="26" t="s">
        <v>3866</v>
      </c>
    </row>
    <row r="189" spans="1:14" x14ac:dyDescent="0.2">
      <c r="B189" s="26" t="s">
        <v>3832</v>
      </c>
      <c r="F189" s="19"/>
      <c r="G189" s="19"/>
      <c r="H189" s="19">
        <v>0</v>
      </c>
      <c r="I189" s="19">
        <v>5</v>
      </c>
      <c r="J189" s="19"/>
      <c r="K189" s="33"/>
      <c r="M189" s="3" t="s">
        <v>182</v>
      </c>
      <c r="N189" s="26" t="s">
        <v>3867</v>
      </c>
    </row>
    <row r="190" spans="1:14" x14ac:dyDescent="0.2">
      <c r="B190" s="26" t="s">
        <v>3833</v>
      </c>
      <c r="F190" s="19"/>
      <c r="G190" s="19"/>
      <c r="H190" s="19">
        <v>972</v>
      </c>
      <c r="I190" s="19">
        <v>1368</v>
      </c>
      <c r="J190" s="19"/>
      <c r="K190" s="33"/>
      <c r="M190" s="3" t="s">
        <v>182</v>
      </c>
      <c r="N190" s="26" t="s">
        <v>3868</v>
      </c>
    </row>
    <row r="191" spans="1:14" x14ac:dyDescent="0.2">
      <c r="B191" s="26" t="s">
        <v>3834</v>
      </c>
      <c r="F191" s="19"/>
      <c r="G191" s="19"/>
      <c r="H191" s="19">
        <v>49</v>
      </c>
      <c r="I191" s="19">
        <v>179</v>
      </c>
      <c r="J191" s="19"/>
      <c r="K191" s="33"/>
      <c r="M191" s="3" t="s">
        <v>182</v>
      </c>
      <c r="N191" s="26" t="s">
        <v>3869</v>
      </c>
    </row>
    <row r="192" spans="1:14" x14ac:dyDescent="0.2">
      <c r="B192" s="26" t="s">
        <v>3835</v>
      </c>
      <c r="F192" s="19"/>
      <c r="G192" s="19"/>
      <c r="H192" s="19">
        <v>215</v>
      </c>
      <c r="I192" s="19">
        <v>0</v>
      </c>
      <c r="J192" s="19"/>
      <c r="K192" s="33"/>
      <c r="M192" s="3" t="s">
        <v>184</v>
      </c>
      <c r="N192" s="26" t="s">
        <v>3870</v>
      </c>
    </row>
    <row r="193" spans="2:14" x14ac:dyDescent="0.2">
      <c r="B193" s="26" t="s">
        <v>3836</v>
      </c>
      <c r="F193" s="19"/>
      <c r="G193" s="19"/>
      <c r="H193" s="19">
        <v>162</v>
      </c>
      <c r="I193" s="19">
        <v>324</v>
      </c>
      <c r="J193" s="19"/>
      <c r="K193" s="33"/>
      <c r="M193" s="3" t="s">
        <v>180</v>
      </c>
      <c r="N193" s="26" t="s">
        <v>3871</v>
      </c>
    </row>
    <row r="194" spans="2:14" x14ac:dyDescent="0.2">
      <c r="B194" s="26" t="s">
        <v>3837</v>
      </c>
      <c r="F194" s="19"/>
      <c r="G194" s="19"/>
      <c r="H194" s="19">
        <v>500</v>
      </c>
      <c r="I194" s="19">
        <v>0</v>
      </c>
      <c r="J194" s="19"/>
      <c r="K194" s="33"/>
      <c r="M194" s="3" t="s">
        <v>184</v>
      </c>
      <c r="N194" s="26" t="s">
        <v>3872</v>
      </c>
    </row>
    <row r="195" spans="2:14" x14ac:dyDescent="0.2">
      <c r="B195" s="26" t="s">
        <v>3700</v>
      </c>
      <c r="F195" s="19"/>
      <c r="G195" s="19"/>
      <c r="H195" s="19">
        <v>194</v>
      </c>
      <c r="I195" s="19">
        <v>4388</v>
      </c>
      <c r="J195" s="19"/>
      <c r="K195" s="33"/>
      <c r="M195" s="3" t="s">
        <v>182</v>
      </c>
      <c r="N195" s="26" t="s">
        <v>3873</v>
      </c>
    </row>
    <row r="196" spans="2:14" x14ac:dyDescent="0.2">
      <c r="B196" s="26" t="s">
        <v>3838</v>
      </c>
      <c r="F196" s="19"/>
      <c r="G196" s="19"/>
      <c r="H196" s="19">
        <v>40</v>
      </c>
      <c r="I196" s="19">
        <v>0</v>
      </c>
      <c r="J196" s="19"/>
      <c r="K196" s="33"/>
      <c r="M196" s="3" t="s">
        <v>184</v>
      </c>
      <c r="N196" s="26" t="s">
        <v>3874</v>
      </c>
    </row>
    <row r="197" spans="2:14" x14ac:dyDescent="0.2">
      <c r="B197" s="26" t="s">
        <v>3839</v>
      </c>
      <c r="F197" s="19"/>
      <c r="G197" s="19"/>
      <c r="H197" s="19">
        <v>700</v>
      </c>
      <c r="I197" s="19">
        <v>0</v>
      </c>
      <c r="J197" s="19"/>
      <c r="K197" s="33"/>
      <c r="M197" s="3" t="s">
        <v>184</v>
      </c>
      <c r="N197" s="26" t="s">
        <v>3875</v>
      </c>
    </row>
    <row r="198" spans="2:14" x14ac:dyDescent="0.2">
      <c r="B198" s="26" t="s">
        <v>3840</v>
      </c>
      <c r="F198" s="19"/>
      <c r="G198" s="19"/>
      <c r="H198" s="19">
        <v>300</v>
      </c>
      <c r="I198" s="19">
        <v>0</v>
      </c>
      <c r="J198" s="19"/>
      <c r="K198" s="33"/>
      <c r="M198" s="3" t="s">
        <v>184</v>
      </c>
      <c r="N198" s="26" t="s">
        <v>3876</v>
      </c>
    </row>
    <row r="199" spans="2:14" x14ac:dyDescent="0.2">
      <c r="B199" s="26" t="s">
        <v>3841</v>
      </c>
      <c r="F199" s="19"/>
      <c r="G199" s="19"/>
      <c r="H199" s="19">
        <v>4000</v>
      </c>
      <c r="I199" s="19">
        <v>0</v>
      </c>
      <c r="J199" s="19"/>
      <c r="K199" s="33"/>
      <c r="M199" s="3" t="s">
        <v>184</v>
      </c>
      <c r="N199" s="26" t="s">
        <v>3877</v>
      </c>
    </row>
    <row r="200" spans="2:14" x14ac:dyDescent="0.2">
      <c r="B200" s="26" t="s">
        <v>3842</v>
      </c>
      <c r="F200" s="19"/>
      <c r="G200" s="19"/>
      <c r="H200" s="19">
        <v>168</v>
      </c>
      <c r="I200" s="19">
        <v>0</v>
      </c>
      <c r="J200" s="19"/>
      <c r="K200" s="33"/>
      <c r="M200" s="3" t="s">
        <v>184</v>
      </c>
      <c r="N200" s="26" t="s">
        <v>3878</v>
      </c>
    </row>
    <row r="201" spans="2:14" x14ac:dyDescent="0.2">
      <c r="B201" s="26" t="s">
        <v>3559</v>
      </c>
      <c r="F201" s="19"/>
      <c r="G201" s="19"/>
      <c r="H201" s="19">
        <v>154</v>
      </c>
      <c r="I201" s="19">
        <v>608</v>
      </c>
      <c r="J201" s="19"/>
      <c r="K201" s="33"/>
      <c r="M201" s="3" t="s">
        <v>182</v>
      </c>
      <c r="N201" s="26" t="s">
        <v>3879</v>
      </c>
    </row>
    <row r="202" spans="2:14" x14ac:dyDescent="0.2">
      <c r="B202" s="26" t="s">
        <v>3843</v>
      </c>
      <c r="F202" s="19"/>
      <c r="G202" s="19"/>
      <c r="H202" s="19">
        <v>196</v>
      </c>
      <c r="I202" s="19">
        <v>392</v>
      </c>
      <c r="J202" s="19"/>
      <c r="K202" s="33"/>
      <c r="M202" s="3" t="s">
        <v>180</v>
      </c>
      <c r="N202" s="26" t="s">
        <v>3880</v>
      </c>
    </row>
    <row r="203" spans="2:14" x14ac:dyDescent="0.2">
      <c r="B203" s="26" t="s">
        <v>3844</v>
      </c>
      <c r="F203" s="19"/>
      <c r="G203" s="19"/>
      <c r="H203" s="19">
        <v>250</v>
      </c>
      <c r="I203" s="19">
        <v>0</v>
      </c>
      <c r="J203" s="19"/>
      <c r="K203" s="33"/>
      <c r="M203" s="3" t="s">
        <v>184</v>
      </c>
      <c r="N203" s="26" t="s">
        <v>3881</v>
      </c>
    </row>
    <row r="204" spans="2:14" x14ac:dyDescent="0.2">
      <c r="B204" s="26" t="s">
        <v>3845</v>
      </c>
      <c r="F204" s="19"/>
      <c r="G204" s="19"/>
      <c r="H204" s="19">
        <v>18700</v>
      </c>
      <c r="I204" s="19">
        <v>0</v>
      </c>
      <c r="J204" s="19"/>
      <c r="K204" s="33"/>
      <c r="M204" s="3" t="s">
        <v>184</v>
      </c>
      <c r="N204" s="26" t="s">
        <v>1962</v>
      </c>
    </row>
    <row r="205" spans="2:14" x14ac:dyDescent="0.2">
      <c r="B205" s="26" t="s">
        <v>3846</v>
      </c>
      <c r="F205" s="19"/>
      <c r="G205" s="19"/>
      <c r="H205" s="19">
        <v>750</v>
      </c>
      <c r="I205" s="19">
        <v>0</v>
      </c>
      <c r="J205" s="19"/>
      <c r="K205" s="33"/>
      <c r="M205" s="3" t="s">
        <v>184</v>
      </c>
      <c r="N205" s="26" t="s">
        <v>3882</v>
      </c>
    </row>
    <row r="206" spans="2:14" x14ac:dyDescent="0.2">
      <c r="B206" s="26" t="s">
        <v>3847</v>
      </c>
      <c r="F206" s="19"/>
      <c r="G206" s="19"/>
      <c r="H206" s="19">
        <v>100</v>
      </c>
      <c r="I206" s="19">
        <v>0</v>
      </c>
      <c r="J206" s="19"/>
      <c r="K206" s="33"/>
      <c r="M206" s="3" t="s">
        <v>184</v>
      </c>
      <c r="N206" s="26" t="s">
        <v>3883</v>
      </c>
    </row>
    <row r="207" spans="2:14" x14ac:dyDescent="0.2">
      <c r="B207" s="26" t="s">
        <v>3848</v>
      </c>
      <c r="F207" s="19"/>
      <c r="G207" s="19"/>
      <c r="H207" s="19">
        <v>400</v>
      </c>
      <c r="I207" s="19">
        <v>0</v>
      </c>
      <c r="J207" s="19"/>
      <c r="K207" s="33"/>
      <c r="M207" s="3" t="s">
        <v>184</v>
      </c>
      <c r="N207" s="26" t="s">
        <v>3884</v>
      </c>
    </row>
    <row r="208" spans="2:14" x14ac:dyDescent="0.2">
      <c r="B208" s="26" t="s">
        <v>3849</v>
      </c>
      <c r="F208" s="19"/>
      <c r="G208" s="19"/>
      <c r="H208" s="19">
        <v>1163</v>
      </c>
      <c r="I208" s="19">
        <v>2392</v>
      </c>
      <c r="J208" s="19"/>
      <c r="K208" s="33"/>
      <c r="M208" s="3" t="s">
        <v>182</v>
      </c>
      <c r="N208" s="26" t="s">
        <v>3885</v>
      </c>
    </row>
    <row r="209" spans="2:14" x14ac:dyDescent="0.2">
      <c r="B209" s="26" t="s">
        <v>3151</v>
      </c>
      <c r="F209" s="19"/>
      <c r="G209" s="19"/>
      <c r="H209" s="19">
        <v>200</v>
      </c>
      <c r="I209" s="19">
        <v>0</v>
      </c>
      <c r="J209" s="19"/>
      <c r="K209" s="33"/>
      <c r="M209" s="3" t="s">
        <v>184</v>
      </c>
      <c r="N209" s="26" t="s">
        <v>3886</v>
      </c>
    </row>
    <row r="210" spans="2:14" x14ac:dyDescent="0.2">
      <c r="B210" s="26" t="s">
        <v>3850</v>
      </c>
      <c r="F210" s="19"/>
      <c r="G210" s="19"/>
      <c r="H210" s="19">
        <v>53</v>
      </c>
      <c r="I210" s="19">
        <v>129</v>
      </c>
      <c r="J210" s="19"/>
      <c r="K210" s="33"/>
      <c r="M210" s="3" t="s">
        <v>182</v>
      </c>
      <c r="N210" s="26" t="s">
        <v>3887</v>
      </c>
    </row>
    <row r="211" spans="2:14" x14ac:dyDescent="0.2">
      <c r="B211" s="26" t="s">
        <v>3851</v>
      </c>
      <c r="F211" s="19"/>
      <c r="G211" s="19"/>
      <c r="H211" s="19">
        <v>400</v>
      </c>
      <c r="I211" s="19">
        <v>0</v>
      </c>
      <c r="J211" s="19"/>
      <c r="K211" s="33"/>
      <c r="M211" s="3" t="s">
        <v>184</v>
      </c>
      <c r="N211" s="26" t="s">
        <v>3888</v>
      </c>
    </row>
    <row r="212" spans="2:14" x14ac:dyDescent="0.2">
      <c r="B212" s="26" t="s">
        <v>3852</v>
      </c>
      <c r="F212" s="19"/>
      <c r="G212" s="19"/>
      <c r="H212" s="19">
        <v>500</v>
      </c>
      <c r="I212" s="19">
        <v>0</v>
      </c>
      <c r="J212" s="19"/>
      <c r="K212" s="33"/>
      <c r="M212" s="3" t="s">
        <v>184</v>
      </c>
      <c r="N212" s="26" t="s">
        <v>3889</v>
      </c>
    </row>
    <row r="213" spans="2:14" x14ac:dyDescent="0.2">
      <c r="B213" s="26" t="s">
        <v>3853</v>
      </c>
      <c r="F213" s="19"/>
      <c r="G213" s="19"/>
      <c r="H213" s="19">
        <v>50</v>
      </c>
      <c r="I213" s="19">
        <v>0</v>
      </c>
      <c r="J213" s="19"/>
      <c r="K213" s="33"/>
      <c r="M213" s="3" t="s">
        <v>184</v>
      </c>
      <c r="N213" s="26" t="s">
        <v>3890</v>
      </c>
    </row>
    <row r="214" spans="2:14" x14ac:dyDescent="0.2">
      <c r="B214" s="26" t="s">
        <v>3854</v>
      </c>
      <c r="F214" s="19"/>
      <c r="G214" s="19"/>
      <c r="H214" s="19">
        <v>100</v>
      </c>
      <c r="I214" s="19">
        <v>0</v>
      </c>
      <c r="J214" s="19"/>
      <c r="K214" s="33"/>
      <c r="M214" s="3" t="s">
        <v>184</v>
      </c>
      <c r="N214" s="26" t="s">
        <v>3891</v>
      </c>
    </row>
    <row r="215" spans="2:14" x14ac:dyDescent="0.2">
      <c r="B215" s="26" t="s">
        <v>3855</v>
      </c>
      <c r="F215" s="19"/>
      <c r="G215" s="19"/>
      <c r="H215" s="19">
        <v>719</v>
      </c>
      <c r="I215" s="19">
        <v>0</v>
      </c>
      <c r="J215" s="19"/>
      <c r="K215" s="33"/>
      <c r="M215" s="3" t="s">
        <v>184</v>
      </c>
      <c r="N215" s="26" t="s">
        <v>3892</v>
      </c>
    </row>
    <row r="216" spans="2:14" x14ac:dyDescent="0.2">
      <c r="B216" s="26" t="s">
        <v>3755</v>
      </c>
      <c r="F216" s="19"/>
      <c r="G216" s="19"/>
      <c r="H216" s="19">
        <v>500</v>
      </c>
      <c r="I216" s="19">
        <v>0</v>
      </c>
      <c r="J216" s="19"/>
      <c r="K216" s="33"/>
      <c r="M216" s="3" t="s">
        <v>184</v>
      </c>
      <c r="N216" s="26" t="s">
        <v>3893</v>
      </c>
    </row>
    <row r="217" spans="2:14" x14ac:dyDescent="0.2">
      <c r="B217" s="26" t="s">
        <v>3758</v>
      </c>
      <c r="F217" s="19"/>
      <c r="G217" s="19"/>
      <c r="H217" s="19">
        <v>5100</v>
      </c>
      <c r="I217" s="19">
        <v>0</v>
      </c>
      <c r="J217" s="19"/>
      <c r="K217" s="33"/>
      <c r="M217" s="3" t="s">
        <v>184</v>
      </c>
      <c r="N217" s="26" t="s">
        <v>1962</v>
      </c>
    </row>
    <row r="218" spans="2:14" x14ac:dyDescent="0.2">
      <c r="B218" s="26" t="s">
        <v>3856</v>
      </c>
      <c r="F218" s="19"/>
      <c r="G218" s="19"/>
      <c r="H218" s="19">
        <v>83</v>
      </c>
      <c r="I218" s="19">
        <v>0</v>
      </c>
      <c r="J218" s="19"/>
      <c r="K218" s="33"/>
      <c r="M218" s="3" t="s">
        <v>184</v>
      </c>
      <c r="N218" s="26" t="s">
        <v>3894</v>
      </c>
    </row>
    <row r="219" spans="2:14" x14ac:dyDescent="0.2">
      <c r="B219" s="26" t="s">
        <v>3857</v>
      </c>
      <c r="F219" s="19"/>
      <c r="G219" s="19"/>
      <c r="H219" s="19">
        <v>426</v>
      </c>
      <c r="I219" s="19">
        <v>852</v>
      </c>
      <c r="J219" s="19"/>
      <c r="K219" s="33"/>
      <c r="M219" s="3" t="s">
        <v>180</v>
      </c>
      <c r="N219" s="26" t="s">
        <v>3895</v>
      </c>
    </row>
    <row r="220" spans="2:14" x14ac:dyDescent="0.2">
      <c r="B220" s="26" t="s">
        <v>3589</v>
      </c>
      <c r="F220" s="19"/>
      <c r="G220" s="19"/>
      <c r="H220" s="19">
        <v>500</v>
      </c>
      <c r="I220" s="19">
        <v>0</v>
      </c>
      <c r="J220" s="19"/>
      <c r="K220" s="33"/>
      <c r="M220" s="3" t="s">
        <v>184</v>
      </c>
      <c r="N220" s="26" t="s">
        <v>3896</v>
      </c>
    </row>
    <row r="221" spans="2:14" x14ac:dyDescent="0.2">
      <c r="B221" s="26" t="s">
        <v>3858</v>
      </c>
      <c r="F221" s="19"/>
      <c r="G221" s="19"/>
      <c r="H221" s="19">
        <v>750</v>
      </c>
      <c r="I221" s="19">
        <v>0</v>
      </c>
      <c r="J221" s="19"/>
      <c r="K221" s="33"/>
      <c r="M221" s="3" t="s">
        <v>184</v>
      </c>
      <c r="N221" s="26" t="s">
        <v>3897</v>
      </c>
    </row>
    <row r="222" spans="2:14" x14ac:dyDescent="0.2">
      <c r="B222" s="26" t="s">
        <v>3859</v>
      </c>
      <c r="F222" s="19"/>
      <c r="G222" s="19"/>
      <c r="H222" s="19">
        <v>450</v>
      </c>
      <c r="I222" s="19">
        <v>0</v>
      </c>
      <c r="J222" s="19"/>
      <c r="K222" s="33"/>
      <c r="M222" s="3" t="s">
        <v>184</v>
      </c>
      <c r="N222" s="26" t="s">
        <v>3898</v>
      </c>
    </row>
    <row r="223" spans="2:14" x14ac:dyDescent="0.2">
      <c r="B223" s="26" t="s">
        <v>3860</v>
      </c>
      <c r="F223" s="19"/>
      <c r="G223" s="19"/>
      <c r="H223" s="19">
        <v>1500</v>
      </c>
      <c r="I223" s="19">
        <v>0</v>
      </c>
      <c r="J223" s="19"/>
      <c r="K223" s="33"/>
      <c r="M223" s="3" t="s">
        <v>184</v>
      </c>
      <c r="N223" s="26" t="s">
        <v>3899</v>
      </c>
    </row>
    <row r="224" spans="2:14" x14ac:dyDescent="0.2">
      <c r="B224" s="26" t="s">
        <v>3861</v>
      </c>
      <c r="F224" s="19"/>
      <c r="G224" s="19"/>
      <c r="H224" s="19">
        <v>154</v>
      </c>
      <c r="I224" s="19">
        <v>308</v>
      </c>
      <c r="J224" s="19"/>
      <c r="K224" s="33"/>
      <c r="M224" s="3" t="s">
        <v>180</v>
      </c>
      <c r="N224" s="26" t="s">
        <v>3900</v>
      </c>
    </row>
    <row r="225" spans="1:14" x14ac:dyDescent="0.2">
      <c r="B225" s="26" t="s">
        <v>3862</v>
      </c>
      <c r="F225" s="19"/>
      <c r="G225" s="19"/>
      <c r="H225" s="19">
        <v>15953</v>
      </c>
      <c r="I225" s="19">
        <v>0</v>
      </c>
      <c r="J225" s="19"/>
      <c r="K225" s="33"/>
      <c r="M225" s="3" t="s">
        <v>184</v>
      </c>
      <c r="N225" s="26" t="s">
        <v>3901</v>
      </c>
    </row>
    <row r="226" spans="1:14" x14ac:dyDescent="0.2">
      <c r="B226" s="26" t="s">
        <v>3661</v>
      </c>
      <c r="F226" s="19"/>
      <c r="G226" s="19"/>
      <c r="H226" s="19">
        <v>500</v>
      </c>
      <c r="I226" s="19">
        <v>1000</v>
      </c>
      <c r="J226" s="19"/>
      <c r="K226" s="33"/>
      <c r="M226" s="3" t="s">
        <v>180</v>
      </c>
      <c r="N226" s="26" t="s">
        <v>3902</v>
      </c>
    </row>
    <row r="227" spans="1:14" x14ac:dyDescent="0.2">
      <c r="B227" s="26" t="s">
        <v>3863</v>
      </c>
      <c r="F227" s="19"/>
      <c r="G227" s="19"/>
      <c r="H227" s="19">
        <v>300</v>
      </c>
      <c r="I227" s="19">
        <v>0</v>
      </c>
      <c r="J227" s="19"/>
      <c r="K227" s="33"/>
      <c r="M227" s="3" t="s">
        <v>184</v>
      </c>
      <c r="N227" s="26" t="s">
        <v>3903</v>
      </c>
    </row>
    <row r="228" spans="1:14" x14ac:dyDescent="0.2">
      <c r="B228" s="3" t="s">
        <v>221</v>
      </c>
      <c r="F228" s="19"/>
      <c r="G228" s="19"/>
      <c r="H228" s="19">
        <v>-98</v>
      </c>
      <c r="I228" s="19">
        <v>-182</v>
      </c>
      <c r="J228" s="19"/>
      <c r="K228" s="33"/>
      <c r="N228" s="3" t="s">
        <v>1009</v>
      </c>
    </row>
    <row r="229" spans="1:14" x14ac:dyDescent="0.2">
      <c r="B229" s="3" t="s">
        <v>166</v>
      </c>
      <c r="F229" s="19"/>
      <c r="G229" s="19"/>
      <c r="H229" s="19">
        <v>1094</v>
      </c>
      <c r="I229" s="19">
        <v>85</v>
      </c>
      <c r="J229" s="19"/>
      <c r="K229" s="33"/>
    </row>
    <row r="230" spans="1:14" x14ac:dyDescent="0.2">
      <c r="F230" s="19"/>
      <c r="G230" s="19"/>
      <c r="H230" s="19"/>
      <c r="I230" s="19"/>
      <c r="J230" s="19"/>
      <c r="K230" s="33"/>
    </row>
    <row r="231" spans="1:14" x14ac:dyDescent="0.2">
      <c r="F231" s="19"/>
      <c r="G231" s="19"/>
      <c r="H231" s="19"/>
      <c r="I231" s="19"/>
      <c r="J231" s="19"/>
      <c r="K231" s="33"/>
    </row>
    <row r="232" spans="1:14" x14ac:dyDescent="0.2">
      <c r="A232" s="59" t="s">
        <v>6459</v>
      </c>
      <c r="B232" s="39"/>
      <c r="F232" s="19"/>
      <c r="G232" s="19"/>
      <c r="H232" s="19"/>
      <c r="I232" s="19"/>
      <c r="J232" s="19"/>
      <c r="K232" s="33"/>
    </row>
    <row r="233" spans="1:14" x14ac:dyDescent="0.2">
      <c r="A233" s="39"/>
      <c r="B233" s="39" t="s">
        <v>579</v>
      </c>
      <c r="F233" s="19"/>
      <c r="G233" s="19"/>
      <c r="H233" s="19"/>
      <c r="I233" s="19">
        <v>2149</v>
      </c>
      <c r="J233" s="19"/>
      <c r="K233" s="33"/>
      <c r="N233" s="3" t="s">
        <v>8935</v>
      </c>
    </row>
    <row r="234" spans="1:14" x14ac:dyDescent="0.2">
      <c r="A234" s="39"/>
      <c r="B234" s="39" t="s">
        <v>578</v>
      </c>
      <c r="F234" s="19"/>
      <c r="G234" s="19"/>
      <c r="H234" s="19"/>
      <c r="I234" s="19">
        <v>-1440</v>
      </c>
      <c r="J234" s="19"/>
      <c r="K234" s="33"/>
      <c r="N234" s="3" t="s">
        <v>8936</v>
      </c>
    </row>
    <row r="235" spans="1:14" x14ac:dyDescent="0.2">
      <c r="A235" s="39"/>
      <c r="B235" s="39" t="s">
        <v>580</v>
      </c>
      <c r="F235" s="19"/>
      <c r="G235" s="19"/>
      <c r="H235" s="19"/>
      <c r="I235" s="19">
        <v>889</v>
      </c>
      <c r="J235" s="19"/>
      <c r="K235" s="33"/>
    </row>
    <row r="236" spans="1:14" x14ac:dyDescent="0.2">
      <c r="B236" s="36" t="s">
        <v>3906</v>
      </c>
      <c r="F236" s="19"/>
      <c r="G236" s="19"/>
      <c r="H236" s="19"/>
      <c r="I236" s="19">
        <v>240</v>
      </c>
      <c r="J236" s="19"/>
      <c r="K236" s="33"/>
      <c r="N236" s="3" t="s">
        <v>3907</v>
      </c>
    </row>
    <row r="237" spans="1:14" x14ac:dyDescent="0.2">
      <c r="B237" s="36"/>
      <c r="F237" s="19"/>
      <c r="G237" s="19"/>
      <c r="H237" s="19"/>
      <c r="I237" s="19"/>
      <c r="J237" s="19"/>
      <c r="K237" s="33"/>
    </row>
    <row r="238" spans="1:14" x14ac:dyDescent="0.2">
      <c r="B238" s="36"/>
      <c r="F238" s="19"/>
      <c r="G238" s="19"/>
      <c r="H238" s="19"/>
      <c r="I238" s="19"/>
      <c r="J238" s="19"/>
      <c r="K238" s="33"/>
    </row>
    <row r="239" spans="1:14" ht="25.5" x14ac:dyDescent="0.2">
      <c r="A239" s="61" t="s">
        <v>6460</v>
      </c>
      <c r="B239" s="62"/>
      <c r="C239" s="66" t="s">
        <v>3292</v>
      </c>
      <c r="D239" s="66" t="s">
        <v>3293</v>
      </c>
      <c r="E239" s="70" t="s">
        <v>7761</v>
      </c>
      <c r="F239" s="19"/>
      <c r="G239" s="19"/>
      <c r="H239" s="19"/>
      <c r="I239" s="19"/>
      <c r="J239" s="19"/>
      <c r="K239" s="33"/>
    </row>
    <row r="240" spans="1:14" x14ac:dyDescent="0.2">
      <c r="A240" s="62"/>
      <c r="B240" s="62" t="s">
        <v>6461</v>
      </c>
      <c r="C240" s="67">
        <f>-I235</f>
        <v>-889</v>
      </c>
      <c r="D240" s="67"/>
      <c r="E240" s="78"/>
      <c r="F240" s="19"/>
      <c r="G240" s="19"/>
      <c r="H240" s="19"/>
      <c r="I240" s="19"/>
      <c r="J240" s="19"/>
      <c r="K240" s="33"/>
    </row>
    <row r="241" spans="1:14" x14ac:dyDescent="0.2">
      <c r="A241" s="62"/>
      <c r="B241" s="62" t="s">
        <v>3906</v>
      </c>
      <c r="C241" s="67">
        <f>-I236</f>
        <v>-240</v>
      </c>
      <c r="D241" s="67"/>
      <c r="E241" s="78"/>
      <c r="F241" s="19"/>
      <c r="G241" s="19"/>
      <c r="H241" s="19"/>
      <c r="I241" s="19"/>
      <c r="J241" s="19"/>
      <c r="K241" s="33"/>
    </row>
    <row r="242" spans="1:14" x14ac:dyDescent="0.2">
      <c r="A242" s="62"/>
      <c r="B242" s="51" t="s">
        <v>3908</v>
      </c>
      <c r="C242" s="52">
        <v>-1340</v>
      </c>
      <c r="D242" s="52">
        <v>-1340</v>
      </c>
      <c r="E242" s="78"/>
      <c r="F242" s="19"/>
      <c r="G242" s="19"/>
      <c r="H242" s="19"/>
      <c r="I242" s="19"/>
      <c r="J242" s="19"/>
      <c r="K242" s="33"/>
      <c r="N242" s="3" t="s">
        <v>3913</v>
      </c>
    </row>
    <row r="243" spans="1:14" x14ac:dyDescent="0.2">
      <c r="A243" s="62"/>
      <c r="B243" s="51" t="s">
        <v>3909</v>
      </c>
      <c r="C243" s="52">
        <v>-5000</v>
      </c>
      <c r="D243" s="52">
        <v>-5000</v>
      </c>
      <c r="E243" s="78"/>
      <c r="F243" s="19"/>
      <c r="G243" s="19"/>
      <c r="H243" s="19"/>
      <c r="I243" s="19"/>
      <c r="J243" s="19"/>
      <c r="K243" s="33"/>
      <c r="N243" s="3" t="s">
        <v>3914</v>
      </c>
    </row>
    <row r="244" spans="1:14" x14ac:dyDescent="0.2">
      <c r="A244" s="62"/>
      <c r="B244" s="51" t="s">
        <v>3910</v>
      </c>
      <c r="C244" s="52">
        <v>-1316</v>
      </c>
      <c r="D244" s="52">
        <v>-1316</v>
      </c>
      <c r="E244" s="78"/>
      <c r="F244" s="19"/>
      <c r="G244" s="19"/>
      <c r="H244" s="19"/>
      <c r="I244" s="19"/>
      <c r="J244" s="19"/>
      <c r="K244" s="33"/>
      <c r="N244" s="3" t="s">
        <v>3915</v>
      </c>
    </row>
    <row r="245" spans="1:14" x14ac:dyDescent="0.2">
      <c r="A245" s="62"/>
      <c r="B245" s="51" t="s">
        <v>3911</v>
      </c>
      <c r="C245" s="52">
        <v>-3947</v>
      </c>
      <c r="D245" s="52">
        <v>-3947</v>
      </c>
      <c r="E245" s="78"/>
      <c r="F245" s="19"/>
      <c r="G245" s="19"/>
      <c r="H245" s="19"/>
      <c r="I245" s="19"/>
      <c r="J245" s="19"/>
      <c r="K245" s="33"/>
      <c r="N245" s="3" t="s">
        <v>3916</v>
      </c>
    </row>
    <row r="246" spans="1:14" x14ac:dyDescent="0.2">
      <c r="A246" s="62"/>
      <c r="B246" s="51" t="s">
        <v>3912</v>
      </c>
      <c r="C246" s="52">
        <v>-4738</v>
      </c>
      <c r="D246" s="52"/>
      <c r="E246" s="78"/>
      <c r="F246" s="19"/>
      <c r="G246" s="19"/>
      <c r="H246" s="19"/>
      <c r="I246" s="19"/>
      <c r="J246" s="19"/>
      <c r="K246" s="33"/>
      <c r="N246" s="3" t="s">
        <v>3917</v>
      </c>
    </row>
    <row r="247" spans="1:14" x14ac:dyDescent="0.2">
      <c r="A247" s="62"/>
      <c r="B247" s="68" t="s">
        <v>9013</v>
      </c>
      <c r="C247" s="52">
        <v>-157</v>
      </c>
      <c r="D247" s="52">
        <v>-157</v>
      </c>
      <c r="E247" s="78"/>
      <c r="F247" s="19"/>
      <c r="G247" s="19"/>
      <c r="H247" s="19"/>
      <c r="I247" s="19"/>
      <c r="J247" s="19"/>
      <c r="K247" s="33"/>
      <c r="N247" s="3" t="s">
        <v>9015</v>
      </c>
    </row>
    <row r="248" spans="1:14" x14ac:dyDescent="0.2">
      <c r="A248" s="62"/>
      <c r="B248" s="68" t="s">
        <v>9014</v>
      </c>
      <c r="C248" s="52">
        <v>-279</v>
      </c>
      <c r="D248" s="52">
        <v>-279</v>
      </c>
      <c r="E248" s="78"/>
      <c r="F248" s="19"/>
      <c r="G248" s="19"/>
      <c r="H248" s="19"/>
      <c r="I248" s="19"/>
      <c r="J248" s="19"/>
      <c r="K248" s="33"/>
      <c r="N248" s="3" t="s">
        <v>9016</v>
      </c>
    </row>
    <row r="249" spans="1:14" x14ac:dyDescent="0.2">
      <c r="A249" s="62"/>
      <c r="B249" s="68" t="s">
        <v>3700</v>
      </c>
      <c r="C249" s="67"/>
      <c r="D249" s="67"/>
      <c r="E249" s="78">
        <v>-7276</v>
      </c>
      <c r="F249" s="19"/>
      <c r="G249" s="19"/>
      <c r="H249" s="19"/>
      <c r="I249" s="19"/>
      <c r="J249" s="19"/>
      <c r="K249" s="33"/>
      <c r="N249" s="26" t="s">
        <v>8699</v>
      </c>
    </row>
    <row r="250" spans="1:14" x14ac:dyDescent="0.2">
      <c r="A250" s="62"/>
      <c r="B250" s="68" t="s">
        <v>7516</v>
      </c>
      <c r="C250" s="67"/>
      <c r="D250" s="67"/>
      <c r="E250" s="78">
        <v>-6943</v>
      </c>
      <c r="F250" s="19"/>
      <c r="G250" s="19"/>
      <c r="H250" s="19"/>
      <c r="I250" s="19"/>
      <c r="J250" s="19"/>
      <c r="K250" s="33"/>
      <c r="N250" s="26" t="s">
        <v>7520</v>
      </c>
    </row>
    <row r="251" spans="1:14" x14ac:dyDescent="0.2">
      <c r="A251" s="62"/>
      <c r="B251" s="68" t="s">
        <v>3758</v>
      </c>
      <c r="C251" s="67"/>
      <c r="D251" s="67"/>
      <c r="E251" s="78">
        <v>-2200</v>
      </c>
      <c r="F251" s="19"/>
      <c r="G251" s="19"/>
      <c r="H251" s="19"/>
      <c r="I251" s="19"/>
      <c r="J251" s="19"/>
      <c r="K251" s="33"/>
      <c r="N251" s="26" t="s">
        <v>8700</v>
      </c>
    </row>
    <row r="252" spans="1:14" x14ac:dyDescent="0.2">
      <c r="A252" s="62"/>
      <c r="B252" s="68" t="s">
        <v>8695</v>
      </c>
      <c r="C252" s="67"/>
      <c r="D252" s="67"/>
      <c r="E252" s="78">
        <v>-170</v>
      </c>
      <c r="F252" s="19"/>
      <c r="G252" s="19"/>
      <c r="H252" s="19"/>
      <c r="I252" s="19"/>
      <c r="J252" s="19"/>
      <c r="K252" s="33"/>
      <c r="N252" s="26" t="s">
        <v>8701</v>
      </c>
    </row>
    <row r="253" spans="1:14" x14ac:dyDescent="0.2">
      <c r="A253" s="62"/>
      <c r="B253" s="68" t="s">
        <v>8696</v>
      </c>
      <c r="C253" s="67"/>
      <c r="D253" s="67"/>
      <c r="E253" s="78">
        <v>-152</v>
      </c>
      <c r="F253" s="19"/>
      <c r="G253" s="19"/>
      <c r="H253" s="19"/>
      <c r="I253" s="19"/>
      <c r="J253" s="19"/>
      <c r="K253" s="33"/>
      <c r="N253" s="26" t="s">
        <v>8702</v>
      </c>
    </row>
    <row r="254" spans="1:14" x14ac:dyDescent="0.2">
      <c r="A254" s="62"/>
      <c r="B254" s="68" t="s">
        <v>8697</v>
      </c>
      <c r="C254" s="67"/>
      <c r="D254" s="67"/>
      <c r="E254" s="78">
        <v>-788</v>
      </c>
      <c r="F254" s="19"/>
      <c r="G254" s="19"/>
      <c r="H254" s="19"/>
      <c r="I254" s="19"/>
      <c r="J254" s="19"/>
      <c r="K254" s="33"/>
      <c r="N254" s="26" t="s">
        <v>8703</v>
      </c>
    </row>
    <row r="255" spans="1:14" x14ac:dyDescent="0.2">
      <c r="A255" s="62"/>
      <c r="B255" s="68" t="s">
        <v>8698</v>
      </c>
      <c r="C255" s="67"/>
      <c r="D255" s="67"/>
      <c r="E255" s="78">
        <v>-94</v>
      </c>
      <c r="F255" s="19"/>
      <c r="G255" s="19"/>
      <c r="H255" s="19"/>
      <c r="I255" s="19"/>
      <c r="J255" s="19"/>
      <c r="K255" s="33"/>
      <c r="N255" s="26" t="s">
        <v>8704</v>
      </c>
    </row>
    <row r="256" spans="1:14" x14ac:dyDescent="0.2">
      <c r="A256" s="62"/>
      <c r="B256" s="49"/>
      <c r="C256" s="67"/>
      <c r="D256" s="67"/>
      <c r="E256" s="78"/>
      <c r="F256" s="19"/>
      <c r="G256" s="19"/>
      <c r="H256" s="19"/>
      <c r="I256" s="19"/>
      <c r="J256" s="19"/>
      <c r="K256" s="33"/>
    </row>
    <row r="257" spans="1:11" x14ac:dyDescent="0.2">
      <c r="A257" s="69" t="s">
        <v>146</v>
      </c>
      <c r="B257" s="49"/>
      <c r="C257" s="71">
        <f>SUM(C240:C256)</f>
        <v>-17906</v>
      </c>
      <c r="D257" s="71">
        <f>SUM(D240:D256)</f>
        <v>-12039</v>
      </c>
      <c r="E257" s="71">
        <f>SUM(E240:E256)</f>
        <v>-17623</v>
      </c>
      <c r="F257" s="19"/>
      <c r="G257" s="19"/>
      <c r="H257" s="19"/>
      <c r="I257" s="19"/>
      <c r="J257" s="19"/>
      <c r="K257" s="19"/>
    </row>
    <row r="258" spans="1:11" x14ac:dyDescent="0.2">
      <c r="A258" s="62"/>
      <c r="B258" s="49"/>
      <c r="C258" s="50"/>
      <c r="D258" s="50"/>
      <c r="E258" s="50"/>
      <c r="F258" s="19"/>
      <c r="G258" s="19"/>
      <c r="H258" s="19"/>
      <c r="I258" s="19"/>
      <c r="J258" s="19"/>
      <c r="K258" s="19"/>
    </row>
    <row r="259" spans="1:11" x14ac:dyDescent="0.2">
      <c r="A259" s="62" t="s">
        <v>7759</v>
      </c>
      <c r="B259" s="49"/>
      <c r="C259" s="50"/>
      <c r="D259" s="50"/>
      <c r="E259" s="50">
        <f>E257+D257</f>
        <v>-29662</v>
      </c>
      <c r="F259" s="19"/>
      <c r="G259" s="19"/>
      <c r="H259" s="19"/>
      <c r="I259" s="19"/>
      <c r="J259" s="19"/>
      <c r="K259" s="19"/>
    </row>
    <row r="260" spans="1:11" x14ac:dyDescent="0.2">
      <c r="F260" s="19"/>
      <c r="G260" s="19"/>
      <c r="H260" s="19"/>
      <c r="I260" s="19"/>
      <c r="J260" s="19"/>
      <c r="K260" s="19"/>
    </row>
    <row r="261" spans="1:11" x14ac:dyDescent="0.2">
      <c r="E261" s="19"/>
      <c r="F261" s="19"/>
      <c r="G261" s="19"/>
      <c r="H261" s="19"/>
      <c r="I261" s="19"/>
      <c r="J261" s="19"/>
      <c r="K261" s="19"/>
    </row>
    <row r="262" spans="1:11" x14ac:dyDescent="0.2">
      <c r="F262" s="19"/>
      <c r="G262" s="19"/>
      <c r="H262" s="19"/>
      <c r="I262" s="19"/>
      <c r="J262" s="19"/>
      <c r="K262" s="19"/>
    </row>
    <row r="263" spans="1:11" x14ac:dyDescent="0.2">
      <c r="F263" s="19"/>
      <c r="G263" s="19"/>
      <c r="H263" s="19"/>
      <c r="I263" s="19"/>
      <c r="J263" s="19"/>
      <c r="K263" s="19"/>
    </row>
    <row r="264" spans="1:11" x14ac:dyDescent="0.2">
      <c r="F264" s="19"/>
      <c r="G264" s="19"/>
      <c r="H264" s="19"/>
      <c r="I264" s="19"/>
      <c r="J264" s="19"/>
      <c r="K264" s="19"/>
    </row>
    <row r="265" spans="1:11" x14ac:dyDescent="0.2">
      <c r="F265" s="19"/>
      <c r="G265" s="19"/>
      <c r="H265" s="19"/>
      <c r="I265" s="19"/>
      <c r="J265" s="19"/>
      <c r="K265" s="19"/>
    </row>
    <row r="266" spans="1:11" x14ac:dyDescent="0.2">
      <c r="F266" s="19"/>
      <c r="G266" s="19"/>
      <c r="H266" s="19"/>
      <c r="I266" s="19"/>
      <c r="J266" s="19"/>
      <c r="K266" s="19"/>
    </row>
    <row r="267" spans="1:11" x14ac:dyDescent="0.2">
      <c r="F267" s="19"/>
      <c r="G267" s="19"/>
      <c r="H267" s="19"/>
      <c r="I267" s="19"/>
      <c r="J267" s="19"/>
      <c r="K267" s="19"/>
    </row>
    <row r="268" spans="1:11" x14ac:dyDescent="0.2">
      <c r="F268" s="19"/>
      <c r="G268" s="19"/>
      <c r="H268" s="19"/>
      <c r="I268" s="19"/>
      <c r="J268" s="19"/>
      <c r="K268" s="19"/>
    </row>
    <row r="269" spans="1:11" x14ac:dyDescent="0.2">
      <c r="F269" s="19"/>
      <c r="G269" s="19"/>
      <c r="H269" s="19"/>
      <c r="I269" s="19"/>
      <c r="J269" s="19"/>
      <c r="K269" s="19"/>
    </row>
    <row r="270" spans="1:11" x14ac:dyDescent="0.2">
      <c r="F270" s="19"/>
      <c r="G270" s="19"/>
      <c r="H270" s="19"/>
      <c r="I270" s="19"/>
      <c r="J270" s="19"/>
      <c r="K270" s="19"/>
    </row>
    <row r="271" spans="1:11" x14ac:dyDescent="0.2">
      <c r="F271" s="19"/>
      <c r="G271" s="19"/>
      <c r="H271" s="19"/>
      <c r="I271" s="19"/>
      <c r="J271" s="19"/>
      <c r="K271" s="19"/>
    </row>
    <row r="272" spans="1:11" x14ac:dyDescent="0.2">
      <c r="F272" s="19"/>
      <c r="G272" s="19"/>
      <c r="H272" s="19"/>
      <c r="I272" s="19"/>
      <c r="J272" s="19"/>
      <c r="K272" s="19"/>
    </row>
    <row r="273" spans="6:11" x14ac:dyDescent="0.2">
      <c r="F273" s="19"/>
      <c r="G273" s="19"/>
      <c r="H273" s="19"/>
      <c r="I273" s="19"/>
      <c r="J273" s="19"/>
      <c r="K273" s="19"/>
    </row>
    <row r="274" spans="6:11" x14ac:dyDescent="0.2">
      <c r="F274" s="19"/>
      <c r="G274" s="19"/>
      <c r="H274" s="19"/>
      <c r="I274" s="19"/>
      <c r="J274" s="19"/>
      <c r="K274" s="19"/>
    </row>
    <row r="275" spans="6:11" x14ac:dyDescent="0.2">
      <c r="F275" s="19"/>
      <c r="G275" s="19"/>
      <c r="H275" s="19"/>
      <c r="I275" s="19"/>
      <c r="J275" s="19"/>
      <c r="K275" s="19"/>
    </row>
    <row r="276" spans="6:11" x14ac:dyDescent="0.2">
      <c r="F276" s="19"/>
      <c r="G276" s="19"/>
      <c r="H276" s="19"/>
      <c r="I276" s="19"/>
      <c r="J276" s="19"/>
      <c r="K276" s="19"/>
    </row>
    <row r="277" spans="6:11" x14ac:dyDescent="0.2">
      <c r="F277" s="19"/>
      <c r="G277" s="19"/>
      <c r="H277" s="19"/>
      <c r="I277" s="19"/>
      <c r="J277" s="19"/>
      <c r="K277" s="19"/>
    </row>
    <row r="278" spans="6:11" x14ac:dyDescent="0.2">
      <c r="F278" s="19"/>
      <c r="G278" s="19"/>
      <c r="H278" s="19"/>
      <c r="I278" s="19"/>
      <c r="J278" s="19"/>
      <c r="K278" s="19"/>
    </row>
    <row r="279" spans="6:11" x14ac:dyDescent="0.2">
      <c r="F279" s="19"/>
      <c r="G279" s="19"/>
      <c r="H279" s="19"/>
      <c r="I279" s="19"/>
      <c r="J279" s="19"/>
      <c r="K279" s="19"/>
    </row>
    <row r="280" spans="6:11" x14ac:dyDescent="0.2">
      <c r="F280" s="19"/>
      <c r="G280" s="19"/>
      <c r="H280" s="19"/>
      <c r="I280" s="19"/>
      <c r="J280" s="19"/>
      <c r="K280" s="19"/>
    </row>
    <row r="281" spans="6:11" x14ac:dyDescent="0.2">
      <c r="F281" s="19"/>
      <c r="G281" s="19"/>
      <c r="H281" s="19"/>
      <c r="I281" s="19"/>
      <c r="J281" s="19"/>
      <c r="K281" s="19"/>
    </row>
    <row r="282" spans="6:11" x14ac:dyDescent="0.2">
      <c r="F282" s="19"/>
      <c r="G282" s="19"/>
      <c r="H282" s="19"/>
      <c r="I282" s="19"/>
      <c r="J282" s="19"/>
      <c r="K282" s="19"/>
    </row>
    <row r="283" spans="6:11" x14ac:dyDescent="0.2">
      <c r="F283" s="19"/>
      <c r="G283" s="19"/>
      <c r="H283" s="19"/>
      <c r="I283" s="19"/>
      <c r="J283" s="19"/>
      <c r="K283" s="19"/>
    </row>
    <row r="284" spans="6:11" x14ac:dyDescent="0.2">
      <c r="F284" s="19"/>
      <c r="G284" s="19"/>
      <c r="H284" s="19"/>
      <c r="I284" s="19"/>
      <c r="J284" s="19"/>
      <c r="K284" s="19"/>
    </row>
    <row r="285" spans="6:11" x14ac:dyDescent="0.2">
      <c r="F285" s="19"/>
      <c r="G285" s="19"/>
      <c r="H285" s="19"/>
      <c r="I285" s="19"/>
      <c r="J285" s="19"/>
      <c r="K285" s="19"/>
    </row>
    <row r="286" spans="6:11" x14ac:dyDescent="0.2">
      <c r="F286" s="19"/>
      <c r="G286" s="19"/>
      <c r="H286" s="19"/>
      <c r="I286" s="19"/>
      <c r="J286" s="19"/>
      <c r="K286" s="19"/>
    </row>
    <row r="287" spans="6:11" x14ac:dyDescent="0.2">
      <c r="F287" s="19"/>
      <c r="G287" s="19"/>
      <c r="H287" s="19"/>
      <c r="I287" s="19"/>
      <c r="J287" s="19"/>
      <c r="K287" s="19"/>
    </row>
    <row r="288" spans="6:11" x14ac:dyDescent="0.2">
      <c r="F288" s="19"/>
      <c r="G288" s="19"/>
      <c r="H288" s="19"/>
      <c r="I288" s="19"/>
      <c r="J288" s="19"/>
      <c r="K288" s="19"/>
    </row>
    <row r="289" spans="6:11" x14ac:dyDescent="0.2">
      <c r="F289" s="19"/>
      <c r="G289" s="19"/>
      <c r="H289" s="19"/>
      <c r="I289" s="19"/>
      <c r="J289" s="19"/>
      <c r="K289" s="19"/>
    </row>
    <row r="290" spans="6:11" x14ac:dyDescent="0.2">
      <c r="F290" s="19"/>
      <c r="G290" s="19"/>
      <c r="H290" s="19"/>
      <c r="I290" s="19"/>
      <c r="J290" s="19"/>
      <c r="K290" s="19"/>
    </row>
    <row r="291" spans="6:11" x14ac:dyDescent="0.2">
      <c r="F291" s="19"/>
      <c r="G291" s="19"/>
      <c r="H291" s="19"/>
      <c r="I291" s="19"/>
      <c r="J291" s="19"/>
      <c r="K291" s="19"/>
    </row>
    <row r="292" spans="6:11" x14ac:dyDescent="0.2">
      <c r="F292" s="19"/>
      <c r="G292" s="19"/>
      <c r="H292" s="19"/>
      <c r="I292" s="19"/>
      <c r="J292" s="19"/>
      <c r="K292" s="19"/>
    </row>
    <row r="293" spans="6:11" x14ac:dyDescent="0.2">
      <c r="F293" s="19"/>
      <c r="G293" s="19"/>
      <c r="H293" s="19"/>
      <c r="I293" s="19"/>
      <c r="J293" s="19"/>
      <c r="K293" s="19"/>
    </row>
    <row r="294" spans="6:11" x14ac:dyDescent="0.2">
      <c r="F294" s="19"/>
      <c r="G294" s="19"/>
      <c r="H294" s="19"/>
      <c r="I294" s="19"/>
      <c r="J294" s="19"/>
      <c r="K294" s="19"/>
    </row>
    <row r="295" spans="6:11" x14ac:dyDescent="0.2">
      <c r="F295" s="19"/>
      <c r="G295" s="19"/>
      <c r="H295" s="19"/>
      <c r="I295" s="19"/>
      <c r="J295" s="19"/>
      <c r="K295" s="19"/>
    </row>
    <row r="296" spans="6:11" x14ac:dyDescent="0.2">
      <c r="F296" s="19"/>
      <c r="G296" s="19"/>
      <c r="H296" s="19"/>
      <c r="I296" s="19"/>
      <c r="J296" s="19"/>
      <c r="K296" s="19"/>
    </row>
    <row r="297" spans="6:11" x14ac:dyDescent="0.2">
      <c r="F297" s="19"/>
      <c r="G297" s="19"/>
      <c r="H297" s="19"/>
      <c r="I297" s="19"/>
      <c r="J297" s="19"/>
      <c r="K297" s="19"/>
    </row>
    <row r="298" spans="6:11" x14ac:dyDescent="0.2">
      <c r="F298" s="19"/>
      <c r="G298" s="19"/>
      <c r="H298" s="19"/>
      <c r="I298" s="19"/>
      <c r="J298" s="19"/>
      <c r="K298" s="19"/>
    </row>
    <row r="299" spans="6:11" x14ac:dyDescent="0.2">
      <c r="F299" s="19"/>
      <c r="G299" s="19"/>
      <c r="H299" s="19"/>
      <c r="I299" s="19"/>
      <c r="J299" s="19"/>
      <c r="K299" s="19"/>
    </row>
    <row r="300" spans="6:11" x14ac:dyDescent="0.2">
      <c r="F300" s="19"/>
      <c r="G300" s="19"/>
      <c r="H300" s="19"/>
      <c r="I300" s="19"/>
      <c r="J300" s="19"/>
      <c r="K300" s="19"/>
    </row>
    <row r="301" spans="6:11" x14ac:dyDescent="0.2">
      <c r="F301" s="19"/>
      <c r="G301" s="19"/>
      <c r="H301" s="19"/>
      <c r="I301" s="19"/>
      <c r="J301" s="19"/>
      <c r="K301" s="19"/>
    </row>
    <row r="302" spans="6:11" x14ac:dyDescent="0.2">
      <c r="F302" s="19"/>
      <c r="G302" s="19"/>
      <c r="H302" s="19"/>
      <c r="I302" s="19"/>
      <c r="J302" s="19"/>
      <c r="K302" s="19"/>
    </row>
    <row r="303" spans="6:11" x14ac:dyDescent="0.2">
      <c r="F303" s="19"/>
      <c r="G303" s="19"/>
      <c r="H303" s="19"/>
      <c r="I303" s="19"/>
      <c r="J303" s="19"/>
      <c r="K303" s="19"/>
    </row>
    <row r="304" spans="6:11" x14ac:dyDescent="0.2">
      <c r="F304" s="19"/>
      <c r="G304" s="19"/>
      <c r="H304" s="19"/>
      <c r="I304" s="19"/>
      <c r="J304" s="19"/>
      <c r="K304" s="19"/>
    </row>
    <row r="305" spans="6:11" x14ac:dyDescent="0.2">
      <c r="F305" s="19"/>
      <c r="G305" s="19"/>
      <c r="H305" s="19"/>
      <c r="I305" s="19"/>
      <c r="J305" s="19"/>
      <c r="K305" s="19"/>
    </row>
    <row r="306" spans="6:11" x14ac:dyDescent="0.2">
      <c r="F306" s="19"/>
      <c r="G306" s="19"/>
      <c r="H306" s="19"/>
      <c r="I306" s="19"/>
      <c r="J306" s="19"/>
      <c r="K306" s="19"/>
    </row>
    <row r="307" spans="6:11" x14ac:dyDescent="0.2">
      <c r="F307" s="19"/>
      <c r="G307" s="19"/>
      <c r="H307" s="19"/>
      <c r="I307" s="19"/>
      <c r="J307" s="19"/>
      <c r="K307" s="19"/>
    </row>
    <row r="308" spans="6:11" x14ac:dyDescent="0.2">
      <c r="F308" s="19"/>
      <c r="G308" s="19"/>
      <c r="H308" s="19"/>
      <c r="I308" s="19"/>
      <c r="J308" s="19"/>
      <c r="K308" s="19"/>
    </row>
    <row r="309" spans="6:11" x14ac:dyDescent="0.2">
      <c r="F309" s="19"/>
      <c r="G309" s="19"/>
      <c r="H309" s="19"/>
      <c r="I309" s="19"/>
      <c r="J309" s="19"/>
      <c r="K309" s="19"/>
    </row>
    <row r="310" spans="6:11" x14ac:dyDescent="0.2">
      <c r="F310" s="19"/>
      <c r="G310" s="19"/>
      <c r="H310" s="19"/>
      <c r="I310" s="19"/>
      <c r="J310" s="19"/>
      <c r="K310" s="19"/>
    </row>
    <row r="311" spans="6:11" x14ac:dyDescent="0.2">
      <c r="F311" s="19"/>
      <c r="G311" s="19"/>
      <c r="H311" s="19"/>
      <c r="I311" s="19"/>
      <c r="J311" s="19"/>
      <c r="K311" s="19"/>
    </row>
    <row r="312" spans="6:11" x14ac:dyDescent="0.2">
      <c r="F312" s="19"/>
      <c r="G312" s="19"/>
      <c r="H312" s="19"/>
      <c r="I312" s="19"/>
      <c r="J312" s="19"/>
      <c r="K312" s="19"/>
    </row>
    <row r="313" spans="6:11" x14ac:dyDescent="0.2">
      <c r="F313" s="19"/>
      <c r="G313" s="19"/>
      <c r="H313" s="19"/>
      <c r="I313" s="19"/>
      <c r="J313" s="19"/>
      <c r="K313" s="19"/>
    </row>
    <row r="314" spans="6:11" x14ac:dyDescent="0.2">
      <c r="F314" s="19"/>
      <c r="G314" s="19"/>
      <c r="H314" s="19"/>
      <c r="I314" s="19"/>
      <c r="J314" s="19"/>
      <c r="K314" s="19"/>
    </row>
    <row r="315" spans="6:11" x14ac:dyDescent="0.2">
      <c r="F315" s="19"/>
      <c r="G315" s="19"/>
      <c r="H315" s="19"/>
      <c r="I315" s="19"/>
      <c r="J315" s="19"/>
      <c r="K315" s="19"/>
    </row>
    <row r="316" spans="6:11" x14ac:dyDescent="0.2">
      <c r="F316" s="19"/>
      <c r="G316" s="19"/>
      <c r="H316" s="19"/>
      <c r="I316" s="19"/>
      <c r="J316" s="19"/>
      <c r="K316" s="19"/>
    </row>
    <row r="317" spans="6:11" x14ac:dyDescent="0.2">
      <c r="F317" s="19"/>
      <c r="G317" s="19"/>
      <c r="H317" s="19"/>
      <c r="I317" s="19"/>
      <c r="J317" s="19"/>
      <c r="K317" s="19"/>
    </row>
    <row r="318" spans="6:11" x14ac:dyDescent="0.2">
      <c r="F318" s="19"/>
      <c r="G318" s="19"/>
      <c r="H318" s="19"/>
      <c r="I318" s="19"/>
      <c r="J318" s="19"/>
      <c r="K318" s="19"/>
    </row>
    <row r="319" spans="6:11" x14ac:dyDescent="0.2">
      <c r="F319" s="19"/>
      <c r="G319" s="19"/>
      <c r="H319" s="19"/>
      <c r="I319" s="19"/>
      <c r="J319" s="19"/>
      <c r="K319" s="19"/>
    </row>
    <row r="320" spans="6:11" x14ac:dyDescent="0.2">
      <c r="F320" s="19"/>
      <c r="G320" s="19"/>
      <c r="H320" s="19"/>
      <c r="I320" s="19"/>
      <c r="J320" s="19"/>
      <c r="K320" s="19"/>
    </row>
    <row r="321" spans="6:11" x14ac:dyDescent="0.2">
      <c r="F321" s="19"/>
      <c r="G321" s="19"/>
      <c r="H321" s="19"/>
      <c r="I321" s="19"/>
      <c r="J321" s="19"/>
      <c r="K321" s="19"/>
    </row>
    <row r="322" spans="6:11" x14ac:dyDescent="0.2">
      <c r="F322" s="19"/>
      <c r="G322" s="19"/>
      <c r="H322" s="19"/>
      <c r="I322" s="19"/>
      <c r="J322" s="19"/>
      <c r="K322" s="19"/>
    </row>
    <row r="323" spans="6:11" x14ac:dyDescent="0.2">
      <c r="F323" s="19"/>
      <c r="G323" s="19"/>
      <c r="H323" s="19"/>
      <c r="I323" s="19"/>
      <c r="J323" s="19"/>
      <c r="K323" s="19"/>
    </row>
    <row r="324" spans="6:11" x14ac:dyDescent="0.2">
      <c r="F324" s="19"/>
      <c r="G324" s="19"/>
      <c r="H324" s="19"/>
      <c r="I324" s="19"/>
      <c r="J324" s="19"/>
      <c r="K324" s="19"/>
    </row>
    <row r="325" spans="6:11" x14ac:dyDescent="0.2">
      <c r="F325" s="19"/>
      <c r="G325" s="19"/>
      <c r="H325" s="19"/>
      <c r="I325" s="19"/>
      <c r="J325" s="19"/>
      <c r="K325" s="19"/>
    </row>
    <row r="326" spans="6:11" x14ac:dyDescent="0.2">
      <c r="F326" s="19"/>
      <c r="G326" s="19"/>
      <c r="H326" s="19"/>
      <c r="I326" s="19"/>
      <c r="J326" s="19"/>
      <c r="K326" s="19"/>
    </row>
    <row r="327" spans="6:11" x14ac:dyDescent="0.2">
      <c r="F327" s="19"/>
      <c r="G327" s="19"/>
      <c r="H327" s="19"/>
      <c r="I327" s="19"/>
      <c r="J327" s="19"/>
      <c r="K327" s="19"/>
    </row>
    <row r="328" spans="6:11" x14ac:dyDescent="0.2">
      <c r="F328" s="19"/>
      <c r="G328" s="19"/>
      <c r="H328" s="19"/>
      <c r="I328" s="19"/>
      <c r="J328" s="19"/>
      <c r="K328" s="19"/>
    </row>
    <row r="329" spans="6:11" x14ac:dyDescent="0.2">
      <c r="F329" s="19"/>
      <c r="G329" s="19"/>
      <c r="H329" s="19"/>
      <c r="I329" s="19"/>
      <c r="J329" s="19"/>
      <c r="K329" s="19"/>
    </row>
    <row r="330" spans="6:11" x14ac:dyDescent="0.2">
      <c r="F330" s="19"/>
      <c r="G330" s="19"/>
      <c r="H330" s="19"/>
      <c r="I330" s="19"/>
      <c r="J330" s="19"/>
      <c r="K330" s="19"/>
    </row>
    <row r="331" spans="6:11" x14ac:dyDescent="0.2">
      <c r="F331" s="19"/>
      <c r="G331" s="19"/>
      <c r="H331" s="19"/>
      <c r="I331" s="19"/>
      <c r="J331" s="19"/>
      <c r="K331" s="19"/>
    </row>
    <row r="332" spans="6:11" x14ac:dyDescent="0.2">
      <c r="F332" s="19"/>
      <c r="G332" s="19"/>
      <c r="H332" s="19"/>
      <c r="I332" s="19"/>
      <c r="J332" s="19"/>
      <c r="K332" s="19"/>
    </row>
    <row r="333" spans="6:11" x14ac:dyDescent="0.2">
      <c r="F333" s="19"/>
      <c r="G333" s="19"/>
      <c r="H333" s="19"/>
      <c r="I333" s="19"/>
      <c r="J333" s="19"/>
      <c r="K333" s="19"/>
    </row>
    <row r="334" spans="6:11" x14ac:dyDescent="0.2">
      <c r="F334" s="19"/>
      <c r="G334" s="19"/>
      <c r="H334" s="19"/>
      <c r="I334" s="19"/>
      <c r="J334" s="19"/>
      <c r="K334" s="19"/>
    </row>
    <row r="335" spans="6:11" x14ac:dyDescent="0.2">
      <c r="F335" s="19"/>
      <c r="G335" s="19"/>
      <c r="H335" s="19"/>
      <c r="I335" s="19"/>
      <c r="J335" s="19"/>
      <c r="K335" s="19"/>
    </row>
    <row r="336" spans="6:11" x14ac:dyDescent="0.2">
      <c r="F336" s="19"/>
      <c r="G336" s="19"/>
      <c r="H336" s="19"/>
      <c r="I336" s="19"/>
      <c r="J336" s="19"/>
      <c r="K336" s="19"/>
    </row>
    <row r="337" spans="6:11" x14ac:dyDescent="0.2">
      <c r="F337" s="19"/>
      <c r="G337" s="19"/>
      <c r="H337" s="19"/>
      <c r="I337" s="19"/>
      <c r="J337" s="19"/>
      <c r="K337" s="19"/>
    </row>
    <row r="338" spans="6:11" x14ac:dyDescent="0.2">
      <c r="F338" s="19"/>
      <c r="G338" s="19"/>
      <c r="H338" s="19"/>
      <c r="I338" s="19"/>
      <c r="J338" s="19"/>
      <c r="K338" s="19"/>
    </row>
    <row r="339" spans="6:11" x14ac:dyDescent="0.2">
      <c r="F339" s="19"/>
      <c r="G339" s="19"/>
      <c r="H339" s="19"/>
      <c r="I339" s="19"/>
      <c r="J339" s="19"/>
      <c r="K339" s="19"/>
    </row>
    <row r="340" spans="6:11" x14ac:dyDescent="0.2">
      <c r="F340" s="19"/>
      <c r="G340" s="19"/>
      <c r="H340" s="19"/>
      <c r="I340" s="19"/>
      <c r="J340" s="19"/>
      <c r="K340" s="19"/>
    </row>
    <row r="341" spans="6:11" x14ac:dyDescent="0.2">
      <c r="F341" s="19"/>
      <c r="G341" s="19"/>
      <c r="H341" s="19"/>
      <c r="I341" s="19"/>
      <c r="J341" s="19"/>
      <c r="K341" s="19"/>
    </row>
    <row r="342" spans="6:11" x14ac:dyDescent="0.2">
      <c r="F342" s="19"/>
      <c r="G342" s="19"/>
      <c r="H342" s="19"/>
      <c r="I342" s="19"/>
      <c r="J342" s="19"/>
      <c r="K342" s="19"/>
    </row>
    <row r="343" spans="6:11" x14ac:dyDescent="0.2">
      <c r="F343" s="19"/>
      <c r="G343" s="19"/>
      <c r="H343" s="19"/>
      <c r="I343" s="19"/>
      <c r="J343" s="19"/>
      <c r="K343" s="19"/>
    </row>
    <row r="344" spans="6:11" x14ac:dyDescent="0.2">
      <c r="F344" s="19"/>
      <c r="G344" s="19"/>
      <c r="H344" s="19"/>
      <c r="I344" s="19"/>
      <c r="J344" s="19"/>
      <c r="K344" s="19"/>
    </row>
    <row r="345" spans="6:11" x14ac:dyDescent="0.2">
      <c r="F345" s="19"/>
      <c r="G345" s="19"/>
      <c r="H345" s="19"/>
      <c r="I345" s="19"/>
      <c r="J345" s="19"/>
      <c r="K345" s="19"/>
    </row>
    <row r="346" spans="6:11" x14ac:dyDescent="0.2">
      <c r="F346" s="19"/>
      <c r="G346" s="19"/>
      <c r="H346" s="19"/>
      <c r="I346" s="19"/>
      <c r="J346" s="19"/>
      <c r="K346" s="19"/>
    </row>
    <row r="347" spans="6:11" x14ac:dyDescent="0.2">
      <c r="F347" s="19"/>
      <c r="G347" s="19"/>
      <c r="H347" s="19"/>
      <c r="I347" s="19"/>
      <c r="J347" s="19"/>
      <c r="K347" s="19"/>
    </row>
    <row r="348" spans="6:11" x14ac:dyDescent="0.2">
      <c r="F348" s="19"/>
      <c r="G348" s="19"/>
      <c r="H348" s="19"/>
      <c r="I348" s="19"/>
      <c r="J348" s="19"/>
      <c r="K348" s="19"/>
    </row>
    <row r="349" spans="6:11" x14ac:dyDescent="0.2">
      <c r="F349" s="19"/>
      <c r="G349" s="19"/>
      <c r="H349" s="19"/>
      <c r="I349" s="19"/>
      <c r="J349" s="19"/>
      <c r="K349" s="19"/>
    </row>
    <row r="350" spans="6:11" x14ac:dyDescent="0.2">
      <c r="F350" s="19"/>
      <c r="G350" s="19"/>
      <c r="H350" s="19"/>
      <c r="I350" s="19"/>
      <c r="J350" s="19"/>
      <c r="K350" s="19"/>
    </row>
    <row r="351" spans="6:11" x14ac:dyDescent="0.2">
      <c r="F351" s="19"/>
      <c r="G351" s="19"/>
      <c r="H351" s="19"/>
      <c r="I351" s="19"/>
      <c r="J351" s="19"/>
      <c r="K351" s="19"/>
    </row>
    <row r="352" spans="6:11" x14ac:dyDescent="0.2">
      <c r="F352" s="19"/>
      <c r="G352" s="19"/>
      <c r="H352" s="19"/>
      <c r="I352" s="19"/>
      <c r="J352" s="19"/>
      <c r="K352" s="19"/>
    </row>
  </sheetData>
  <hyperlinks>
    <hyperlink ref="A1" location="'statewide summary'!Print_Titles" display="Link to Summary Worksheet" xr:uid="{FD5853EB-546F-424A-BAA3-DE5732C8C0EC}"/>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2/18/2025</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9DC6F-1C22-4479-9D01-CBB810D30442}">
  <dimension ref="A1:N131"/>
  <sheetViews>
    <sheetView showGridLines="0" workbookViewId="0">
      <pane xSplit="2" ySplit="10" topLeftCell="C11" activePane="bottomRight" state="frozen"/>
      <selection pane="topRight" activeCell="C1" sqref="C1"/>
      <selection pane="bottomLeft" activeCell="A14" sqref="A14"/>
      <selection pane="bottomRight" activeCell="B17" sqref="B17"/>
    </sheetView>
  </sheetViews>
  <sheetFormatPr defaultRowHeight="12.75" x14ac:dyDescent="0.2"/>
  <cols>
    <col min="1" max="1" width="5.42578125" style="3" customWidth="1"/>
    <col min="2" max="2" width="28" style="3" customWidth="1"/>
    <col min="3" max="9" width="13.7109375" style="3" customWidth="1"/>
    <col min="10" max="10" width="1.85546875" style="3" customWidth="1"/>
    <col min="11" max="11" width="9.140625" style="3"/>
    <col min="12" max="12" width="1.85546875" style="3" customWidth="1"/>
    <col min="13" max="13" width="13.28515625" style="3" customWidth="1"/>
    <col min="14" max="16384" width="9.140625" style="3"/>
  </cols>
  <sheetData>
    <row r="1" spans="1:11" ht="16.149999999999999" customHeight="1" x14ac:dyDescent="0.2">
      <c r="A1" s="92" t="s">
        <v>8923</v>
      </c>
    </row>
    <row r="2" spans="1:11" ht="14.45" customHeight="1" x14ac:dyDescent="0.2">
      <c r="B2" s="90" t="s">
        <v>861</v>
      </c>
    </row>
    <row r="3" spans="1:11" ht="2.1" customHeight="1" x14ac:dyDescent="0.2"/>
    <row r="4" spans="1:11" ht="14.45" customHeight="1" x14ac:dyDescent="0.2">
      <c r="B4" s="15" t="s">
        <v>1</v>
      </c>
    </row>
    <row r="5" spans="1:11" ht="1.1499999999999999" customHeight="1" x14ac:dyDescent="0.2"/>
    <row r="6" spans="1:11" ht="14.45" customHeight="1" x14ac:dyDescent="0.2">
      <c r="B6" s="15" t="s">
        <v>2</v>
      </c>
    </row>
    <row r="7" spans="1:11" ht="0.75" customHeight="1" x14ac:dyDescent="0.2"/>
    <row r="8" spans="1:11" ht="14.45" customHeight="1" x14ac:dyDescent="0.2">
      <c r="B8" s="16" t="s">
        <v>3</v>
      </c>
    </row>
    <row r="9" spans="1:11" x14ac:dyDescent="0.2">
      <c r="B9" s="8" t="s">
        <v>4</v>
      </c>
      <c r="C9" s="1" t="s">
        <v>4</v>
      </c>
      <c r="D9" s="1" t="s">
        <v>4</v>
      </c>
      <c r="E9" s="1" t="s">
        <v>4</v>
      </c>
      <c r="F9" s="1" t="s">
        <v>4</v>
      </c>
      <c r="G9" s="1" t="s">
        <v>4</v>
      </c>
      <c r="H9" s="1" t="s">
        <v>5</v>
      </c>
      <c r="I9" s="1" t="s">
        <v>174</v>
      </c>
    </row>
    <row r="10" spans="1:11" x14ac:dyDescent="0.2">
      <c r="B10" s="9" t="s">
        <v>4</v>
      </c>
      <c r="C10" s="2" t="s">
        <v>7</v>
      </c>
      <c r="D10" s="2" t="s">
        <v>8</v>
      </c>
      <c r="E10" s="2" t="s">
        <v>9</v>
      </c>
      <c r="F10" s="2" t="s">
        <v>10</v>
      </c>
      <c r="G10" s="2" t="s">
        <v>11</v>
      </c>
      <c r="H10" s="2" t="s">
        <v>12</v>
      </c>
      <c r="I10" s="2" t="s">
        <v>13</v>
      </c>
      <c r="K10" s="31" t="s">
        <v>331</v>
      </c>
    </row>
    <row r="11" spans="1:11" x14ac:dyDescent="0.2">
      <c r="B11" s="8" t="s">
        <v>860</v>
      </c>
      <c r="C11" s="76">
        <v>3830.8809999999999</v>
      </c>
      <c r="D11" s="76">
        <v>4471.9989999999998</v>
      </c>
      <c r="E11" s="76">
        <v>3819.605</v>
      </c>
      <c r="F11" s="76">
        <v>6927.4369999999999</v>
      </c>
      <c r="G11" s="76">
        <v>8060.4498899999999</v>
      </c>
      <c r="H11" s="76">
        <v>10353</v>
      </c>
      <c r="I11" s="76">
        <v>10074</v>
      </c>
    </row>
    <row r="12" spans="1:11" x14ac:dyDescent="0.2">
      <c r="B12" s="8" t="s">
        <v>859</v>
      </c>
      <c r="C12" s="76">
        <v>10306.277</v>
      </c>
      <c r="D12" s="76">
        <v>10843.061</v>
      </c>
      <c r="E12" s="76">
        <v>12389.214</v>
      </c>
      <c r="F12" s="76">
        <v>12355.438</v>
      </c>
      <c r="G12" s="76">
        <v>17024.526430000002</v>
      </c>
      <c r="H12" s="76">
        <v>23120</v>
      </c>
      <c r="I12" s="76">
        <v>22975</v>
      </c>
    </row>
    <row r="13" spans="1:11" x14ac:dyDescent="0.2">
      <c r="B13" s="8" t="s">
        <v>858</v>
      </c>
      <c r="C13" s="76">
        <v>393</v>
      </c>
      <c r="D13" s="76">
        <v>3962</v>
      </c>
      <c r="E13" s="76">
        <v>28298.984</v>
      </c>
      <c r="F13" s="76">
        <v>25425.726999999999</v>
      </c>
      <c r="G13" s="76">
        <v>39765.661950000002</v>
      </c>
      <c r="H13" s="76">
        <v>46282</v>
      </c>
      <c r="I13" s="76">
        <v>23460</v>
      </c>
    </row>
    <row r="14" spans="1:11" x14ac:dyDescent="0.2">
      <c r="B14" s="8" t="s">
        <v>857</v>
      </c>
      <c r="C14" s="76">
        <v>292.72199999999998</v>
      </c>
      <c r="D14" s="76">
        <v>143.227</v>
      </c>
      <c r="E14" s="76">
        <v>0</v>
      </c>
      <c r="F14" s="76">
        <v>178.607</v>
      </c>
      <c r="G14" s="76">
        <v>126.87032000000001</v>
      </c>
      <c r="H14" s="76">
        <v>336</v>
      </c>
      <c r="I14" s="76">
        <v>455</v>
      </c>
    </row>
    <row r="15" spans="1:11" x14ac:dyDescent="0.2">
      <c r="B15" s="13" t="s">
        <v>146</v>
      </c>
      <c r="C15" s="7">
        <v>14822.88</v>
      </c>
      <c r="D15" s="7">
        <v>19420.287</v>
      </c>
      <c r="E15" s="7">
        <v>44507.803</v>
      </c>
      <c r="F15" s="7">
        <v>44887.209000000003</v>
      </c>
      <c r="G15" s="7">
        <v>64977.508589999998</v>
      </c>
      <c r="H15" s="7">
        <v>80091</v>
      </c>
      <c r="I15" s="7">
        <v>56876</v>
      </c>
    </row>
    <row r="17" spans="1:14" x14ac:dyDescent="0.2">
      <c r="B17" s="72" t="s">
        <v>9036</v>
      </c>
      <c r="C17" s="72"/>
      <c r="D17" s="72"/>
      <c r="E17" s="72"/>
      <c r="F17" s="72"/>
      <c r="G17" s="72"/>
      <c r="H17" s="72"/>
      <c r="I17" s="74">
        <f>I15+K17</f>
        <v>56876</v>
      </c>
      <c r="K17" s="32">
        <f>SUM(K18:K84)</f>
        <v>0</v>
      </c>
    </row>
    <row r="18" spans="1:14" x14ac:dyDescent="0.2">
      <c r="B18" s="72" t="s">
        <v>257</v>
      </c>
      <c r="C18" s="72"/>
      <c r="D18" s="72"/>
      <c r="E18" s="72"/>
      <c r="F18" s="72"/>
      <c r="G18" s="72"/>
      <c r="H18" s="72"/>
      <c r="I18" s="75">
        <f>I17/I15-1</f>
        <v>0</v>
      </c>
      <c r="K18" s="30"/>
    </row>
    <row r="19" spans="1:14" x14ac:dyDescent="0.2">
      <c r="K19" s="30"/>
    </row>
    <row r="20" spans="1:14" x14ac:dyDescent="0.2">
      <c r="F20" s="19"/>
      <c r="G20" s="19"/>
      <c r="H20" s="19"/>
      <c r="I20" s="19"/>
      <c r="J20" s="19"/>
      <c r="K20" s="33"/>
    </row>
    <row r="21" spans="1:14" x14ac:dyDescent="0.2">
      <c r="A21" s="23" t="s">
        <v>256</v>
      </c>
      <c r="F21" s="19"/>
      <c r="G21" s="19"/>
      <c r="H21" s="19"/>
      <c r="I21" s="19"/>
      <c r="J21" s="19"/>
      <c r="K21" s="33"/>
    </row>
    <row r="22" spans="1:14" x14ac:dyDescent="0.2">
      <c r="F22" s="19"/>
      <c r="G22" s="19"/>
      <c r="H22" s="19"/>
      <c r="I22" s="19"/>
      <c r="J22" s="19"/>
      <c r="K22" s="33"/>
    </row>
    <row r="23" spans="1:14" x14ac:dyDescent="0.2">
      <c r="A23" s="18">
        <v>2021</v>
      </c>
      <c r="F23" s="19"/>
      <c r="G23" s="19"/>
      <c r="H23" s="19"/>
      <c r="I23" s="19"/>
      <c r="J23" s="19"/>
      <c r="K23" s="33"/>
    </row>
    <row r="24" spans="1:14" x14ac:dyDescent="0.2">
      <c r="B24" s="26" t="s">
        <v>3918</v>
      </c>
      <c r="G24" s="19">
        <v>600</v>
      </c>
      <c r="H24" s="19">
        <v>0</v>
      </c>
      <c r="I24" s="19"/>
      <c r="J24" s="19"/>
      <c r="K24" s="33"/>
      <c r="M24" s="3" t="s">
        <v>184</v>
      </c>
      <c r="N24" s="26" t="s">
        <v>3925</v>
      </c>
    </row>
    <row r="25" spans="1:14" x14ac:dyDescent="0.2">
      <c r="B25" s="26" t="s">
        <v>3919</v>
      </c>
      <c r="G25" s="19">
        <v>37</v>
      </c>
      <c r="H25" s="19">
        <v>24</v>
      </c>
      <c r="I25" s="19"/>
      <c r="J25" s="19"/>
      <c r="K25" s="33"/>
      <c r="M25" s="3" t="s">
        <v>182</v>
      </c>
      <c r="N25" s="26" t="s">
        <v>3926</v>
      </c>
    </row>
    <row r="26" spans="1:14" x14ac:dyDescent="0.2">
      <c r="B26" s="26" t="s">
        <v>3920</v>
      </c>
      <c r="G26" s="19">
        <v>466</v>
      </c>
      <c r="H26" s="19">
        <v>466</v>
      </c>
      <c r="I26" s="19"/>
      <c r="J26" s="19"/>
      <c r="K26" s="33"/>
      <c r="M26" s="3" t="s">
        <v>180</v>
      </c>
      <c r="N26" s="26" t="s">
        <v>3927</v>
      </c>
    </row>
    <row r="27" spans="1:14" x14ac:dyDescent="0.2">
      <c r="B27" s="26" t="s">
        <v>3921</v>
      </c>
      <c r="G27" s="19">
        <v>230</v>
      </c>
      <c r="H27" s="19">
        <v>0</v>
      </c>
      <c r="I27" s="19"/>
      <c r="J27" s="19"/>
      <c r="K27" s="33"/>
      <c r="M27" s="3" t="s">
        <v>184</v>
      </c>
      <c r="N27" s="26" t="s">
        <v>3928</v>
      </c>
    </row>
    <row r="28" spans="1:14" x14ac:dyDescent="0.2">
      <c r="B28" s="26" t="s">
        <v>3140</v>
      </c>
      <c r="G28" s="19">
        <v>-340</v>
      </c>
      <c r="H28" s="19">
        <v>0</v>
      </c>
      <c r="I28" s="19"/>
      <c r="J28" s="19"/>
      <c r="K28" s="33"/>
      <c r="M28" s="3" t="s">
        <v>184</v>
      </c>
      <c r="N28" s="26" t="s">
        <v>3929</v>
      </c>
    </row>
    <row r="29" spans="1:14" x14ac:dyDescent="0.2">
      <c r="B29" s="26" t="s">
        <v>3576</v>
      </c>
      <c r="G29" s="19">
        <v>456</v>
      </c>
      <c r="H29" s="19">
        <v>444</v>
      </c>
      <c r="I29" s="19"/>
      <c r="J29" s="19"/>
      <c r="K29" s="33"/>
      <c r="M29" s="3" t="s">
        <v>182</v>
      </c>
      <c r="N29" s="26" t="s">
        <v>3930</v>
      </c>
    </row>
    <row r="30" spans="1:14" x14ac:dyDescent="0.2">
      <c r="B30" s="26" t="s">
        <v>3922</v>
      </c>
      <c r="G30" s="19">
        <v>86</v>
      </c>
      <c r="H30" s="19">
        <v>86</v>
      </c>
      <c r="I30" s="19"/>
      <c r="J30" s="19"/>
      <c r="K30" s="33"/>
      <c r="M30" s="3" t="s">
        <v>180</v>
      </c>
      <c r="N30" s="26" t="s">
        <v>3931</v>
      </c>
    </row>
    <row r="31" spans="1:14" x14ac:dyDescent="0.2">
      <c r="B31" s="26" t="s">
        <v>3923</v>
      </c>
      <c r="G31" s="19">
        <v>898</v>
      </c>
      <c r="H31" s="19">
        <v>898</v>
      </c>
      <c r="I31" s="19"/>
      <c r="J31" s="19"/>
      <c r="K31" s="33"/>
      <c r="M31" s="3" t="s">
        <v>180</v>
      </c>
      <c r="N31" s="26" t="s">
        <v>3932</v>
      </c>
    </row>
    <row r="32" spans="1:14" x14ac:dyDescent="0.2">
      <c r="B32" s="26" t="s">
        <v>3924</v>
      </c>
      <c r="G32" s="19">
        <v>114</v>
      </c>
      <c r="H32" s="19">
        <v>114</v>
      </c>
      <c r="I32" s="19"/>
      <c r="J32" s="19"/>
      <c r="K32" s="33"/>
      <c r="M32" s="3" t="s">
        <v>180</v>
      </c>
      <c r="N32" s="26" t="s">
        <v>3933</v>
      </c>
    </row>
    <row r="33" spans="1:14" x14ac:dyDescent="0.2">
      <c r="B33" s="3" t="s">
        <v>221</v>
      </c>
      <c r="G33" s="19">
        <v>-1367</v>
      </c>
      <c r="H33" s="19">
        <v>1870</v>
      </c>
      <c r="I33" s="19"/>
      <c r="J33" s="19"/>
      <c r="K33" s="33"/>
      <c r="N33" s="3" t="s">
        <v>2279</v>
      </c>
    </row>
    <row r="34" spans="1:14" x14ac:dyDescent="0.2">
      <c r="B34" s="3" t="s">
        <v>166</v>
      </c>
      <c r="G34" s="19">
        <v>1035</v>
      </c>
      <c r="H34" s="19">
        <v>-254</v>
      </c>
      <c r="I34" s="19"/>
      <c r="J34" s="19"/>
      <c r="K34" s="33"/>
    </row>
    <row r="35" spans="1:14" x14ac:dyDescent="0.2">
      <c r="G35" s="19"/>
      <c r="H35" s="19"/>
      <c r="I35" s="19"/>
      <c r="J35" s="19"/>
      <c r="K35" s="33"/>
    </row>
    <row r="36" spans="1:14" x14ac:dyDescent="0.2">
      <c r="A36" s="3">
        <v>2022</v>
      </c>
      <c r="G36" s="19"/>
      <c r="H36" s="19"/>
      <c r="I36" s="19"/>
      <c r="J36" s="19"/>
      <c r="K36" s="33"/>
    </row>
    <row r="37" spans="1:14" x14ac:dyDescent="0.2">
      <c r="B37" s="26" t="s">
        <v>3934</v>
      </c>
      <c r="G37" s="19">
        <v>0</v>
      </c>
      <c r="H37" s="19">
        <v>274</v>
      </c>
      <c r="I37" s="19"/>
      <c r="J37" s="19"/>
      <c r="K37" s="33"/>
      <c r="M37" s="3" t="s">
        <v>182</v>
      </c>
      <c r="N37" s="26" t="s">
        <v>3941</v>
      </c>
    </row>
    <row r="38" spans="1:14" x14ac:dyDescent="0.2">
      <c r="B38" s="26" t="s">
        <v>3935</v>
      </c>
      <c r="G38" s="19">
        <v>9568</v>
      </c>
      <c r="H38" s="19">
        <v>4080</v>
      </c>
      <c r="I38" s="19"/>
      <c r="J38" s="19"/>
      <c r="K38" s="33"/>
      <c r="M38" s="3" t="s">
        <v>182</v>
      </c>
      <c r="N38" s="26" t="s">
        <v>3942</v>
      </c>
    </row>
    <row r="39" spans="1:14" x14ac:dyDescent="0.2">
      <c r="B39" s="26" t="s">
        <v>3936</v>
      </c>
      <c r="G39" s="19">
        <v>132</v>
      </c>
      <c r="H39" s="19">
        <v>264</v>
      </c>
      <c r="I39" s="19"/>
      <c r="J39" s="19"/>
      <c r="K39" s="33"/>
      <c r="M39" s="3" t="s">
        <v>180</v>
      </c>
      <c r="N39" s="26" t="s">
        <v>3943</v>
      </c>
    </row>
    <row r="40" spans="1:14" x14ac:dyDescent="0.2">
      <c r="B40" s="26" t="s">
        <v>3937</v>
      </c>
      <c r="G40" s="19">
        <v>334</v>
      </c>
      <c r="H40" s="19">
        <v>434</v>
      </c>
      <c r="I40" s="19"/>
      <c r="J40" s="19"/>
      <c r="K40" s="33"/>
      <c r="M40" s="3" t="s">
        <v>180</v>
      </c>
      <c r="N40" s="26" t="s">
        <v>3944</v>
      </c>
    </row>
    <row r="41" spans="1:14" x14ac:dyDescent="0.2">
      <c r="B41" s="26" t="s">
        <v>3938</v>
      </c>
      <c r="G41" s="19">
        <v>300</v>
      </c>
      <c r="H41" s="19">
        <v>0</v>
      </c>
      <c r="I41" s="19"/>
      <c r="J41" s="19"/>
      <c r="K41" s="33"/>
      <c r="M41" s="3" t="s">
        <v>184</v>
      </c>
      <c r="N41" s="26" t="s">
        <v>3945</v>
      </c>
    </row>
    <row r="42" spans="1:14" x14ac:dyDescent="0.2">
      <c r="B42" s="26" t="s">
        <v>3939</v>
      </c>
      <c r="G42" s="19">
        <v>677</v>
      </c>
      <c r="H42" s="19">
        <v>914</v>
      </c>
      <c r="I42" s="19"/>
      <c r="J42" s="19"/>
      <c r="K42" s="33"/>
      <c r="M42" s="3" t="s">
        <v>182</v>
      </c>
      <c r="N42" s="26" t="s">
        <v>3946</v>
      </c>
    </row>
    <row r="43" spans="1:14" x14ac:dyDescent="0.2">
      <c r="B43" s="26" t="s">
        <v>3940</v>
      </c>
      <c r="G43" s="19">
        <v>257</v>
      </c>
      <c r="H43" s="19">
        <v>0</v>
      </c>
      <c r="I43" s="19"/>
      <c r="J43" s="19"/>
      <c r="K43" s="33"/>
      <c r="M43" s="3" t="s">
        <v>184</v>
      </c>
      <c r="N43" s="26" t="s">
        <v>3947</v>
      </c>
    </row>
    <row r="44" spans="1:14" x14ac:dyDescent="0.2">
      <c r="B44" s="3" t="s">
        <v>221</v>
      </c>
      <c r="G44" s="19">
        <v>5091</v>
      </c>
      <c r="H44" s="19">
        <v>5661</v>
      </c>
      <c r="I44" s="19"/>
      <c r="J44" s="19"/>
      <c r="K44" s="33"/>
      <c r="N44" s="39" t="s">
        <v>3285</v>
      </c>
    </row>
    <row r="45" spans="1:14" x14ac:dyDescent="0.2">
      <c r="B45" s="3" t="s">
        <v>166</v>
      </c>
      <c r="G45" s="19">
        <v>248</v>
      </c>
      <c r="H45" s="19">
        <v>292</v>
      </c>
      <c r="I45" s="19"/>
      <c r="J45" s="19"/>
      <c r="K45" s="33"/>
    </row>
    <row r="46" spans="1:14" x14ac:dyDescent="0.2">
      <c r="G46" s="19"/>
      <c r="H46" s="19"/>
      <c r="I46" s="19"/>
      <c r="J46" s="19"/>
      <c r="K46" s="33"/>
    </row>
    <row r="47" spans="1:14" x14ac:dyDescent="0.2">
      <c r="A47" s="3">
        <v>2023</v>
      </c>
      <c r="G47" s="19"/>
      <c r="H47" s="19"/>
      <c r="I47" s="19"/>
      <c r="J47" s="19"/>
      <c r="K47" s="33"/>
    </row>
    <row r="48" spans="1:14" x14ac:dyDescent="0.2">
      <c r="B48" s="26" t="s">
        <v>3948</v>
      </c>
      <c r="G48" s="19">
        <v>-3928</v>
      </c>
      <c r="H48" s="19"/>
      <c r="I48" s="19"/>
      <c r="J48" s="19"/>
      <c r="K48" s="33"/>
      <c r="M48" s="3" t="s">
        <v>184</v>
      </c>
      <c r="N48" s="26" t="s">
        <v>3949</v>
      </c>
    </row>
    <row r="49" spans="1:14" x14ac:dyDescent="0.2">
      <c r="B49" s="26" t="s">
        <v>3950</v>
      </c>
      <c r="G49" s="19"/>
      <c r="H49" s="19">
        <v>273</v>
      </c>
      <c r="I49" s="19">
        <v>270</v>
      </c>
      <c r="J49" s="19"/>
      <c r="K49" s="33"/>
      <c r="M49" s="3" t="s">
        <v>180</v>
      </c>
      <c r="N49" s="26" t="s">
        <v>3955</v>
      </c>
    </row>
    <row r="50" spans="1:14" x14ac:dyDescent="0.2">
      <c r="B50" s="26" t="s">
        <v>3951</v>
      </c>
      <c r="G50" s="19"/>
      <c r="H50" s="19">
        <v>2400</v>
      </c>
      <c r="I50" s="19">
        <v>2400</v>
      </c>
      <c r="J50" s="19"/>
      <c r="K50" s="33"/>
      <c r="M50" s="3" t="s">
        <v>180</v>
      </c>
      <c r="N50" s="26" t="s">
        <v>3956</v>
      </c>
    </row>
    <row r="51" spans="1:14" x14ac:dyDescent="0.2">
      <c r="B51" s="26" t="s">
        <v>3952</v>
      </c>
      <c r="G51" s="19"/>
      <c r="H51" s="19">
        <v>1267</v>
      </c>
      <c r="I51" s="19">
        <v>1238</v>
      </c>
      <c r="J51" s="19"/>
      <c r="K51" s="33"/>
      <c r="M51" s="3" t="s">
        <v>180</v>
      </c>
      <c r="N51" s="26" t="s">
        <v>3957</v>
      </c>
    </row>
    <row r="52" spans="1:14" x14ac:dyDescent="0.2">
      <c r="B52" s="26" t="s">
        <v>3953</v>
      </c>
      <c r="G52" s="19"/>
      <c r="H52" s="19">
        <v>-20666</v>
      </c>
      <c r="I52" s="19">
        <v>-25840</v>
      </c>
      <c r="J52" s="19"/>
      <c r="K52" s="33"/>
      <c r="M52" s="3" t="s">
        <v>180</v>
      </c>
      <c r="N52" s="26" t="s">
        <v>3958</v>
      </c>
    </row>
    <row r="53" spans="1:14" x14ac:dyDescent="0.2">
      <c r="B53" s="26" t="s">
        <v>3954</v>
      </c>
      <c r="G53" s="19"/>
      <c r="H53" s="19">
        <v>100</v>
      </c>
      <c r="I53" s="19">
        <v>0</v>
      </c>
      <c r="J53" s="19"/>
      <c r="K53" s="33"/>
      <c r="M53" s="3" t="s">
        <v>184</v>
      </c>
      <c r="N53" s="26" t="s">
        <v>3959</v>
      </c>
    </row>
    <row r="54" spans="1:14" x14ac:dyDescent="0.2">
      <c r="B54" s="3" t="s">
        <v>221</v>
      </c>
      <c r="G54" s="19"/>
      <c r="H54" s="19">
        <v>20377</v>
      </c>
      <c r="I54" s="19">
        <v>19208</v>
      </c>
      <c r="J54" s="19"/>
      <c r="K54" s="33"/>
      <c r="N54" s="39" t="s">
        <v>2491</v>
      </c>
    </row>
    <row r="55" spans="1:14" x14ac:dyDescent="0.2">
      <c r="B55" s="3" t="s">
        <v>166</v>
      </c>
      <c r="G55" s="19"/>
      <c r="H55" s="19">
        <v>519</v>
      </c>
      <c r="I55" s="19">
        <v>59</v>
      </c>
      <c r="J55" s="19"/>
      <c r="K55" s="33"/>
    </row>
    <row r="56" spans="1:14" x14ac:dyDescent="0.2">
      <c r="G56" s="19"/>
      <c r="H56" s="19"/>
      <c r="I56" s="19"/>
      <c r="J56" s="19"/>
      <c r="K56" s="33"/>
    </row>
    <row r="57" spans="1:14" x14ac:dyDescent="0.2">
      <c r="A57" s="3">
        <v>2024</v>
      </c>
      <c r="G57" s="19"/>
      <c r="H57" s="19"/>
      <c r="I57" s="19"/>
      <c r="J57" s="19"/>
      <c r="K57" s="33"/>
    </row>
    <row r="58" spans="1:14" x14ac:dyDescent="0.2">
      <c r="B58" s="26" t="s">
        <v>3960</v>
      </c>
      <c r="G58" s="19"/>
      <c r="H58" s="19">
        <v>93</v>
      </c>
      <c r="I58" s="19">
        <v>186</v>
      </c>
      <c r="J58" s="19"/>
      <c r="K58" s="33"/>
      <c r="M58" s="3" t="s">
        <v>180</v>
      </c>
      <c r="N58" s="26" t="s">
        <v>3965</v>
      </c>
    </row>
    <row r="59" spans="1:14" x14ac:dyDescent="0.2">
      <c r="B59" s="26" t="s">
        <v>3961</v>
      </c>
      <c r="G59" s="19"/>
      <c r="H59" s="19">
        <v>566</v>
      </c>
      <c r="I59" s="19">
        <v>1132</v>
      </c>
      <c r="J59" s="19"/>
      <c r="K59" s="33"/>
      <c r="M59" s="3" t="s">
        <v>180</v>
      </c>
      <c r="N59" s="26" t="s">
        <v>3966</v>
      </c>
    </row>
    <row r="60" spans="1:14" x14ac:dyDescent="0.2">
      <c r="B60" s="26" t="s">
        <v>3962</v>
      </c>
      <c r="G60" s="19"/>
      <c r="H60" s="19">
        <v>1552</v>
      </c>
      <c r="I60" s="19">
        <v>0</v>
      </c>
      <c r="J60" s="19"/>
      <c r="K60" s="33"/>
      <c r="M60" s="3" t="s">
        <v>184</v>
      </c>
      <c r="N60" s="26" t="s">
        <v>3967</v>
      </c>
    </row>
    <row r="61" spans="1:14" x14ac:dyDescent="0.2">
      <c r="B61" s="26" t="s">
        <v>3963</v>
      </c>
      <c r="G61" s="19"/>
      <c r="H61" s="19">
        <v>27</v>
      </c>
      <c r="I61" s="19">
        <v>82</v>
      </c>
      <c r="J61" s="19"/>
      <c r="K61" s="33"/>
      <c r="M61" s="3" t="s">
        <v>182</v>
      </c>
      <c r="N61" s="26" t="s">
        <v>3968</v>
      </c>
    </row>
    <row r="62" spans="1:14" x14ac:dyDescent="0.2">
      <c r="B62" s="26" t="s">
        <v>3964</v>
      </c>
      <c r="G62" s="19"/>
      <c r="H62" s="19">
        <v>268</v>
      </c>
      <c r="I62" s="19">
        <v>0</v>
      </c>
      <c r="J62" s="19"/>
      <c r="K62" s="33"/>
      <c r="M62" s="3" t="s">
        <v>184</v>
      </c>
      <c r="N62" s="26" t="s">
        <v>3969</v>
      </c>
    </row>
    <row r="63" spans="1:14" x14ac:dyDescent="0.2">
      <c r="B63" s="3" t="s">
        <v>221</v>
      </c>
      <c r="G63" s="19"/>
      <c r="H63" s="19">
        <v>-227</v>
      </c>
      <c r="I63" s="19">
        <v>-434</v>
      </c>
      <c r="J63" s="19"/>
      <c r="K63" s="33"/>
      <c r="N63" s="3" t="s">
        <v>1009</v>
      </c>
    </row>
    <row r="64" spans="1:14" x14ac:dyDescent="0.2">
      <c r="B64" s="3" t="s">
        <v>166</v>
      </c>
      <c r="G64" s="19"/>
      <c r="H64" s="19">
        <v>1016</v>
      </c>
      <c r="I64" s="19">
        <v>35</v>
      </c>
      <c r="J64" s="19"/>
      <c r="K64" s="33"/>
    </row>
    <row r="65" spans="1:14" x14ac:dyDescent="0.2">
      <c r="G65" s="19"/>
      <c r="H65" s="19"/>
      <c r="I65" s="19"/>
      <c r="J65" s="19"/>
      <c r="K65" s="33"/>
    </row>
    <row r="66" spans="1:14" x14ac:dyDescent="0.2">
      <c r="G66" s="19"/>
      <c r="H66" s="19"/>
      <c r="I66" s="19"/>
      <c r="J66" s="19"/>
      <c r="K66" s="33"/>
    </row>
    <row r="67" spans="1:14" x14ac:dyDescent="0.2">
      <c r="A67" s="59" t="s">
        <v>6459</v>
      </c>
      <c r="B67" s="39"/>
      <c r="G67" s="19"/>
      <c r="H67" s="19"/>
      <c r="I67" s="19"/>
      <c r="J67" s="19"/>
      <c r="K67" s="33"/>
    </row>
    <row r="68" spans="1:14" x14ac:dyDescent="0.2">
      <c r="A68" s="39"/>
      <c r="B68" s="39" t="s">
        <v>579</v>
      </c>
      <c r="G68" s="19"/>
      <c r="H68" s="19"/>
      <c r="I68" s="19">
        <v>4435</v>
      </c>
      <c r="J68" s="19"/>
      <c r="K68" s="33"/>
      <c r="N68" s="3" t="s">
        <v>8935</v>
      </c>
    </row>
    <row r="69" spans="1:14" x14ac:dyDescent="0.2">
      <c r="A69" s="39"/>
      <c r="B69" s="39" t="s">
        <v>578</v>
      </c>
      <c r="G69" s="19"/>
      <c r="H69" s="19"/>
      <c r="I69" s="19">
        <v>-1919</v>
      </c>
      <c r="J69" s="19"/>
      <c r="K69" s="33"/>
      <c r="N69" s="3" t="s">
        <v>8936</v>
      </c>
    </row>
    <row r="70" spans="1:14" x14ac:dyDescent="0.2">
      <c r="A70" s="39"/>
      <c r="B70" s="39" t="s">
        <v>580</v>
      </c>
      <c r="G70" s="19"/>
      <c r="H70" s="19"/>
      <c r="I70" s="19">
        <v>482</v>
      </c>
      <c r="J70" s="19"/>
      <c r="K70" s="33"/>
    </row>
    <row r="71" spans="1:14" x14ac:dyDescent="0.2">
      <c r="G71" s="19"/>
      <c r="H71" s="19"/>
      <c r="I71" s="19"/>
      <c r="J71" s="19"/>
      <c r="K71" s="33"/>
    </row>
    <row r="72" spans="1:14" x14ac:dyDescent="0.2">
      <c r="G72" s="19"/>
      <c r="H72" s="19"/>
      <c r="I72" s="19"/>
      <c r="J72" s="19"/>
      <c r="K72" s="33"/>
    </row>
    <row r="73" spans="1:14" ht="25.5" x14ac:dyDescent="0.2">
      <c r="A73" s="61" t="s">
        <v>6460</v>
      </c>
      <c r="B73" s="62"/>
      <c r="C73" s="66" t="s">
        <v>3292</v>
      </c>
      <c r="D73" s="66" t="s">
        <v>3293</v>
      </c>
      <c r="E73" s="70" t="s">
        <v>7761</v>
      </c>
      <c r="G73" s="19"/>
      <c r="H73" s="19"/>
      <c r="I73" s="19"/>
      <c r="J73" s="19"/>
      <c r="K73" s="33"/>
    </row>
    <row r="74" spans="1:14" x14ac:dyDescent="0.2">
      <c r="A74" s="62"/>
      <c r="B74" s="62" t="s">
        <v>6461</v>
      </c>
      <c r="C74" s="67">
        <f>-I70</f>
        <v>-482</v>
      </c>
      <c r="D74" s="67"/>
      <c r="E74" s="78"/>
      <c r="G74" s="19"/>
      <c r="H74" s="19"/>
      <c r="I74" s="19"/>
      <c r="J74" s="19"/>
      <c r="K74" s="33"/>
    </row>
    <row r="75" spans="1:14" x14ac:dyDescent="0.2">
      <c r="A75" s="62"/>
      <c r="B75" s="64" t="s">
        <v>3970</v>
      </c>
      <c r="C75" s="67"/>
      <c r="D75" s="50">
        <v>-18059</v>
      </c>
      <c r="E75" s="78"/>
      <c r="G75" s="19"/>
      <c r="H75" s="19"/>
      <c r="I75" s="19"/>
      <c r="J75" s="19"/>
      <c r="K75" s="33"/>
      <c r="N75" s="3" t="s">
        <v>3972</v>
      </c>
    </row>
    <row r="76" spans="1:14" x14ac:dyDescent="0.2">
      <c r="A76" s="62"/>
      <c r="B76" s="51" t="s">
        <v>3971</v>
      </c>
      <c r="C76" s="50">
        <v>-219</v>
      </c>
      <c r="D76" s="50">
        <v>-219</v>
      </c>
      <c r="E76" s="78"/>
      <c r="G76" s="19"/>
      <c r="H76" s="19"/>
      <c r="I76" s="19"/>
      <c r="J76" s="19"/>
      <c r="K76" s="33"/>
      <c r="N76" s="3" t="s">
        <v>3973</v>
      </c>
    </row>
    <row r="77" spans="1:14" x14ac:dyDescent="0.2">
      <c r="A77" s="62"/>
      <c r="B77" s="68" t="s">
        <v>9013</v>
      </c>
      <c r="C77" s="50">
        <v>-324</v>
      </c>
      <c r="D77" s="50">
        <v>-324</v>
      </c>
      <c r="E77" s="78"/>
      <c r="G77" s="19"/>
      <c r="H77" s="19"/>
      <c r="I77" s="19"/>
      <c r="J77" s="19"/>
      <c r="K77" s="33"/>
      <c r="N77" s="3" t="s">
        <v>9015</v>
      </c>
    </row>
    <row r="78" spans="1:14" x14ac:dyDescent="0.2">
      <c r="A78" s="62"/>
      <c r="B78" s="68" t="s">
        <v>9014</v>
      </c>
      <c r="C78" s="50">
        <v>-417</v>
      </c>
      <c r="D78" s="50">
        <v>-417</v>
      </c>
      <c r="E78" s="78"/>
      <c r="G78" s="19"/>
      <c r="H78" s="19"/>
      <c r="I78" s="19"/>
      <c r="J78" s="19"/>
      <c r="K78" s="33"/>
      <c r="N78" s="3" t="s">
        <v>9016</v>
      </c>
    </row>
    <row r="79" spans="1:14" x14ac:dyDescent="0.2">
      <c r="A79" s="62"/>
      <c r="B79" s="68" t="s">
        <v>8264</v>
      </c>
      <c r="C79" s="52"/>
      <c r="D79" s="52"/>
      <c r="E79" s="78">
        <v>-1925</v>
      </c>
      <c r="G79" s="19"/>
      <c r="H79" s="19"/>
      <c r="I79" s="19"/>
      <c r="J79" s="19"/>
      <c r="K79" s="33"/>
      <c r="N79" s="26" t="s">
        <v>8270</v>
      </c>
    </row>
    <row r="80" spans="1:14" x14ac:dyDescent="0.2">
      <c r="A80" s="62"/>
      <c r="B80" s="68" t="s">
        <v>7516</v>
      </c>
      <c r="C80" s="52"/>
      <c r="D80" s="52"/>
      <c r="E80" s="78">
        <v>-1968</v>
      </c>
      <c r="G80" s="19"/>
      <c r="H80" s="19"/>
      <c r="I80" s="19"/>
      <c r="J80" s="19"/>
      <c r="K80" s="33"/>
      <c r="N80" s="26" t="s">
        <v>7520</v>
      </c>
    </row>
    <row r="81" spans="1:14" x14ac:dyDescent="0.2">
      <c r="A81" s="62"/>
      <c r="B81" s="68" t="s">
        <v>8266</v>
      </c>
      <c r="C81" s="52"/>
      <c r="D81" s="52"/>
      <c r="E81" s="78">
        <v>-160</v>
      </c>
      <c r="G81" s="19"/>
      <c r="H81" s="19"/>
      <c r="I81" s="19"/>
      <c r="J81" s="19"/>
      <c r="K81" s="33"/>
      <c r="N81" s="26" t="s">
        <v>8532</v>
      </c>
    </row>
    <row r="82" spans="1:14" x14ac:dyDescent="0.2">
      <c r="A82" s="62"/>
      <c r="B82" s="68" t="s">
        <v>8705</v>
      </c>
      <c r="C82" s="52"/>
      <c r="D82" s="52"/>
      <c r="E82" s="78">
        <v>-100</v>
      </c>
      <c r="G82" s="19"/>
      <c r="H82" s="19"/>
      <c r="I82" s="19"/>
      <c r="J82" s="19"/>
      <c r="K82" s="33"/>
      <c r="N82" s="26" t="s">
        <v>8707</v>
      </c>
    </row>
    <row r="83" spans="1:14" x14ac:dyDescent="0.2">
      <c r="A83" s="62"/>
      <c r="B83" s="68" t="s">
        <v>8706</v>
      </c>
      <c r="C83" s="67"/>
      <c r="D83" s="67"/>
      <c r="E83" s="78">
        <v>-202</v>
      </c>
      <c r="G83" s="19"/>
      <c r="H83" s="19"/>
      <c r="I83" s="19"/>
      <c r="J83" s="19"/>
      <c r="K83" s="33"/>
      <c r="N83" s="26" t="s">
        <v>8708</v>
      </c>
    </row>
    <row r="84" spans="1:14" x14ac:dyDescent="0.2">
      <c r="A84" s="62"/>
      <c r="B84" s="49"/>
      <c r="C84" s="67"/>
      <c r="D84" s="67"/>
      <c r="E84" s="78"/>
      <c r="G84" s="19"/>
      <c r="H84" s="19"/>
      <c r="I84" s="19"/>
      <c r="J84" s="19"/>
      <c r="K84" s="33"/>
    </row>
    <row r="85" spans="1:14" x14ac:dyDescent="0.2">
      <c r="A85" s="69" t="s">
        <v>146</v>
      </c>
      <c r="B85" s="49"/>
      <c r="C85" s="71">
        <f>SUM(C74:C84)</f>
        <v>-1442</v>
      </c>
      <c r="D85" s="71">
        <f>SUM(D74:D84)</f>
        <v>-19019</v>
      </c>
      <c r="E85" s="71">
        <f>SUM(E74:E84)</f>
        <v>-4355</v>
      </c>
      <c r="G85" s="19"/>
      <c r="H85" s="19"/>
      <c r="I85" s="19"/>
      <c r="J85" s="19"/>
      <c r="K85" s="19"/>
    </row>
    <row r="86" spans="1:14" x14ac:dyDescent="0.2">
      <c r="A86" s="62"/>
      <c r="B86" s="49"/>
      <c r="C86" s="50"/>
      <c r="D86" s="50"/>
      <c r="E86" s="50"/>
      <c r="G86" s="19"/>
      <c r="H86" s="19"/>
      <c r="I86" s="19"/>
      <c r="J86" s="19"/>
      <c r="K86" s="19"/>
    </row>
    <row r="87" spans="1:14" x14ac:dyDescent="0.2">
      <c r="A87" s="62" t="s">
        <v>7759</v>
      </c>
      <c r="B87" s="49"/>
      <c r="C87" s="50"/>
      <c r="D87" s="50"/>
      <c r="E87" s="50">
        <f>E85+D85</f>
        <v>-23374</v>
      </c>
      <c r="G87" s="19"/>
      <c r="H87" s="19"/>
      <c r="I87" s="19"/>
      <c r="J87" s="19"/>
      <c r="K87" s="19"/>
    </row>
    <row r="88" spans="1:14" x14ac:dyDescent="0.2">
      <c r="G88" s="19"/>
      <c r="H88" s="19"/>
      <c r="I88" s="19"/>
      <c r="J88" s="19"/>
      <c r="K88" s="19"/>
    </row>
    <row r="89" spans="1:14" x14ac:dyDescent="0.2">
      <c r="E89" s="19"/>
      <c r="F89" s="19"/>
      <c r="G89" s="19"/>
      <c r="H89" s="19"/>
      <c r="I89" s="19"/>
      <c r="J89" s="19"/>
      <c r="K89" s="19"/>
    </row>
    <row r="90" spans="1:14" x14ac:dyDescent="0.2">
      <c r="G90" s="19"/>
      <c r="H90" s="19"/>
      <c r="I90" s="19"/>
      <c r="J90" s="19"/>
      <c r="K90" s="19"/>
    </row>
    <row r="91" spans="1:14" x14ac:dyDescent="0.2">
      <c r="G91" s="19"/>
      <c r="H91" s="19"/>
      <c r="I91" s="19"/>
      <c r="J91" s="19"/>
      <c r="K91" s="19"/>
    </row>
    <row r="92" spans="1:14" x14ac:dyDescent="0.2">
      <c r="G92" s="19"/>
      <c r="H92" s="19"/>
      <c r="I92" s="19"/>
      <c r="J92" s="19"/>
      <c r="K92" s="19"/>
    </row>
    <row r="93" spans="1:14" x14ac:dyDescent="0.2">
      <c r="G93" s="19"/>
      <c r="H93" s="19"/>
      <c r="I93" s="19"/>
      <c r="J93" s="19"/>
      <c r="K93" s="19"/>
    </row>
    <row r="94" spans="1:14" x14ac:dyDescent="0.2">
      <c r="G94" s="19"/>
      <c r="H94" s="19"/>
      <c r="I94" s="19"/>
      <c r="J94" s="19"/>
      <c r="K94" s="19"/>
    </row>
    <row r="95" spans="1:14" x14ac:dyDescent="0.2">
      <c r="G95" s="19"/>
      <c r="H95" s="19"/>
      <c r="I95" s="19"/>
      <c r="J95" s="19"/>
      <c r="K95" s="19"/>
    </row>
    <row r="96" spans="1:14" x14ac:dyDescent="0.2">
      <c r="G96" s="19"/>
      <c r="H96" s="19"/>
      <c r="I96" s="19"/>
      <c r="J96" s="19"/>
      <c r="K96" s="19"/>
    </row>
    <row r="97" spans="7:11" x14ac:dyDescent="0.2">
      <c r="G97" s="19"/>
      <c r="H97" s="19"/>
      <c r="I97" s="19"/>
      <c r="J97" s="19"/>
      <c r="K97" s="19"/>
    </row>
    <row r="98" spans="7:11" x14ac:dyDescent="0.2">
      <c r="G98" s="19"/>
      <c r="H98" s="19"/>
      <c r="I98" s="19"/>
      <c r="J98" s="19"/>
      <c r="K98" s="19"/>
    </row>
    <row r="99" spans="7:11" x14ac:dyDescent="0.2">
      <c r="G99" s="19"/>
      <c r="H99" s="19"/>
      <c r="I99" s="19"/>
      <c r="J99" s="19"/>
      <c r="K99" s="19"/>
    </row>
    <row r="100" spans="7:11" x14ac:dyDescent="0.2">
      <c r="G100" s="19"/>
      <c r="H100" s="19"/>
      <c r="I100" s="19"/>
      <c r="J100" s="19"/>
      <c r="K100" s="19"/>
    </row>
    <row r="101" spans="7:11" x14ac:dyDescent="0.2">
      <c r="G101" s="19"/>
      <c r="H101" s="19"/>
      <c r="I101" s="19"/>
      <c r="J101" s="19"/>
      <c r="K101" s="19"/>
    </row>
    <row r="102" spans="7:11" x14ac:dyDescent="0.2">
      <c r="G102" s="19"/>
      <c r="H102" s="19"/>
      <c r="I102" s="19"/>
      <c r="J102" s="19"/>
      <c r="K102" s="19"/>
    </row>
    <row r="103" spans="7:11" x14ac:dyDescent="0.2">
      <c r="G103" s="19"/>
      <c r="H103" s="19"/>
      <c r="I103" s="19"/>
      <c r="J103" s="19"/>
      <c r="K103" s="19"/>
    </row>
    <row r="104" spans="7:11" x14ac:dyDescent="0.2">
      <c r="G104" s="19"/>
      <c r="H104" s="19"/>
      <c r="I104" s="19"/>
      <c r="J104" s="19"/>
      <c r="K104" s="19"/>
    </row>
    <row r="105" spans="7:11" x14ac:dyDescent="0.2">
      <c r="G105" s="19"/>
      <c r="H105" s="19"/>
      <c r="I105" s="19"/>
      <c r="J105" s="19"/>
      <c r="K105" s="19"/>
    </row>
    <row r="106" spans="7:11" x14ac:dyDescent="0.2">
      <c r="G106" s="19"/>
      <c r="H106" s="19"/>
      <c r="I106" s="19"/>
      <c r="J106" s="19"/>
      <c r="K106" s="19"/>
    </row>
    <row r="107" spans="7:11" x14ac:dyDescent="0.2">
      <c r="G107" s="19"/>
      <c r="H107" s="19"/>
      <c r="I107" s="19"/>
      <c r="J107" s="19"/>
      <c r="K107" s="19"/>
    </row>
    <row r="108" spans="7:11" x14ac:dyDescent="0.2">
      <c r="G108" s="19"/>
      <c r="H108" s="19"/>
      <c r="I108" s="19"/>
      <c r="J108" s="19"/>
      <c r="K108" s="19"/>
    </row>
    <row r="109" spans="7:11" x14ac:dyDescent="0.2">
      <c r="G109" s="19"/>
      <c r="H109" s="19"/>
      <c r="I109" s="19"/>
      <c r="J109" s="19"/>
      <c r="K109" s="19"/>
    </row>
    <row r="110" spans="7:11" x14ac:dyDescent="0.2">
      <c r="G110" s="19"/>
      <c r="H110" s="19"/>
      <c r="I110" s="19"/>
      <c r="J110" s="19"/>
      <c r="K110" s="19"/>
    </row>
    <row r="111" spans="7:11" x14ac:dyDescent="0.2">
      <c r="G111" s="19"/>
      <c r="H111" s="19"/>
      <c r="I111" s="19"/>
      <c r="J111" s="19"/>
      <c r="K111" s="19"/>
    </row>
    <row r="112" spans="7:11" x14ac:dyDescent="0.2">
      <c r="G112" s="19"/>
      <c r="H112" s="19"/>
      <c r="I112" s="19"/>
      <c r="J112" s="19"/>
      <c r="K112" s="19"/>
    </row>
    <row r="113" spans="7:11" x14ac:dyDescent="0.2">
      <c r="G113" s="19"/>
      <c r="H113" s="19"/>
      <c r="I113" s="19"/>
      <c r="J113" s="19"/>
      <c r="K113" s="19"/>
    </row>
    <row r="114" spans="7:11" x14ac:dyDescent="0.2">
      <c r="G114" s="19"/>
      <c r="H114" s="19"/>
      <c r="I114" s="19"/>
      <c r="J114" s="19"/>
      <c r="K114" s="19"/>
    </row>
    <row r="115" spans="7:11" x14ac:dyDescent="0.2">
      <c r="G115" s="19"/>
      <c r="H115" s="19"/>
      <c r="I115" s="19"/>
      <c r="J115" s="19"/>
      <c r="K115" s="19"/>
    </row>
    <row r="116" spans="7:11" x14ac:dyDescent="0.2">
      <c r="G116" s="19"/>
      <c r="H116" s="19"/>
      <c r="I116" s="19"/>
      <c r="J116" s="19"/>
      <c r="K116" s="19"/>
    </row>
    <row r="117" spans="7:11" x14ac:dyDescent="0.2">
      <c r="G117" s="19"/>
      <c r="H117" s="19"/>
      <c r="I117" s="19"/>
      <c r="J117" s="19"/>
      <c r="K117" s="19"/>
    </row>
    <row r="118" spans="7:11" x14ac:dyDescent="0.2">
      <c r="G118" s="19"/>
      <c r="H118" s="19"/>
      <c r="I118" s="19"/>
      <c r="J118" s="19"/>
      <c r="K118" s="19"/>
    </row>
    <row r="119" spans="7:11" x14ac:dyDescent="0.2">
      <c r="G119" s="19"/>
      <c r="H119" s="19"/>
      <c r="I119" s="19"/>
      <c r="J119" s="19"/>
      <c r="K119" s="19"/>
    </row>
    <row r="120" spans="7:11" x14ac:dyDescent="0.2">
      <c r="G120" s="19"/>
      <c r="H120" s="19"/>
      <c r="I120" s="19"/>
      <c r="J120" s="19"/>
      <c r="K120" s="19"/>
    </row>
    <row r="121" spans="7:11" x14ac:dyDescent="0.2">
      <c r="G121" s="19"/>
      <c r="H121" s="19"/>
      <c r="I121" s="19"/>
      <c r="J121" s="19"/>
      <c r="K121" s="19"/>
    </row>
    <row r="122" spans="7:11" x14ac:dyDescent="0.2">
      <c r="G122" s="19"/>
      <c r="H122" s="19"/>
      <c r="I122" s="19"/>
      <c r="J122" s="19"/>
      <c r="K122" s="19"/>
    </row>
    <row r="123" spans="7:11" x14ac:dyDescent="0.2">
      <c r="G123" s="19"/>
      <c r="H123" s="19"/>
      <c r="I123" s="19"/>
      <c r="J123" s="19"/>
      <c r="K123" s="19"/>
    </row>
    <row r="124" spans="7:11" x14ac:dyDescent="0.2">
      <c r="G124" s="19"/>
      <c r="H124" s="19"/>
      <c r="I124" s="19"/>
      <c r="J124" s="19"/>
      <c r="K124" s="19"/>
    </row>
    <row r="125" spans="7:11" x14ac:dyDescent="0.2">
      <c r="G125" s="19"/>
      <c r="H125" s="19"/>
      <c r="I125" s="19"/>
      <c r="J125" s="19"/>
      <c r="K125" s="19"/>
    </row>
    <row r="126" spans="7:11" x14ac:dyDescent="0.2">
      <c r="G126" s="19"/>
      <c r="H126" s="19"/>
      <c r="I126" s="19"/>
      <c r="J126" s="19"/>
      <c r="K126" s="19"/>
    </row>
    <row r="127" spans="7:11" x14ac:dyDescent="0.2">
      <c r="G127" s="19"/>
      <c r="H127" s="19"/>
      <c r="I127" s="19"/>
      <c r="J127" s="19"/>
      <c r="K127" s="19"/>
    </row>
    <row r="128" spans="7:11" x14ac:dyDescent="0.2">
      <c r="G128" s="19"/>
      <c r="H128" s="19"/>
      <c r="I128" s="19"/>
      <c r="J128" s="19"/>
      <c r="K128" s="19"/>
    </row>
    <row r="129" spans="7:11" x14ac:dyDescent="0.2">
      <c r="G129" s="19"/>
      <c r="H129" s="19"/>
      <c r="I129" s="19"/>
      <c r="J129" s="19"/>
      <c r="K129" s="19"/>
    </row>
    <row r="130" spans="7:11" x14ac:dyDescent="0.2">
      <c r="G130" s="19"/>
      <c r="H130" s="19"/>
      <c r="I130" s="19"/>
      <c r="J130" s="19"/>
      <c r="K130" s="19"/>
    </row>
    <row r="131" spans="7:11" x14ac:dyDescent="0.2">
      <c r="G131" s="19"/>
      <c r="H131" s="19"/>
      <c r="I131" s="19"/>
      <c r="J131" s="19"/>
      <c r="K131" s="19"/>
    </row>
  </sheetData>
  <hyperlinks>
    <hyperlink ref="A1" location="'statewide summary'!Print_Titles" display="Link to Summary Worksheet" xr:uid="{ADCFEA29-CC60-4004-AB11-126A590EBC23}"/>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2/18/2025</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CF4E4-7659-42C7-A530-7FE8F5281BA1}">
  <dimension ref="A1:N469"/>
  <sheetViews>
    <sheetView showGridLines="0" workbookViewId="0">
      <pane xSplit="2" ySplit="10" topLeftCell="C11" activePane="bottomRight" state="frozen"/>
      <selection pane="topRight" activeCell="C1" sqref="C1"/>
      <selection pane="bottomLeft" activeCell="A14" sqref="A14"/>
      <selection pane="bottomRight" activeCell="B17" sqref="B17"/>
    </sheetView>
  </sheetViews>
  <sheetFormatPr defaultRowHeight="12.75" x14ac:dyDescent="0.2"/>
  <cols>
    <col min="1" max="1" width="5.28515625" style="3" customWidth="1"/>
    <col min="2" max="2" width="29.140625" style="3" customWidth="1"/>
    <col min="3" max="9" width="13.7109375" style="3" customWidth="1"/>
    <col min="10" max="10" width="1.7109375" style="3" customWidth="1"/>
    <col min="11" max="11" width="9.140625" style="3"/>
    <col min="12" max="12" width="1.42578125" style="3" customWidth="1"/>
    <col min="13" max="13" width="11.42578125" style="3" customWidth="1"/>
    <col min="14" max="16384" width="9.140625" style="3"/>
  </cols>
  <sheetData>
    <row r="1" spans="1:11" ht="16.149999999999999" customHeight="1" x14ac:dyDescent="0.2">
      <c r="A1" s="92" t="s">
        <v>8923</v>
      </c>
    </row>
    <row r="2" spans="1:11" ht="14.45" customHeight="1" x14ac:dyDescent="0.2">
      <c r="B2" s="90" t="s">
        <v>866</v>
      </c>
    </row>
    <row r="3" spans="1:11" ht="2.1" customHeight="1" x14ac:dyDescent="0.2"/>
    <row r="4" spans="1:11" ht="14.45" customHeight="1" x14ac:dyDescent="0.2">
      <c r="B4" s="15" t="s">
        <v>1</v>
      </c>
    </row>
    <row r="5" spans="1:11" ht="1.1499999999999999" customHeight="1" x14ac:dyDescent="0.2"/>
    <row r="6" spans="1:11" ht="14.45" customHeight="1" x14ac:dyDescent="0.2">
      <c r="B6" s="15" t="s">
        <v>2</v>
      </c>
    </row>
    <row r="7" spans="1:11" ht="0.75" customHeight="1" x14ac:dyDescent="0.2"/>
    <row r="8" spans="1:11" ht="14.45" customHeight="1" x14ac:dyDescent="0.2">
      <c r="B8" s="16" t="s">
        <v>3</v>
      </c>
    </row>
    <row r="9" spans="1:11" x14ac:dyDescent="0.2">
      <c r="B9" s="8" t="s">
        <v>4</v>
      </c>
      <c r="C9" s="1" t="s">
        <v>4</v>
      </c>
      <c r="D9" s="1" t="s">
        <v>4</v>
      </c>
      <c r="E9" s="1" t="s">
        <v>4</v>
      </c>
      <c r="F9" s="1" t="s">
        <v>4</v>
      </c>
      <c r="G9" s="1" t="s">
        <v>4</v>
      </c>
      <c r="H9" s="1" t="s">
        <v>5</v>
      </c>
      <c r="I9" s="1" t="s">
        <v>174</v>
      </c>
    </row>
    <row r="10" spans="1:11" x14ac:dyDescent="0.2">
      <c r="B10" s="9" t="s">
        <v>4</v>
      </c>
      <c r="C10" s="2" t="s">
        <v>7</v>
      </c>
      <c r="D10" s="2" t="s">
        <v>8</v>
      </c>
      <c r="E10" s="2" t="s">
        <v>9</v>
      </c>
      <c r="F10" s="2" t="s">
        <v>10</v>
      </c>
      <c r="G10" s="2" t="s">
        <v>11</v>
      </c>
      <c r="H10" s="2" t="s">
        <v>12</v>
      </c>
      <c r="I10" s="2" t="s">
        <v>13</v>
      </c>
      <c r="K10" s="31" t="s">
        <v>331</v>
      </c>
    </row>
    <row r="11" spans="1:11" x14ac:dyDescent="0.2">
      <c r="B11" s="8" t="s">
        <v>865</v>
      </c>
      <c r="C11" s="76">
        <v>604971.21200000006</v>
      </c>
      <c r="D11" s="76">
        <v>664821.37600000005</v>
      </c>
      <c r="E11" s="76">
        <v>685733.03200000001</v>
      </c>
      <c r="F11" s="76">
        <v>696138.679</v>
      </c>
      <c r="G11" s="76">
        <v>789340.90095000004</v>
      </c>
      <c r="H11" s="76">
        <v>1015955</v>
      </c>
      <c r="I11" s="76">
        <v>1096361</v>
      </c>
    </row>
    <row r="12" spans="1:11" x14ac:dyDescent="0.2">
      <c r="B12" s="8" t="s">
        <v>864</v>
      </c>
      <c r="C12" s="76">
        <v>177014.39199999999</v>
      </c>
      <c r="D12" s="76">
        <v>182211.174</v>
      </c>
      <c r="E12" s="76">
        <v>183464.617</v>
      </c>
      <c r="F12" s="76">
        <v>198580.52</v>
      </c>
      <c r="G12" s="76">
        <v>249735.36613000001</v>
      </c>
      <c r="H12" s="76">
        <v>306536</v>
      </c>
      <c r="I12" s="76">
        <v>301647</v>
      </c>
    </row>
    <row r="13" spans="1:11" x14ac:dyDescent="0.2">
      <c r="B13" s="8" t="s">
        <v>863</v>
      </c>
      <c r="C13" s="76">
        <v>160650.19699999999</v>
      </c>
      <c r="D13" s="76">
        <v>294923.35100000002</v>
      </c>
      <c r="E13" s="76">
        <v>344865.71500000003</v>
      </c>
      <c r="F13" s="76">
        <v>564685.55200000003</v>
      </c>
      <c r="G13" s="76">
        <v>824377.14127000002</v>
      </c>
      <c r="H13" s="76">
        <v>1831271</v>
      </c>
      <c r="I13" s="76">
        <v>3097531</v>
      </c>
    </row>
    <row r="14" spans="1:11" x14ac:dyDescent="0.2">
      <c r="B14" s="8" t="s">
        <v>862</v>
      </c>
      <c r="C14" s="76">
        <v>0</v>
      </c>
      <c r="D14" s="76">
        <v>0</v>
      </c>
      <c r="E14" s="76">
        <v>77124.115000000005</v>
      </c>
      <c r="F14" s="76">
        <v>274649.65500000003</v>
      </c>
      <c r="G14" s="76">
        <v>403849.16652999999</v>
      </c>
      <c r="H14" s="76">
        <v>665889</v>
      </c>
      <c r="I14" s="76">
        <v>569392</v>
      </c>
    </row>
    <row r="15" spans="1:11" x14ac:dyDescent="0.2">
      <c r="B15" s="13" t="s">
        <v>146</v>
      </c>
      <c r="C15" s="7">
        <v>942635.80099999998</v>
      </c>
      <c r="D15" s="7">
        <v>1141955.9010000001</v>
      </c>
      <c r="E15" s="7">
        <v>1291187.4790000001</v>
      </c>
      <c r="F15" s="7">
        <v>1734054.406</v>
      </c>
      <c r="G15" s="7">
        <v>2267302.5748800002</v>
      </c>
      <c r="H15" s="7">
        <v>3819651</v>
      </c>
      <c r="I15" s="7">
        <v>5064931</v>
      </c>
    </row>
    <row r="17" spans="1:14" x14ac:dyDescent="0.2">
      <c r="B17" s="72" t="s">
        <v>9036</v>
      </c>
      <c r="C17" s="72"/>
      <c r="D17" s="72"/>
      <c r="E17" s="72"/>
      <c r="F17" s="72"/>
      <c r="G17" s="72"/>
      <c r="H17" s="72"/>
      <c r="I17" s="74">
        <f>I15+K17</f>
        <v>5064931</v>
      </c>
      <c r="K17" s="32">
        <f>SUM(K18:K425)</f>
        <v>0</v>
      </c>
    </row>
    <row r="18" spans="1:14" x14ac:dyDescent="0.2">
      <c r="B18" s="72" t="s">
        <v>257</v>
      </c>
      <c r="C18" s="72"/>
      <c r="D18" s="72"/>
      <c r="E18" s="72"/>
      <c r="F18" s="72"/>
      <c r="G18" s="72"/>
      <c r="H18" s="72"/>
      <c r="I18" s="75">
        <f>I17/I15-1</f>
        <v>0</v>
      </c>
      <c r="K18" s="30"/>
    </row>
    <row r="19" spans="1:14" x14ac:dyDescent="0.2">
      <c r="K19" s="30"/>
    </row>
    <row r="20" spans="1:14" x14ac:dyDescent="0.2">
      <c r="E20" s="19"/>
      <c r="F20" s="19"/>
      <c r="G20" s="19"/>
      <c r="H20" s="19"/>
      <c r="I20" s="19"/>
      <c r="J20" s="19"/>
      <c r="K20" s="33"/>
    </row>
    <row r="21" spans="1:14" x14ac:dyDescent="0.2">
      <c r="A21" s="23" t="s">
        <v>256</v>
      </c>
      <c r="E21" s="19"/>
      <c r="F21" s="19"/>
      <c r="G21" s="19"/>
      <c r="H21" s="19"/>
      <c r="I21" s="19"/>
      <c r="J21" s="19"/>
      <c r="K21" s="33"/>
    </row>
    <row r="22" spans="1:14" x14ac:dyDescent="0.2">
      <c r="E22" s="19"/>
      <c r="F22" s="19"/>
      <c r="G22" s="19"/>
      <c r="H22" s="19"/>
      <c r="I22" s="19"/>
      <c r="J22" s="19"/>
      <c r="K22" s="33"/>
    </row>
    <row r="23" spans="1:14" x14ac:dyDescent="0.2">
      <c r="A23" s="18">
        <v>2021</v>
      </c>
      <c r="E23" s="19"/>
      <c r="F23" s="19"/>
      <c r="G23" s="19"/>
      <c r="H23" s="19"/>
      <c r="I23" s="19"/>
      <c r="J23" s="19"/>
      <c r="K23" s="33"/>
    </row>
    <row r="24" spans="1:14" x14ac:dyDescent="0.2">
      <c r="B24" s="26" t="s">
        <v>3140</v>
      </c>
      <c r="E24" s="19"/>
      <c r="F24" s="19"/>
      <c r="G24" s="19">
        <v>-4832</v>
      </c>
      <c r="H24" s="19">
        <v>0</v>
      </c>
      <c r="I24" s="19"/>
      <c r="J24" s="19"/>
      <c r="K24" s="33"/>
      <c r="M24" s="3" t="s">
        <v>184</v>
      </c>
      <c r="N24" s="26" t="s">
        <v>3991</v>
      </c>
    </row>
    <row r="25" spans="1:14" x14ac:dyDescent="0.2">
      <c r="B25" s="26" t="s">
        <v>3974</v>
      </c>
      <c r="E25" s="19"/>
      <c r="F25" s="19"/>
      <c r="G25" s="19">
        <v>4000</v>
      </c>
      <c r="H25" s="19">
        <v>4000</v>
      </c>
      <c r="I25" s="19"/>
      <c r="J25" s="19"/>
      <c r="K25" s="33"/>
      <c r="M25" s="3" t="s">
        <v>182</v>
      </c>
      <c r="N25" s="26" t="s">
        <v>3992</v>
      </c>
    </row>
    <row r="26" spans="1:14" x14ac:dyDescent="0.2">
      <c r="B26" s="26" t="s">
        <v>3975</v>
      </c>
      <c r="E26" s="19"/>
      <c r="F26" s="19"/>
      <c r="G26" s="19">
        <v>-276</v>
      </c>
      <c r="H26" s="19">
        <v>-276</v>
      </c>
      <c r="I26" s="19"/>
      <c r="J26" s="19"/>
      <c r="K26" s="33"/>
      <c r="M26" s="3" t="s">
        <v>180</v>
      </c>
      <c r="N26" s="26" t="s">
        <v>3993</v>
      </c>
    </row>
    <row r="27" spans="1:14" x14ac:dyDescent="0.2">
      <c r="B27" s="26" t="s">
        <v>3976</v>
      </c>
      <c r="E27" s="19"/>
      <c r="F27" s="19"/>
      <c r="G27" s="19">
        <v>780</v>
      </c>
      <c r="H27" s="19">
        <v>786</v>
      </c>
      <c r="I27" s="19"/>
      <c r="J27" s="19"/>
      <c r="K27" s="33"/>
      <c r="M27" s="3" t="s">
        <v>180</v>
      </c>
      <c r="N27" s="26" t="s">
        <v>3994</v>
      </c>
    </row>
    <row r="28" spans="1:14" x14ac:dyDescent="0.2">
      <c r="B28" s="26" t="s">
        <v>3977</v>
      </c>
      <c r="E28" s="19"/>
      <c r="F28" s="19"/>
      <c r="G28" s="19">
        <v>25</v>
      </c>
      <c r="H28" s="19">
        <v>14326</v>
      </c>
      <c r="I28" s="19"/>
      <c r="J28" s="19"/>
      <c r="K28" s="33"/>
      <c r="M28" s="3" t="s">
        <v>182</v>
      </c>
      <c r="N28" s="26" t="s">
        <v>3995</v>
      </c>
    </row>
    <row r="29" spans="1:14" x14ac:dyDescent="0.2">
      <c r="B29" s="26" t="s">
        <v>3978</v>
      </c>
      <c r="E29" s="19"/>
      <c r="F29" s="19"/>
      <c r="G29" s="19">
        <v>511</v>
      </c>
      <c r="H29" s="19">
        <v>1619</v>
      </c>
      <c r="I29" s="19"/>
      <c r="J29" s="19"/>
      <c r="K29" s="33"/>
      <c r="M29" s="3" t="s">
        <v>182</v>
      </c>
      <c r="N29" s="26" t="s">
        <v>3996</v>
      </c>
    </row>
    <row r="30" spans="1:14" x14ac:dyDescent="0.2">
      <c r="B30" s="26" t="s">
        <v>3979</v>
      </c>
      <c r="E30" s="19"/>
      <c r="F30" s="19"/>
      <c r="G30" s="19">
        <v>427</v>
      </c>
      <c r="H30" s="19">
        <v>416</v>
      </c>
      <c r="I30" s="19"/>
      <c r="J30" s="19"/>
      <c r="K30" s="33"/>
      <c r="M30" s="3" t="s">
        <v>180</v>
      </c>
      <c r="N30" s="26" t="s">
        <v>3997</v>
      </c>
    </row>
    <row r="31" spans="1:14" x14ac:dyDescent="0.2">
      <c r="B31" s="26" t="s">
        <v>3980</v>
      </c>
      <c r="E31" s="19"/>
      <c r="F31" s="19"/>
      <c r="G31" s="19">
        <v>-108</v>
      </c>
      <c r="H31" s="19">
        <v>-108</v>
      </c>
      <c r="I31" s="19"/>
      <c r="J31" s="19"/>
      <c r="K31" s="33"/>
      <c r="M31" s="3" t="s">
        <v>180</v>
      </c>
      <c r="N31" s="26" t="s">
        <v>3998</v>
      </c>
    </row>
    <row r="32" spans="1:14" x14ac:dyDescent="0.2">
      <c r="B32" s="26" t="s">
        <v>3981</v>
      </c>
      <c r="E32" s="19"/>
      <c r="F32" s="19"/>
      <c r="G32" s="19">
        <v>-116</v>
      </c>
      <c r="H32" s="19">
        <v>-116</v>
      </c>
      <c r="I32" s="19"/>
      <c r="J32" s="19"/>
      <c r="K32" s="33"/>
      <c r="M32" s="3" t="s">
        <v>180</v>
      </c>
      <c r="N32" s="26" t="s">
        <v>3999</v>
      </c>
    </row>
    <row r="33" spans="2:14" x14ac:dyDescent="0.2">
      <c r="B33" s="26" t="s">
        <v>3982</v>
      </c>
      <c r="E33" s="19"/>
      <c r="F33" s="19"/>
      <c r="G33" s="19">
        <v>-92</v>
      </c>
      <c r="H33" s="19">
        <v>-92</v>
      </c>
      <c r="I33" s="19"/>
      <c r="J33" s="19"/>
      <c r="K33" s="33"/>
      <c r="M33" s="3" t="s">
        <v>180</v>
      </c>
      <c r="N33" s="26" t="s">
        <v>4000</v>
      </c>
    </row>
    <row r="34" spans="2:14" x14ac:dyDescent="0.2">
      <c r="B34" s="26" t="s">
        <v>3983</v>
      </c>
      <c r="E34" s="19"/>
      <c r="F34" s="19"/>
      <c r="G34" s="19">
        <v>9631</v>
      </c>
      <c r="H34" s="19">
        <v>18213</v>
      </c>
      <c r="I34" s="19"/>
      <c r="J34" s="19"/>
      <c r="K34" s="33"/>
      <c r="M34" s="3" t="s">
        <v>182</v>
      </c>
      <c r="N34" s="26" t="s">
        <v>4001</v>
      </c>
    </row>
    <row r="35" spans="2:14" x14ac:dyDescent="0.2">
      <c r="B35" s="26" t="s">
        <v>3984</v>
      </c>
      <c r="E35" s="19"/>
      <c r="F35" s="19"/>
      <c r="G35" s="19">
        <v>1200</v>
      </c>
      <c r="H35" s="19">
        <v>1200</v>
      </c>
      <c r="I35" s="19"/>
      <c r="J35" s="19"/>
      <c r="K35" s="33"/>
      <c r="M35" s="3" t="s">
        <v>180</v>
      </c>
      <c r="N35" s="26" t="s">
        <v>4002</v>
      </c>
    </row>
    <row r="36" spans="2:14" x14ac:dyDescent="0.2">
      <c r="B36" s="26" t="s">
        <v>3985</v>
      </c>
      <c r="E36" s="19"/>
      <c r="F36" s="19"/>
      <c r="G36" s="19">
        <v>1441</v>
      </c>
      <c r="H36" s="19">
        <v>0</v>
      </c>
      <c r="I36" s="19"/>
      <c r="J36" s="19"/>
      <c r="K36" s="33"/>
      <c r="M36" s="3" t="s">
        <v>184</v>
      </c>
      <c r="N36" s="26" t="s">
        <v>4003</v>
      </c>
    </row>
    <row r="37" spans="2:14" x14ac:dyDescent="0.2">
      <c r="B37" s="26" t="s">
        <v>3986</v>
      </c>
      <c r="E37" s="19"/>
      <c r="F37" s="19"/>
      <c r="G37" s="19">
        <v>1113</v>
      </c>
      <c r="H37" s="19">
        <v>0</v>
      </c>
      <c r="I37" s="19"/>
      <c r="J37" s="19"/>
      <c r="K37" s="33"/>
      <c r="M37" s="3" t="s">
        <v>184</v>
      </c>
      <c r="N37" s="26" t="s">
        <v>4004</v>
      </c>
    </row>
    <row r="38" spans="2:14" x14ac:dyDescent="0.2">
      <c r="B38" s="26" t="s">
        <v>3987</v>
      </c>
      <c r="E38" s="19"/>
      <c r="F38" s="19"/>
      <c r="G38" s="19">
        <v>652</v>
      </c>
      <c r="H38" s="19">
        <v>652</v>
      </c>
      <c r="I38" s="19"/>
      <c r="J38" s="19"/>
      <c r="K38" s="33"/>
      <c r="M38" s="3" t="s">
        <v>180</v>
      </c>
      <c r="N38" s="26" t="s">
        <v>4005</v>
      </c>
    </row>
    <row r="39" spans="2:14" x14ac:dyDescent="0.2">
      <c r="B39" s="26" t="s">
        <v>3988</v>
      </c>
      <c r="E39" s="19"/>
      <c r="F39" s="19"/>
      <c r="G39" s="19">
        <v>-6248</v>
      </c>
      <c r="H39" s="19">
        <v>-14557</v>
      </c>
      <c r="I39" s="19"/>
      <c r="J39" s="19"/>
      <c r="K39" s="33"/>
      <c r="M39" s="3" t="s">
        <v>182</v>
      </c>
      <c r="N39" s="26" t="s">
        <v>4006</v>
      </c>
    </row>
    <row r="40" spans="2:14" x14ac:dyDescent="0.2">
      <c r="B40" s="26" t="s">
        <v>3989</v>
      </c>
      <c r="E40" s="19"/>
      <c r="F40" s="19"/>
      <c r="G40" s="19">
        <v>998</v>
      </c>
      <c r="H40" s="19">
        <v>0</v>
      </c>
      <c r="I40" s="19"/>
      <c r="J40" s="19"/>
      <c r="K40" s="33"/>
      <c r="M40" s="3" t="s">
        <v>184</v>
      </c>
      <c r="N40" s="26" t="s">
        <v>4007</v>
      </c>
    </row>
    <row r="41" spans="2:14" x14ac:dyDescent="0.2">
      <c r="B41" s="26" t="s">
        <v>3990</v>
      </c>
      <c r="E41" s="19"/>
      <c r="F41" s="19"/>
      <c r="G41" s="19">
        <v>-175</v>
      </c>
      <c r="H41" s="19">
        <v>0</v>
      </c>
      <c r="I41" s="19"/>
      <c r="J41" s="19"/>
      <c r="K41" s="33"/>
      <c r="M41" s="3" t="s">
        <v>184</v>
      </c>
      <c r="N41" s="26" t="s">
        <v>4008</v>
      </c>
    </row>
    <row r="42" spans="2:14" x14ac:dyDescent="0.2">
      <c r="B42" s="26" t="s">
        <v>4009</v>
      </c>
      <c r="E42" s="19"/>
      <c r="F42" s="19"/>
      <c r="G42" s="19">
        <v>245</v>
      </c>
      <c r="H42" s="19">
        <v>246</v>
      </c>
      <c r="I42" s="19"/>
      <c r="J42" s="19"/>
      <c r="K42" s="33"/>
      <c r="M42" s="3" t="s">
        <v>180</v>
      </c>
      <c r="N42" s="26" t="s">
        <v>4016</v>
      </c>
    </row>
    <row r="43" spans="2:14" x14ac:dyDescent="0.2">
      <c r="B43" s="26" t="s">
        <v>4010</v>
      </c>
      <c r="E43" s="19"/>
      <c r="F43" s="19"/>
      <c r="G43" s="19">
        <v>5636</v>
      </c>
      <c r="H43" s="19">
        <v>5432</v>
      </c>
      <c r="I43" s="19"/>
      <c r="J43" s="19"/>
      <c r="K43" s="33"/>
      <c r="M43" s="3" t="s">
        <v>180</v>
      </c>
      <c r="N43" s="26" t="s">
        <v>4017</v>
      </c>
    </row>
    <row r="44" spans="2:14" x14ac:dyDescent="0.2">
      <c r="B44" s="26" t="s">
        <v>4011</v>
      </c>
      <c r="E44" s="19"/>
      <c r="F44" s="19"/>
      <c r="G44" s="19">
        <v>10794</v>
      </c>
      <c r="H44" s="19">
        <v>10534</v>
      </c>
      <c r="I44" s="19"/>
      <c r="J44" s="19"/>
      <c r="K44" s="33"/>
      <c r="M44" s="3" t="s">
        <v>180</v>
      </c>
      <c r="N44" s="26" t="s">
        <v>4018</v>
      </c>
    </row>
    <row r="45" spans="2:14" x14ac:dyDescent="0.2">
      <c r="B45" s="26" t="s">
        <v>4012</v>
      </c>
      <c r="E45" s="19"/>
      <c r="F45" s="19"/>
      <c r="G45" s="19">
        <v>1759</v>
      </c>
      <c r="H45" s="19">
        <v>1757</v>
      </c>
      <c r="I45" s="19"/>
      <c r="J45" s="19"/>
      <c r="K45" s="33"/>
      <c r="M45" s="3" t="s">
        <v>182</v>
      </c>
      <c r="N45" s="26" t="s">
        <v>4019</v>
      </c>
    </row>
    <row r="46" spans="2:14" x14ac:dyDescent="0.2">
      <c r="B46" s="26" t="s">
        <v>3981</v>
      </c>
      <c r="E46" s="19"/>
      <c r="F46" s="19"/>
      <c r="G46" s="19">
        <v>-254</v>
      </c>
      <c r="H46" s="19">
        <v>-254</v>
      </c>
      <c r="I46" s="19"/>
      <c r="J46" s="19"/>
      <c r="K46" s="33"/>
      <c r="M46" s="3" t="s">
        <v>180</v>
      </c>
      <c r="N46" s="26" t="s">
        <v>4020</v>
      </c>
    </row>
    <row r="47" spans="2:14" x14ac:dyDescent="0.2">
      <c r="B47" s="26" t="s">
        <v>3982</v>
      </c>
      <c r="E47" s="19"/>
      <c r="F47" s="19"/>
      <c r="G47" s="19">
        <v>-8</v>
      </c>
      <c r="H47" s="19">
        <v>-8</v>
      </c>
      <c r="I47" s="19"/>
      <c r="J47" s="19"/>
      <c r="K47" s="33"/>
      <c r="M47" s="3" t="s">
        <v>180</v>
      </c>
      <c r="N47" s="26" t="s">
        <v>4021</v>
      </c>
    </row>
    <row r="48" spans="2:14" x14ac:dyDescent="0.2">
      <c r="B48" s="26" t="s">
        <v>4013</v>
      </c>
      <c r="E48" s="19"/>
      <c r="F48" s="19"/>
      <c r="G48" s="19">
        <v>128</v>
      </c>
      <c r="H48" s="19">
        <v>0</v>
      </c>
      <c r="I48" s="19"/>
      <c r="J48" s="19"/>
      <c r="K48" s="33"/>
      <c r="M48" s="3" t="s">
        <v>184</v>
      </c>
      <c r="N48" s="26" t="s">
        <v>4022</v>
      </c>
    </row>
    <row r="49" spans="2:14" x14ac:dyDescent="0.2">
      <c r="B49" s="26" t="s">
        <v>4014</v>
      </c>
      <c r="E49" s="19"/>
      <c r="F49" s="19"/>
      <c r="G49" s="19">
        <v>100</v>
      </c>
      <c r="H49" s="19">
        <v>0</v>
      </c>
      <c r="I49" s="19"/>
      <c r="J49" s="19"/>
      <c r="K49" s="33"/>
      <c r="M49" s="3" t="s">
        <v>184</v>
      </c>
      <c r="N49" s="26" t="s">
        <v>4023</v>
      </c>
    </row>
    <row r="50" spans="2:14" x14ac:dyDescent="0.2">
      <c r="B50" s="26" t="s">
        <v>4015</v>
      </c>
      <c r="E50" s="19"/>
      <c r="F50" s="19"/>
      <c r="G50" s="19">
        <v>3254</v>
      </c>
      <c r="H50" s="19">
        <v>3254</v>
      </c>
      <c r="I50" s="19"/>
      <c r="J50" s="19"/>
      <c r="K50" s="33"/>
      <c r="M50" s="3" t="s">
        <v>180</v>
      </c>
      <c r="N50" s="26" t="s">
        <v>4024</v>
      </c>
    </row>
    <row r="51" spans="2:14" x14ac:dyDescent="0.2">
      <c r="B51" s="26" t="s">
        <v>4025</v>
      </c>
      <c r="E51" s="19"/>
      <c r="F51" s="19"/>
      <c r="G51" s="19">
        <v>6390</v>
      </c>
      <c r="H51" s="19">
        <v>10812</v>
      </c>
      <c r="I51" s="19"/>
      <c r="J51" s="19"/>
      <c r="K51" s="33"/>
      <c r="M51" s="3" t="s">
        <v>180</v>
      </c>
      <c r="N51" s="26" t="s">
        <v>4056</v>
      </c>
    </row>
    <row r="52" spans="2:14" x14ac:dyDescent="0.2">
      <c r="B52" s="26" t="s">
        <v>4026</v>
      </c>
      <c r="E52" s="19"/>
      <c r="F52" s="19"/>
      <c r="G52" s="19">
        <v>-11891</v>
      </c>
      <c r="H52" s="19">
        <v>0</v>
      </c>
      <c r="I52" s="19"/>
      <c r="J52" s="19"/>
      <c r="K52" s="33"/>
      <c r="M52" s="3" t="s">
        <v>184</v>
      </c>
      <c r="N52" s="26" t="s">
        <v>4057</v>
      </c>
    </row>
    <row r="53" spans="2:14" x14ac:dyDescent="0.2">
      <c r="B53" s="26" t="s">
        <v>3140</v>
      </c>
      <c r="E53" s="19"/>
      <c r="F53" s="19"/>
      <c r="G53" s="19">
        <v>-2099</v>
      </c>
      <c r="H53" s="19">
        <v>0</v>
      </c>
      <c r="I53" s="19"/>
      <c r="J53" s="19"/>
      <c r="K53" s="33"/>
      <c r="M53" s="3" t="s">
        <v>184</v>
      </c>
      <c r="N53" s="26" t="s">
        <v>4058</v>
      </c>
    </row>
    <row r="54" spans="2:14" x14ac:dyDescent="0.2">
      <c r="B54" s="26" t="s">
        <v>4027</v>
      </c>
      <c r="E54" s="19"/>
      <c r="F54" s="19"/>
      <c r="G54" s="19">
        <v>1742</v>
      </c>
      <c r="H54" s="19">
        <v>0</v>
      </c>
      <c r="I54" s="19"/>
      <c r="J54" s="19"/>
      <c r="K54" s="33"/>
      <c r="M54" s="3" t="s">
        <v>184</v>
      </c>
      <c r="N54" s="26" t="s">
        <v>4059</v>
      </c>
    </row>
    <row r="55" spans="2:14" x14ac:dyDescent="0.2">
      <c r="B55" s="26" t="s">
        <v>4028</v>
      </c>
      <c r="E55" s="19"/>
      <c r="F55" s="19"/>
      <c r="G55" s="19">
        <v>-1563</v>
      </c>
      <c r="H55" s="19">
        <v>0</v>
      </c>
      <c r="I55" s="19"/>
      <c r="J55" s="19"/>
      <c r="K55" s="33"/>
      <c r="M55" s="3" t="s">
        <v>184</v>
      </c>
      <c r="N55" s="26" t="s">
        <v>4060</v>
      </c>
    </row>
    <row r="56" spans="2:14" x14ac:dyDescent="0.2">
      <c r="B56" s="26" t="s">
        <v>4029</v>
      </c>
      <c r="E56" s="19"/>
      <c r="F56" s="19"/>
      <c r="G56" s="19">
        <v>-4112</v>
      </c>
      <c r="H56" s="19">
        <v>-4112</v>
      </c>
      <c r="I56" s="19"/>
      <c r="J56" s="19"/>
      <c r="K56" s="33"/>
      <c r="M56" s="3" t="s">
        <v>180</v>
      </c>
      <c r="N56" s="26" t="s">
        <v>4061</v>
      </c>
    </row>
    <row r="57" spans="2:14" x14ac:dyDescent="0.2">
      <c r="B57" s="26" t="s">
        <v>4030</v>
      </c>
      <c r="E57" s="19"/>
      <c r="F57" s="19"/>
      <c r="G57" s="19">
        <v>-57929</v>
      </c>
      <c r="H57" s="19">
        <v>-136608</v>
      </c>
      <c r="I57" s="19"/>
      <c r="J57" s="19"/>
      <c r="K57" s="33"/>
      <c r="M57" s="3" t="s">
        <v>182</v>
      </c>
      <c r="N57" s="26" t="s">
        <v>4062</v>
      </c>
    </row>
    <row r="58" spans="2:14" x14ac:dyDescent="0.2">
      <c r="B58" s="26" t="s">
        <v>4031</v>
      </c>
      <c r="E58" s="19"/>
      <c r="F58" s="19"/>
      <c r="G58" s="19">
        <v>14335</v>
      </c>
      <c r="H58" s="19">
        <v>36591</v>
      </c>
      <c r="I58" s="19"/>
      <c r="J58" s="19"/>
      <c r="K58" s="33"/>
      <c r="M58" s="3" t="s">
        <v>182</v>
      </c>
      <c r="N58" s="26" t="s">
        <v>4063</v>
      </c>
    </row>
    <row r="59" spans="2:14" x14ac:dyDescent="0.2">
      <c r="B59" s="26" t="s">
        <v>4032</v>
      </c>
      <c r="E59" s="19"/>
      <c r="F59" s="19"/>
      <c r="G59" s="19">
        <v>530</v>
      </c>
      <c r="H59" s="19">
        <v>530</v>
      </c>
      <c r="I59" s="19"/>
      <c r="J59" s="19"/>
      <c r="K59" s="33"/>
      <c r="M59" s="3" t="s">
        <v>180</v>
      </c>
      <c r="N59" s="26" t="s">
        <v>4064</v>
      </c>
    </row>
    <row r="60" spans="2:14" x14ac:dyDescent="0.2">
      <c r="B60" s="26" t="s">
        <v>4033</v>
      </c>
      <c r="E60" s="19"/>
      <c r="F60" s="19"/>
      <c r="G60" s="19">
        <v>4965</v>
      </c>
      <c r="H60" s="19">
        <v>7438</v>
      </c>
      <c r="I60" s="19"/>
      <c r="J60" s="19"/>
      <c r="K60" s="33"/>
      <c r="M60" s="3" t="s">
        <v>182</v>
      </c>
      <c r="N60" s="26" t="s">
        <v>4065</v>
      </c>
    </row>
    <row r="61" spans="2:14" x14ac:dyDescent="0.2">
      <c r="B61" s="26" t="s">
        <v>4034</v>
      </c>
      <c r="E61" s="19"/>
      <c r="F61" s="19"/>
      <c r="G61" s="19">
        <v>829</v>
      </c>
      <c r="H61" s="19">
        <v>816</v>
      </c>
      <c r="I61" s="19"/>
      <c r="J61" s="19"/>
      <c r="K61" s="33"/>
      <c r="M61" s="3" t="s">
        <v>182</v>
      </c>
      <c r="N61" s="26" t="s">
        <v>4066</v>
      </c>
    </row>
    <row r="62" spans="2:14" x14ac:dyDescent="0.2">
      <c r="B62" s="26" t="s">
        <v>4035</v>
      </c>
      <c r="E62" s="19"/>
      <c r="F62" s="19"/>
      <c r="G62" s="19">
        <v>0</v>
      </c>
      <c r="H62" s="19">
        <v>54992</v>
      </c>
      <c r="I62" s="19"/>
      <c r="J62" s="19"/>
      <c r="K62" s="33"/>
      <c r="M62" s="3" t="s">
        <v>182</v>
      </c>
      <c r="N62" s="26" t="s">
        <v>4067</v>
      </c>
    </row>
    <row r="63" spans="2:14" x14ac:dyDescent="0.2">
      <c r="B63" s="26" t="s">
        <v>4036</v>
      </c>
      <c r="E63" s="19"/>
      <c r="F63" s="19"/>
      <c r="G63" s="19">
        <v>0</v>
      </c>
      <c r="H63" s="19">
        <v>115519</v>
      </c>
      <c r="I63" s="19"/>
      <c r="J63" s="19"/>
      <c r="K63" s="33"/>
      <c r="M63" s="3" t="s">
        <v>182</v>
      </c>
      <c r="N63" s="26" t="s">
        <v>4068</v>
      </c>
    </row>
    <row r="64" spans="2:14" x14ac:dyDescent="0.2">
      <c r="B64" s="26" t="s">
        <v>4037</v>
      </c>
      <c r="E64" s="19"/>
      <c r="F64" s="19"/>
      <c r="G64" s="19">
        <v>0</v>
      </c>
      <c r="H64" s="19">
        <v>23095</v>
      </c>
      <c r="I64" s="19"/>
      <c r="J64" s="19"/>
      <c r="K64" s="33"/>
      <c r="M64" s="3" t="s">
        <v>182</v>
      </c>
      <c r="N64" s="26" t="s">
        <v>4069</v>
      </c>
    </row>
    <row r="65" spans="2:14" x14ac:dyDescent="0.2">
      <c r="B65" s="26" t="s">
        <v>4038</v>
      </c>
      <c r="E65" s="19"/>
      <c r="F65" s="19"/>
      <c r="G65" s="19">
        <v>0</v>
      </c>
      <c r="H65" s="19">
        <v>106109</v>
      </c>
      <c r="I65" s="19"/>
      <c r="J65" s="19"/>
      <c r="K65" s="33"/>
      <c r="M65" s="3" t="s">
        <v>182</v>
      </c>
      <c r="N65" s="26" t="s">
        <v>4070</v>
      </c>
    </row>
    <row r="66" spans="2:14" x14ac:dyDescent="0.2">
      <c r="B66" s="26" t="s">
        <v>4039</v>
      </c>
      <c r="E66" s="19"/>
      <c r="F66" s="19"/>
      <c r="G66" s="19">
        <v>14930</v>
      </c>
      <c r="H66" s="19">
        <v>39759</v>
      </c>
      <c r="I66" s="19"/>
      <c r="J66" s="19"/>
      <c r="K66" s="33"/>
      <c r="M66" s="3" t="s">
        <v>182</v>
      </c>
      <c r="N66" s="26" t="s">
        <v>4071</v>
      </c>
    </row>
    <row r="67" spans="2:14" x14ac:dyDescent="0.2">
      <c r="B67" s="26" t="s">
        <v>4040</v>
      </c>
      <c r="E67" s="19"/>
      <c r="F67" s="19"/>
      <c r="G67" s="19">
        <v>0</v>
      </c>
      <c r="H67" s="19">
        <v>5197</v>
      </c>
      <c r="I67" s="19"/>
      <c r="J67" s="19"/>
      <c r="K67" s="33"/>
      <c r="M67" s="3" t="s">
        <v>182</v>
      </c>
      <c r="N67" s="26" t="s">
        <v>4072</v>
      </c>
    </row>
    <row r="68" spans="2:14" x14ac:dyDescent="0.2">
      <c r="B68" s="26" t="s">
        <v>4041</v>
      </c>
      <c r="E68" s="19"/>
      <c r="F68" s="19"/>
      <c r="G68" s="19">
        <v>0</v>
      </c>
      <c r="H68" s="19">
        <v>500</v>
      </c>
      <c r="I68" s="19"/>
      <c r="J68" s="19"/>
      <c r="K68" s="33"/>
      <c r="M68" s="3" t="s">
        <v>182</v>
      </c>
      <c r="N68" s="26" t="s">
        <v>4073</v>
      </c>
    </row>
    <row r="69" spans="2:14" x14ac:dyDescent="0.2">
      <c r="B69" s="26" t="s">
        <v>4042</v>
      </c>
      <c r="E69" s="19"/>
      <c r="F69" s="19"/>
      <c r="G69" s="19">
        <v>543</v>
      </c>
      <c r="H69" s="19">
        <v>566</v>
      </c>
      <c r="I69" s="19"/>
      <c r="J69" s="19"/>
      <c r="K69" s="33"/>
      <c r="M69" s="3" t="s">
        <v>182</v>
      </c>
      <c r="N69" s="26" t="s">
        <v>4074</v>
      </c>
    </row>
    <row r="70" spans="2:14" x14ac:dyDescent="0.2">
      <c r="B70" s="26" t="s">
        <v>4043</v>
      </c>
      <c r="E70" s="19"/>
      <c r="F70" s="19"/>
      <c r="G70" s="19">
        <v>5070</v>
      </c>
      <c r="H70" s="19">
        <v>7870</v>
      </c>
      <c r="I70" s="19"/>
      <c r="J70" s="19"/>
      <c r="K70" s="33"/>
      <c r="M70" s="3" t="s">
        <v>182</v>
      </c>
      <c r="N70" s="26" t="s">
        <v>4075</v>
      </c>
    </row>
    <row r="71" spans="2:14" x14ac:dyDescent="0.2">
      <c r="B71" s="26" t="s">
        <v>4044</v>
      </c>
      <c r="E71" s="19"/>
      <c r="F71" s="19"/>
      <c r="G71" s="19">
        <v>0</v>
      </c>
      <c r="H71" s="19">
        <v>5301</v>
      </c>
      <c r="I71" s="19"/>
      <c r="J71" s="19"/>
      <c r="K71" s="33"/>
      <c r="M71" s="3" t="s">
        <v>182</v>
      </c>
      <c r="N71" s="26" t="s">
        <v>4076</v>
      </c>
    </row>
    <row r="72" spans="2:14" x14ac:dyDescent="0.2">
      <c r="B72" s="26" t="s">
        <v>4045</v>
      </c>
      <c r="E72" s="19"/>
      <c r="F72" s="19"/>
      <c r="G72" s="19">
        <v>3380</v>
      </c>
      <c r="H72" s="19">
        <v>9400</v>
      </c>
      <c r="I72" s="19"/>
      <c r="J72" s="19"/>
      <c r="K72" s="33"/>
      <c r="M72" s="3" t="s">
        <v>182</v>
      </c>
      <c r="N72" s="26" t="s">
        <v>4077</v>
      </c>
    </row>
    <row r="73" spans="2:14" x14ac:dyDescent="0.2">
      <c r="B73" s="26" t="s">
        <v>4046</v>
      </c>
      <c r="E73" s="19"/>
      <c r="F73" s="19"/>
      <c r="G73" s="19">
        <v>1327</v>
      </c>
      <c r="H73" s="19">
        <v>4756</v>
      </c>
      <c r="I73" s="19"/>
      <c r="J73" s="19"/>
      <c r="K73" s="33"/>
      <c r="M73" s="3" t="s">
        <v>182</v>
      </c>
      <c r="N73" s="26" t="s">
        <v>4078</v>
      </c>
    </row>
    <row r="74" spans="2:14" x14ac:dyDescent="0.2">
      <c r="B74" s="26" t="s">
        <v>4047</v>
      </c>
      <c r="E74" s="19"/>
      <c r="F74" s="19"/>
      <c r="G74" s="19">
        <v>0</v>
      </c>
      <c r="H74" s="19">
        <v>2100</v>
      </c>
      <c r="I74" s="19"/>
      <c r="J74" s="19"/>
      <c r="K74" s="33"/>
      <c r="M74" s="3" t="s">
        <v>182</v>
      </c>
      <c r="N74" s="26" t="s">
        <v>4079</v>
      </c>
    </row>
    <row r="75" spans="2:14" x14ac:dyDescent="0.2">
      <c r="B75" s="26" t="s">
        <v>4048</v>
      </c>
      <c r="E75" s="19"/>
      <c r="F75" s="19"/>
      <c r="G75" s="19">
        <v>2005</v>
      </c>
      <c r="H75" s="19">
        <v>9064</v>
      </c>
      <c r="I75" s="19"/>
      <c r="J75" s="19"/>
      <c r="K75" s="33"/>
      <c r="M75" s="3" t="s">
        <v>182</v>
      </c>
      <c r="N75" s="26" t="s">
        <v>4080</v>
      </c>
    </row>
    <row r="76" spans="2:14" x14ac:dyDescent="0.2">
      <c r="B76" s="26" t="s">
        <v>4049</v>
      </c>
      <c r="E76" s="19"/>
      <c r="F76" s="19"/>
      <c r="G76" s="19">
        <v>0</v>
      </c>
      <c r="H76" s="19">
        <v>2291</v>
      </c>
      <c r="I76" s="19"/>
      <c r="J76" s="19"/>
      <c r="K76" s="33"/>
      <c r="M76" s="3" t="s">
        <v>182</v>
      </c>
      <c r="N76" s="26" t="s">
        <v>4081</v>
      </c>
    </row>
    <row r="77" spans="2:14" x14ac:dyDescent="0.2">
      <c r="B77" s="26" t="s">
        <v>3981</v>
      </c>
      <c r="E77" s="19"/>
      <c r="F77" s="19"/>
      <c r="G77" s="19">
        <v>-6</v>
      </c>
      <c r="H77" s="19">
        <v>-6</v>
      </c>
      <c r="I77" s="19"/>
      <c r="J77" s="19"/>
      <c r="K77" s="33"/>
      <c r="M77" s="3" t="s">
        <v>180</v>
      </c>
      <c r="N77" s="26" t="s">
        <v>4082</v>
      </c>
    </row>
    <row r="78" spans="2:14" x14ac:dyDescent="0.2">
      <c r="B78" s="26" t="s">
        <v>3982</v>
      </c>
      <c r="E78" s="19"/>
      <c r="F78" s="19"/>
      <c r="G78" s="19">
        <v>-96</v>
      </c>
      <c r="H78" s="19">
        <v>-96</v>
      </c>
      <c r="I78" s="19"/>
      <c r="J78" s="19"/>
      <c r="K78" s="33"/>
      <c r="M78" s="3" t="s">
        <v>180</v>
      </c>
      <c r="N78" s="26" t="s">
        <v>4083</v>
      </c>
    </row>
    <row r="79" spans="2:14" x14ac:dyDescent="0.2">
      <c r="B79" s="26" t="s">
        <v>4050</v>
      </c>
      <c r="E79" s="19"/>
      <c r="F79" s="19"/>
      <c r="G79" s="19">
        <v>3781</v>
      </c>
      <c r="H79" s="19">
        <v>6587</v>
      </c>
      <c r="I79" s="19"/>
      <c r="J79" s="19"/>
      <c r="K79" s="33"/>
      <c r="M79" s="3" t="s">
        <v>182</v>
      </c>
      <c r="N79" s="26" t="s">
        <v>4084</v>
      </c>
    </row>
    <row r="80" spans="2:14" x14ac:dyDescent="0.2">
      <c r="B80" s="26" t="s">
        <v>4051</v>
      </c>
      <c r="E80" s="19"/>
      <c r="F80" s="19"/>
      <c r="G80" s="19">
        <v>130</v>
      </c>
      <c r="H80" s="19">
        <v>0</v>
      </c>
      <c r="I80" s="19"/>
      <c r="J80" s="19"/>
      <c r="K80" s="33"/>
      <c r="M80" s="3" t="s">
        <v>184</v>
      </c>
      <c r="N80" s="26" t="s">
        <v>4085</v>
      </c>
    </row>
    <row r="81" spans="2:14" x14ac:dyDescent="0.2">
      <c r="B81" s="26" t="s">
        <v>4052</v>
      </c>
      <c r="E81" s="19"/>
      <c r="F81" s="19"/>
      <c r="G81" s="19">
        <v>300</v>
      </c>
      <c r="H81" s="19">
        <v>300</v>
      </c>
      <c r="I81" s="19"/>
      <c r="J81" s="19"/>
      <c r="K81" s="33"/>
      <c r="M81" s="3" t="s">
        <v>182</v>
      </c>
      <c r="N81" s="26" t="s">
        <v>4086</v>
      </c>
    </row>
    <row r="82" spans="2:14" x14ac:dyDescent="0.2">
      <c r="B82" s="26" t="s">
        <v>4053</v>
      </c>
      <c r="E82" s="19"/>
      <c r="F82" s="19"/>
      <c r="G82" s="19">
        <v>900</v>
      </c>
      <c r="H82" s="19">
        <v>0</v>
      </c>
      <c r="I82" s="19"/>
      <c r="J82" s="19"/>
      <c r="K82" s="33"/>
      <c r="M82" s="3" t="s">
        <v>184</v>
      </c>
      <c r="N82" s="26" t="s">
        <v>4087</v>
      </c>
    </row>
    <row r="83" spans="2:14" x14ac:dyDescent="0.2">
      <c r="B83" s="26" t="s">
        <v>4054</v>
      </c>
      <c r="E83" s="19"/>
      <c r="F83" s="19"/>
      <c r="G83" s="19">
        <v>0</v>
      </c>
      <c r="H83" s="19">
        <v>1572</v>
      </c>
      <c r="I83" s="19"/>
      <c r="J83" s="19"/>
      <c r="K83" s="33"/>
      <c r="M83" s="3" t="s">
        <v>182</v>
      </c>
      <c r="N83" s="26" t="s">
        <v>4088</v>
      </c>
    </row>
    <row r="84" spans="2:14" x14ac:dyDescent="0.2">
      <c r="B84" s="26" t="s">
        <v>4055</v>
      </c>
      <c r="E84" s="19"/>
      <c r="F84" s="19"/>
      <c r="G84" s="19">
        <v>2152</v>
      </c>
      <c r="H84" s="19">
        <v>2150</v>
      </c>
      <c r="I84" s="19"/>
      <c r="J84" s="19"/>
      <c r="K84" s="33"/>
      <c r="M84" s="3" t="s">
        <v>182</v>
      </c>
      <c r="N84" s="26" t="s">
        <v>4089</v>
      </c>
    </row>
    <row r="85" spans="2:14" x14ac:dyDescent="0.2">
      <c r="B85" s="26" t="s">
        <v>4090</v>
      </c>
      <c r="E85" s="19"/>
      <c r="F85" s="19"/>
      <c r="G85" s="19">
        <v>62</v>
      </c>
      <c r="H85" s="19">
        <v>0</v>
      </c>
      <c r="I85" s="19"/>
      <c r="J85" s="19"/>
      <c r="K85" s="33"/>
      <c r="M85" s="3" t="s">
        <v>184</v>
      </c>
      <c r="N85" s="26" t="s">
        <v>4098</v>
      </c>
    </row>
    <row r="86" spans="2:14" x14ac:dyDescent="0.2">
      <c r="B86" s="26" t="s">
        <v>4009</v>
      </c>
      <c r="E86" s="19"/>
      <c r="F86" s="19"/>
      <c r="G86" s="19">
        <v>40</v>
      </c>
      <c r="H86" s="19">
        <v>40</v>
      </c>
      <c r="I86" s="19"/>
      <c r="J86" s="19"/>
      <c r="K86" s="33"/>
      <c r="M86" s="3" t="s">
        <v>180</v>
      </c>
      <c r="N86" s="26" t="s">
        <v>4099</v>
      </c>
    </row>
    <row r="87" spans="2:14" x14ac:dyDescent="0.2">
      <c r="B87" s="26" t="s">
        <v>4010</v>
      </c>
      <c r="E87" s="19"/>
      <c r="F87" s="19"/>
      <c r="G87" s="19">
        <v>1304</v>
      </c>
      <c r="H87" s="19">
        <v>1304</v>
      </c>
      <c r="I87" s="19"/>
      <c r="J87" s="19"/>
      <c r="K87" s="33"/>
      <c r="M87" s="3" t="s">
        <v>180</v>
      </c>
      <c r="N87" s="26" t="s">
        <v>4100</v>
      </c>
    </row>
    <row r="88" spans="2:14" x14ac:dyDescent="0.2">
      <c r="B88" s="26" t="s">
        <v>3977</v>
      </c>
      <c r="E88" s="19"/>
      <c r="F88" s="19"/>
      <c r="G88" s="19">
        <v>5000</v>
      </c>
      <c r="H88" s="19">
        <v>2827</v>
      </c>
      <c r="I88" s="19"/>
      <c r="J88" s="19"/>
      <c r="K88" s="33"/>
      <c r="M88" s="3" t="s">
        <v>182</v>
      </c>
      <c r="N88" s="26" t="s">
        <v>4101</v>
      </c>
    </row>
    <row r="89" spans="2:14" x14ac:dyDescent="0.2">
      <c r="B89" s="26" t="s">
        <v>4011</v>
      </c>
      <c r="E89" s="19"/>
      <c r="F89" s="19"/>
      <c r="G89" s="19">
        <v>1454</v>
      </c>
      <c r="H89" s="19">
        <v>1634</v>
      </c>
      <c r="I89" s="19"/>
      <c r="J89" s="19"/>
      <c r="K89" s="33"/>
      <c r="M89" s="3" t="s">
        <v>180</v>
      </c>
      <c r="N89" s="26" t="s">
        <v>4102</v>
      </c>
    </row>
    <row r="90" spans="2:14" x14ac:dyDescent="0.2">
      <c r="B90" s="26" t="s">
        <v>3978</v>
      </c>
      <c r="E90" s="19"/>
      <c r="F90" s="19"/>
      <c r="G90" s="19">
        <v>984</v>
      </c>
      <c r="H90" s="19">
        <v>3128</v>
      </c>
      <c r="I90" s="19"/>
      <c r="J90" s="19"/>
      <c r="K90" s="33"/>
      <c r="M90" s="3" t="s">
        <v>182</v>
      </c>
      <c r="N90" s="26" t="s">
        <v>396</v>
      </c>
    </row>
    <row r="91" spans="2:14" x14ac:dyDescent="0.2">
      <c r="B91" s="26" t="s">
        <v>4091</v>
      </c>
      <c r="E91" s="19"/>
      <c r="F91" s="19"/>
      <c r="G91" s="19">
        <v>-200</v>
      </c>
      <c r="H91" s="19">
        <v>-200</v>
      </c>
      <c r="I91" s="19"/>
      <c r="J91" s="19"/>
      <c r="K91" s="33"/>
      <c r="M91" s="3" t="s">
        <v>180</v>
      </c>
      <c r="N91" s="26" t="s">
        <v>4103</v>
      </c>
    </row>
    <row r="92" spans="2:14" x14ac:dyDescent="0.2">
      <c r="B92" s="26" t="s">
        <v>3981</v>
      </c>
      <c r="E92" s="19"/>
      <c r="F92" s="19"/>
      <c r="G92" s="19">
        <v>-64</v>
      </c>
      <c r="H92" s="19">
        <v>-64</v>
      </c>
      <c r="I92" s="19"/>
      <c r="J92" s="19"/>
      <c r="K92" s="33"/>
      <c r="M92" s="3" t="s">
        <v>180</v>
      </c>
      <c r="N92" s="26" t="s">
        <v>4082</v>
      </c>
    </row>
    <row r="93" spans="2:14" x14ac:dyDescent="0.2">
      <c r="B93" s="26" t="s">
        <v>3982</v>
      </c>
      <c r="E93" s="19"/>
      <c r="F93" s="19"/>
      <c r="G93" s="19">
        <v>-84</v>
      </c>
      <c r="H93" s="19">
        <v>-84</v>
      </c>
      <c r="I93" s="19"/>
      <c r="J93" s="19"/>
      <c r="K93" s="33"/>
      <c r="M93" s="3" t="s">
        <v>180</v>
      </c>
      <c r="N93" s="26" t="s">
        <v>4083</v>
      </c>
    </row>
    <row r="94" spans="2:14" x14ac:dyDescent="0.2">
      <c r="B94" s="26" t="s">
        <v>4013</v>
      </c>
      <c r="E94" s="19"/>
      <c r="F94" s="19"/>
      <c r="G94" s="19">
        <v>85</v>
      </c>
      <c r="H94" s="19">
        <v>0</v>
      </c>
      <c r="I94" s="19"/>
      <c r="J94" s="19"/>
      <c r="K94" s="33"/>
      <c r="M94" s="3" t="s">
        <v>184</v>
      </c>
      <c r="N94" s="26" t="s">
        <v>4104</v>
      </c>
    </row>
    <row r="95" spans="2:14" x14ac:dyDescent="0.2">
      <c r="B95" s="26" t="s">
        <v>4092</v>
      </c>
      <c r="E95" s="19"/>
      <c r="F95" s="19"/>
      <c r="G95" s="19">
        <v>2</v>
      </c>
      <c r="H95" s="19">
        <v>2</v>
      </c>
      <c r="I95" s="19"/>
      <c r="J95" s="19"/>
      <c r="K95" s="33"/>
      <c r="M95" s="3" t="s">
        <v>180</v>
      </c>
      <c r="N95" s="26" t="s">
        <v>4105</v>
      </c>
    </row>
    <row r="96" spans="2:14" x14ac:dyDescent="0.2">
      <c r="B96" s="26" t="s">
        <v>3987</v>
      </c>
      <c r="E96" s="19"/>
      <c r="F96" s="19"/>
      <c r="G96" s="19">
        <v>1696</v>
      </c>
      <c r="H96" s="19">
        <v>1696</v>
      </c>
      <c r="I96" s="19"/>
      <c r="J96" s="19"/>
      <c r="K96" s="33"/>
      <c r="M96" s="3" t="s">
        <v>180</v>
      </c>
      <c r="N96" s="26" t="s">
        <v>4106</v>
      </c>
    </row>
    <row r="97" spans="1:14" x14ac:dyDescent="0.2">
      <c r="B97" s="26" t="s">
        <v>4093</v>
      </c>
      <c r="E97" s="19"/>
      <c r="F97" s="19"/>
      <c r="G97" s="19">
        <v>1010</v>
      </c>
      <c r="H97" s="19">
        <v>0</v>
      </c>
      <c r="I97" s="19"/>
      <c r="J97" s="19"/>
      <c r="K97" s="33"/>
      <c r="M97" s="3" t="s">
        <v>184</v>
      </c>
      <c r="N97" s="26" t="s">
        <v>4107</v>
      </c>
    </row>
    <row r="98" spans="1:14" x14ac:dyDescent="0.2">
      <c r="B98" s="26" t="s">
        <v>4094</v>
      </c>
      <c r="E98" s="19"/>
      <c r="F98" s="19"/>
      <c r="G98" s="19">
        <v>-2750</v>
      </c>
      <c r="H98" s="19">
        <v>-2750</v>
      </c>
      <c r="I98" s="19"/>
      <c r="J98" s="19"/>
      <c r="K98" s="33"/>
      <c r="M98" s="3" t="s">
        <v>180</v>
      </c>
      <c r="N98" s="26" t="s">
        <v>4108</v>
      </c>
    </row>
    <row r="99" spans="1:14" x14ac:dyDescent="0.2">
      <c r="B99" s="26" t="s">
        <v>4095</v>
      </c>
      <c r="E99" s="19"/>
      <c r="F99" s="19"/>
      <c r="G99" s="19">
        <v>300</v>
      </c>
      <c r="H99" s="19">
        <v>0</v>
      </c>
      <c r="I99" s="19"/>
      <c r="J99" s="19"/>
      <c r="K99" s="33"/>
      <c r="M99" s="3" t="s">
        <v>184</v>
      </c>
      <c r="N99" s="26" t="s">
        <v>4109</v>
      </c>
    </row>
    <row r="100" spans="1:14" x14ac:dyDescent="0.2">
      <c r="B100" s="26" t="s">
        <v>4096</v>
      </c>
      <c r="E100" s="19"/>
      <c r="F100" s="19"/>
      <c r="G100" s="19">
        <v>-680</v>
      </c>
      <c r="H100" s="19">
        <v>-680</v>
      </c>
      <c r="I100" s="19"/>
      <c r="J100" s="19"/>
      <c r="K100" s="33"/>
      <c r="M100" s="3" t="s">
        <v>180</v>
      </c>
      <c r="N100" s="26" t="s">
        <v>4110</v>
      </c>
    </row>
    <row r="101" spans="1:14" x14ac:dyDescent="0.2">
      <c r="B101" s="26" t="s">
        <v>4097</v>
      </c>
      <c r="E101" s="19"/>
      <c r="F101" s="19"/>
      <c r="G101" s="19">
        <v>13917</v>
      </c>
      <c r="H101" s="19">
        <v>0</v>
      </c>
      <c r="I101" s="19"/>
      <c r="J101" s="19"/>
      <c r="K101" s="33"/>
      <c r="M101" s="3" t="s">
        <v>184</v>
      </c>
      <c r="N101" s="26" t="s">
        <v>4111</v>
      </c>
    </row>
    <row r="102" spans="1:14" x14ac:dyDescent="0.2">
      <c r="B102" s="3" t="s">
        <v>221</v>
      </c>
      <c r="E102" s="19"/>
      <c r="F102" s="19"/>
      <c r="G102" s="19">
        <v>-16317</v>
      </c>
      <c r="H102" s="19">
        <v>7978</v>
      </c>
      <c r="I102" s="19"/>
      <c r="J102" s="19"/>
      <c r="K102" s="33"/>
      <c r="N102" s="3" t="s">
        <v>2279</v>
      </c>
    </row>
    <row r="103" spans="1:14" x14ac:dyDescent="0.2">
      <c r="B103" s="3" t="s">
        <v>173</v>
      </c>
      <c r="E103" s="19"/>
      <c r="F103" s="19"/>
      <c r="G103" s="19">
        <v>-2500</v>
      </c>
      <c r="H103" s="19">
        <v>-2500</v>
      </c>
      <c r="I103" s="19"/>
      <c r="J103" s="19"/>
      <c r="K103" s="33"/>
      <c r="N103" s="3" t="s">
        <v>4801</v>
      </c>
    </row>
    <row r="104" spans="1:14" x14ac:dyDescent="0.2">
      <c r="B104" s="3" t="s">
        <v>166</v>
      </c>
      <c r="E104" s="19"/>
      <c r="F104" s="19"/>
      <c r="G104" s="19">
        <v>43281</v>
      </c>
      <c r="H104" s="19">
        <v>125</v>
      </c>
      <c r="I104" s="19"/>
      <c r="J104" s="19"/>
      <c r="K104" s="33"/>
    </row>
    <row r="105" spans="1:14" x14ac:dyDescent="0.2">
      <c r="E105" s="19"/>
      <c r="F105" s="19"/>
      <c r="G105" s="19"/>
      <c r="H105" s="19"/>
      <c r="I105" s="19"/>
      <c r="J105" s="19"/>
      <c r="K105" s="33"/>
    </row>
    <row r="106" spans="1:14" x14ac:dyDescent="0.2">
      <c r="A106" s="3">
        <v>2022</v>
      </c>
      <c r="E106" s="19"/>
      <c r="F106" s="19"/>
      <c r="G106" s="19"/>
      <c r="H106" s="19"/>
      <c r="I106" s="19"/>
      <c r="J106" s="19"/>
      <c r="K106" s="33"/>
    </row>
    <row r="107" spans="1:14" x14ac:dyDescent="0.2">
      <c r="B107" s="26" t="s">
        <v>4112</v>
      </c>
      <c r="E107" s="19"/>
      <c r="F107" s="19"/>
      <c r="G107" s="19">
        <v>1513</v>
      </c>
      <c r="H107" s="19">
        <v>0</v>
      </c>
      <c r="I107" s="19"/>
      <c r="J107" s="19"/>
      <c r="K107" s="33"/>
      <c r="M107" s="3" t="s">
        <v>184</v>
      </c>
      <c r="N107" s="26" t="s">
        <v>4134</v>
      </c>
    </row>
    <row r="108" spans="1:14" x14ac:dyDescent="0.2">
      <c r="B108" s="26" t="s">
        <v>4113</v>
      </c>
      <c r="E108" s="19"/>
      <c r="F108" s="19"/>
      <c r="G108" s="19">
        <v>1234</v>
      </c>
      <c r="H108" s="19">
        <v>3010</v>
      </c>
      <c r="I108" s="19"/>
      <c r="J108" s="19"/>
      <c r="K108" s="33"/>
      <c r="M108" s="3" t="s">
        <v>182</v>
      </c>
      <c r="N108" s="26" t="s">
        <v>4135</v>
      </c>
    </row>
    <row r="109" spans="1:14" x14ac:dyDescent="0.2">
      <c r="B109" s="26" t="s">
        <v>3140</v>
      </c>
      <c r="E109" s="19"/>
      <c r="F109" s="19"/>
      <c r="G109" s="19">
        <v>-4765</v>
      </c>
      <c r="H109" s="19">
        <v>0</v>
      </c>
      <c r="I109" s="19"/>
      <c r="J109" s="19"/>
      <c r="K109" s="33"/>
      <c r="M109" s="3" t="s">
        <v>184</v>
      </c>
      <c r="N109" s="26" t="s">
        <v>4136</v>
      </c>
    </row>
    <row r="110" spans="1:14" x14ac:dyDescent="0.2">
      <c r="B110" s="26" t="s">
        <v>4114</v>
      </c>
      <c r="E110" s="19"/>
      <c r="F110" s="19"/>
      <c r="G110" s="19">
        <v>8440</v>
      </c>
      <c r="H110" s="19">
        <v>14770</v>
      </c>
      <c r="I110" s="19"/>
      <c r="J110" s="19"/>
      <c r="K110" s="33"/>
      <c r="M110" s="3" t="s">
        <v>182</v>
      </c>
      <c r="N110" s="26" t="s">
        <v>4137</v>
      </c>
    </row>
    <row r="111" spans="1:14" x14ac:dyDescent="0.2">
      <c r="B111" s="26" t="s">
        <v>4115</v>
      </c>
      <c r="E111" s="19"/>
      <c r="F111" s="19"/>
      <c r="G111" s="19">
        <v>1652</v>
      </c>
      <c r="H111" s="19">
        <v>2406</v>
      </c>
      <c r="I111" s="19"/>
      <c r="J111" s="19"/>
      <c r="K111" s="33"/>
      <c r="M111" s="3" t="s">
        <v>180</v>
      </c>
      <c r="N111" s="26" t="s">
        <v>4138</v>
      </c>
    </row>
    <row r="112" spans="1:14" x14ac:dyDescent="0.2">
      <c r="B112" s="26" t="s">
        <v>4116</v>
      </c>
      <c r="E112" s="19"/>
      <c r="F112" s="19"/>
      <c r="G112" s="19">
        <v>725</v>
      </c>
      <c r="H112" s="19">
        <v>0</v>
      </c>
      <c r="I112" s="19"/>
      <c r="J112" s="19"/>
      <c r="K112" s="33"/>
      <c r="M112" s="3" t="s">
        <v>184</v>
      </c>
      <c r="N112" s="26" t="s">
        <v>4139</v>
      </c>
    </row>
    <row r="113" spans="2:14" x14ac:dyDescent="0.2">
      <c r="B113" s="26" t="s">
        <v>4117</v>
      </c>
      <c r="E113" s="19"/>
      <c r="F113" s="19"/>
      <c r="G113" s="19">
        <v>367</v>
      </c>
      <c r="H113" s="19">
        <v>0</v>
      </c>
      <c r="I113" s="19"/>
      <c r="J113" s="19"/>
      <c r="K113" s="33"/>
      <c r="M113" s="3" t="s">
        <v>184</v>
      </c>
      <c r="N113" s="26" t="s">
        <v>4140</v>
      </c>
    </row>
    <row r="114" spans="2:14" x14ac:dyDescent="0.2">
      <c r="B114" s="26" t="s">
        <v>4118</v>
      </c>
      <c r="E114" s="19"/>
      <c r="F114" s="19"/>
      <c r="G114" s="19">
        <v>492</v>
      </c>
      <c r="H114" s="19">
        <v>984</v>
      </c>
      <c r="I114" s="19"/>
      <c r="J114" s="19"/>
      <c r="K114" s="33"/>
      <c r="M114" s="3" t="s">
        <v>180</v>
      </c>
      <c r="N114" s="26" t="s">
        <v>4141</v>
      </c>
    </row>
    <row r="115" spans="2:14" x14ac:dyDescent="0.2">
      <c r="B115" s="26" t="s">
        <v>4119</v>
      </c>
      <c r="E115" s="19"/>
      <c r="F115" s="19"/>
      <c r="G115" s="19">
        <v>10626</v>
      </c>
      <c r="H115" s="19">
        <v>0</v>
      </c>
      <c r="I115" s="19"/>
      <c r="J115" s="19"/>
      <c r="K115" s="33"/>
      <c r="M115" s="3" t="s">
        <v>184</v>
      </c>
      <c r="N115" s="26" t="s">
        <v>4142</v>
      </c>
    </row>
    <row r="116" spans="2:14" x14ac:dyDescent="0.2">
      <c r="B116" s="26" t="s">
        <v>4120</v>
      </c>
      <c r="E116" s="19"/>
      <c r="F116" s="19"/>
      <c r="G116" s="19">
        <v>200</v>
      </c>
      <c r="H116" s="19">
        <v>0</v>
      </c>
      <c r="I116" s="19"/>
      <c r="J116" s="19"/>
      <c r="K116" s="33"/>
      <c r="M116" s="3" t="s">
        <v>184</v>
      </c>
      <c r="N116" s="26" t="s">
        <v>4143</v>
      </c>
    </row>
    <row r="117" spans="2:14" x14ac:dyDescent="0.2">
      <c r="B117" s="26" t="s">
        <v>4121</v>
      </c>
      <c r="E117" s="19"/>
      <c r="F117" s="19"/>
      <c r="G117" s="19">
        <v>460</v>
      </c>
      <c r="H117" s="19">
        <v>0</v>
      </c>
      <c r="I117" s="19"/>
      <c r="J117" s="19"/>
      <c r="K117" s="33"/>
      <c r="M117" s="3" t="s">
        <v>184</v>
      </c>
      <c r="N117" s="26" t="s">
        <v>4144</v>
      </c>
    </row>
    <row r="118" spans="2:14" x14ac:dyDescent="0.2">
      <c r="B118" s="26" t="s">
        <v>4122</v>
      </c>
      <c r="E118" s="19"/>
      <c r="F118" s="19"/>
      <c r="G118" s="19">
        <v>325</v>
      </c>
      <c r="H118" s="19">
        <v>0</v>
      </c>
      <c r="I118" s="19"/>
      <c r="J118" s="19"/>
      <c r="K118" s="33"/>
      <c r="M118" s="3" t="s">
        <v>184</v>
      </c>
      <c r="N118" s="26" t="s">
        <v>4145</v>
      </c>
    </row>
    <row r="119" spans="2:14" x14ac:dyDescent="0.2">
      <c r="B119" s="26" t="s">
        <v>4038</v>
      </c>
      <c r="E119" s="19"/>
      <c r="F119" s="19"/>
      <c r="G119" s="19">
        <v>3145</v>
      </c>
      <c r="H119" s="19">
        <v>14426</v>
      </c>
      <c r="I119" s="19"/>
      <c r="J119" s="19"/>
      <c r="K119" s="33"/>
      <c r="M119" s="3" t="s">
        <v>182</v>
      </c>
      <c r="N119" s="26" t="s">
        <v>4146</v>
      </c>
    </row>
    <row r="120" spans="2:14" x14ac:dyDescent="0.2">
      <c r="B120" s="26" t="s">
        <v>4123</v>
      </c>
      <c r="E120" s="19"/>
      <c r="F120" s="19"/>
      <c r="G120" s="19">
        <v>19599</v>
      </c>
      <c r="H120" s="19">
        <v>31358</v>
      </c>
      <c r="I120" s="19"/>
      <c r="J120" s="19"/>
      <c r="K120" s="33"/>
      <c r="M120" s="3" t="s">
        <v>180</v>
      </c>
      <c r="N120" s="26" t="s">
        <v>4147</v>
      </c>
    </row>
    <row r="121" spans="2:14" x14ac:dyDescent="0.2">
      <c r="B121" s="26" t="s">
        <v>3934</v>
      </c>
      <c r="E121" s="19"/>
      <c r="F121" s="19"/>
      <c r="G121" s="19">
        <v>0</v>
      </c>
      <c r="H121" s="19">
        <v>1001</v>
      </c>
      <c r="I121" s="19"/>
      <c r="J121" s="19"/>
      <c r="K121" s="33"/>
      <c r="M121" s="3" t="s">
        <v>182</v>
      </c>
      <c r="N121" s="26" t="s">
        <v>4148</v>
      </c>
    </row>
    <row r="122" spans="2:14" x14ac:dyDescent="0.2">
      <c r="B122" s="26" t="s">
        <v>4124</v>
      </c>
      <c r="E122" s="19"/>
      <c r="F122" s="19"/>
      <c r="G122" s="19">
        <v>269</v>
      </c>
      <c r="H122" s="19">
        <v>0</v>
      </c>
      <c r="I122" s="19"/>
      <c r="J122" s="19"/>
      <c r="K122" s="33"/>
      <c r="M122" s="3" t="s">
        <v>184</v>
      </c>
      <c r="N122" s="26" t="s">
        <v>4149</v>
      </c>
    </row>
    <row r="123" spans="2:14" x14ac:dyDescent="0.2">
      <c r="B123" s="26" t="s">
        <v>4125</v>
      </c>
      <c r="E123" s="19"/>
      <c r="F123" s="19"/>
      <c r="G123" s="19">
        <v>2503</v>
      </c>
      <c r="H123" s="19">
        <v>7230</v>
      </c>
      <c r="I123" s="19"/>
      <c r="J123" s="19"/>
      <c r="K123" s="33"/>
      <c r="M123" s="3" t="s">
        <v>182</v>
      </c>
      <c r="N123" s="26" t="s">
        <v>4150</v>
      </c>
    </row>
    <row r="124" spans="2:14" x14ac:dyDescent="0.2">
      <c r="B124" s="26" t="s">
        <v>4126</v>
      </c>
      <c r="E124" s="19"/>
      <c r="F124" s="19"/>
      <c r="G124" s="19">
        <v>171</v>
      </c>
      <c r="H124" s="19">
        <v>274</v>
      </c>
      <c r="I124" s="19"/>
      <c r="J124" s="19"/>
      <c r="K124" s="33"/>
      <c r="M124" s="3" t="s">
        <v>180</v>
      </c>
      <c r="N124" s="26" t="s">
        <v>4151</v>
      </c>
    </row>
    <row r="125" spans="2:14" x14ac:dyDescent="0.2">
      <c r="B125" s="26" t="s">
        <v>4127</v>
      </c>
      <c r="E125" s="19"/>
      <c r="F125" s="19"/>
      <c r="G125" s="19">
        <v>9630</v>
      </c>
      <c r="H125" s="19">
        <v>17872</v>
      </c>
      <c r="I125" s="19"/>
      <c r="J125" s="19"/>
      <c r="K125" s="33"/>
      <c r="M125" s="3" t="s">
        <v>182</v>
      </c>
      <c r="N125" s="26" t="s">
        <v>4152</v>
      </c>
    </row>
    <row r="126" spans="2:14" x14ac:dyDescent="0.2">
      <c r="B126" s="26" t="s">
        <v>4128</v>
      </c>
      <c r="E126" s="19"/>
      <c r="F126" s="19"/>
      <c r="G126" s="19">
        <v>3248</v>
      </c>
      <c r="H126" s="19">
        <v>6262</v>
      </c>
      <c r="I126" s="19"/>
      <c r="J126" s="19"/>
      <c r="K126" s="33"/>
      <c r="M126" s="3" t="s">
        <v>182</v>
      </c>
      <c r="N126" s="26" t="s">
        <v>4153</v>
      </c>
    </row>
    <row r="127" spans="2:14" x14ac:dyDescent="0.2">
      <c r="B127" s="26" t="s">
        <v>4129</v>
      </c>
      <c r="E127" s="19"/>
      <c r="F127" s="19"/>
      <c r="G127" s="19">
        <v>938</v>
      </c>
      <c r="H127" s="19">
        <v>1536</v>
      </c>
      <c r="I127" s="19"/>
      <c r="J127" s="19"/>
      <c r="K127" s="33"/>
      <c r="M127" s="3" t="s">
        <v>180</v>
      </c>
      <c r="N127" s="26" t="s">
        <v>4154</v>
      </c>
    </row>
    <row r="128" spans="2:14" x14ac:dyDescent="0.2">
      <c r="B128" s="26" t="s">
        <v>4130</v>
      </c>
      <c r="E128" s="19"/>
      <c r="F128" s="19"/>
      <c r="G128" s="19">
        <v>300</v>
      </c>
      <c r="H128" s="19">
        <v>0</v>
      </c>
      <c r="I128" s="19"/>
      <c r="J128" s="19"/>
      <c r="K128" s="33"/>
      <c r="M128" s="3" t="s">
        <v>184</v>
      </c>
      <c r="N128" s="26" t="s">
        <v>4155</v>
      </c>
    </row>
    <row r="129" spans="2:14" x14ac:dyDescent="0.2">
      <c r="B129" s="26" t="s">
        <v>4131</v>
      </c>
      <c r="E129" s="19"/>
      <c r="F129" s="19"/>
      <c r="G129" s="19">
        <v>100</v>
      </c>
      <c r="H129" s="19">
        <v>200</v>
      </c>
      <c r="I129" s="19"/>
      <c r="J129" s="19"/>
      <c r="K129" s="33"/>
      <c r="M129" s="3" t="s">
        <v>180</v>
      </c>
      <c r="N129" s="26" t="s">
        <v>4156</v>
      </c>
    </row>
    <row r="130" spans="2:14" x14ac:dyDescent="0.2">
      <c r="B130" s="26" t="s">
        <v>4132</v>
      </c>
      <c r="E130" s="19"/>
      <c r="F130" s="19"/>
      <c r="G130" s="19">
        <v>400</v>
      </c>
      <c r="H130" s="19">
        <v>0</v>
      </c>
      <c r="I130" s="19"/>
      <c r="J130" s="19"/>
      <c r="K130" s="33"/>
      <c r="M130" s="3" t="s">
        <v>184</v>
      </c>
      <c r="N130" s="26" t="s">
        <v>4157</v>
      </c>
    </row>
    <row r="131" spans="2:14" x14ac:dyDescent="0.2">
      <c r="B131" s="26" t="s">
        <v>4133</v>
      </c>
      <c r="E131" s="19"/>
      <c r="F131" s="19"/>
      <c r="G131" s="19">
        <v>400</v>
      </c>
      <c r="H131" s="19">
        <v>0</v>
      </c>
      <c r="I131" s="19"/>
      <c r="J131" s="19"/>
      <c r="K131" s="33"/>
      <c r="M131" s="3" t="s">
        <v>184</v>
      </c>
      <c r="N131" s="26" t="s">
        <v>4158</v>
      </c>
    </row>
    <row r="132" spans="2:14" x14ac:dyDescent="0.2">
      <c r="B132" s="26" t="s">
        <v>4159</v>
      </c>
      <c r="E132" s="19"/>
      <c r="F132" s="19"/>
      <c r="G132" s="19">
        <v>191</v>
      </c>
      <c r="H132" s="19">
        <v>0</v>
      </c>
      <c r="I132" s="19"/>
      <c r="J132" s="19"/>
      <c r="K132" s="33"/>
      <c r="M132" s="3" t="s">
        <v>184</v>
      </c>
      <c r="N132" s="26" t="s">
        <v>4165</v>
      </c>
    </row>
    <row r="133" spans="2:14" x14ac:dyDescent="0.2">
      <c r="B133" s="26" t="s">
        <v>4160</v>
      </c>
      <c r="E133" s="19"/>
      <c r="F133" s="19"/>
      <c r="G133" s="19">
        <v>196</v>
      </c>
      <c r="H133" s="19">
        <v>312</v>
      </c>
      <c r="I133" s="19"/>
      <c r="J133" s="19"/>
      <c r="K133" s="33"/>
      <c r="M133" s="3" t="s">
        <v>180</v>
      </c>
      <c r="N133" s="26" t="s">
        <v>4166</v>
      </c>
    </row>
    <row r="134" spans="2:14" x14ac:dyDescent="0.2">
      <c r="B134" s="26" t="s">
        <v>4161</v>
      </c>
      <c r="E134" s="19"/>
      <c r="F134" s="19"/>
      <c r="G134" s="19">
        <v>1189</v>
      </c>
      <c r="H134" s="19">
        <v>0</v>
      </c>
      <c r="I134" s="19"/>
      <c r="J134" s="19"/>
      <c r="K134" s="33"/>
      <c r="M134" s="3" t="s">
        <v>184</v>
      </c>
      <c r="N134" s="26" t="s">
        <v>4167</v>
      </c>
    </row>
    <row r="135" spans="2:14" x14ac:dyDescent="0.2">
      <c r="B135" s="26" t="s">
        <v>3934</v>
      </c>
      <c r="E135" s="19"/>
      <c r="F135" s="19"/>
      <c r="G135" s="19">
        <v>0</v>
      </c>
      <c r="H135" s="19">
        <v>363</v>
      </c>
      <c r="I135" s="19"/>
      <c r="J135" s="19"/>
      <c r="K135" s="33"/>
      <c r="M135" s="3" t="s">
        <v>182</v>
      </c>
      <c r="N135" s="26" t="s">
        <v>4168</v>
      </c>
    </row>
    <row r="136" spans="2:14" x14ac:dyDescent="0.2">
      <c r="B136" s="26" t="s">
        <v>4162</v>
      </c>
      <c r="E136" s="19"/>
      <c r="F136" s="19"/>
      <c r="G136" s="19">
        <v>2100</v>
      </c>
      <c r="H136" s="19">
        <v>0</v>
      </c>
      <c r="I136" s="19"/>
      <c r="J136" s="19"/>
      <c r="K136" s="33"/>
      <c r="M136" s="3" t="s">
        <v>184</v>
      </c>
      <c r="N136" s="26" t="s">
        <v>4169</v>
      </c>
    </row>
    <row r="137" spans="2:14" x14ac:dyDescent="0.2">
      <c r="B137" s="26" t="s">
        <v>4163</v>
      </c>
      <c r="E137" s="19"/>
      <c r="F137" s="19"/>
      <c r="G137" s="19">
        <v>100</v>
      </c>
      <c r="H137" s="19">
        <v>0</v>
      </c>
      <c r="I137" s="19"/>
      <c r="J137" s="19"/>
      <c r="K137" s="33"/>
      <c r="M137" s="3" t="s">
        <v>184</v>
      </c>
      <c r="N137" s="26" t="s">
        <v>4170</v>
      </c>
    </row>
    <row r="138" spans="2:14" x14ac:dyDescent="0.2">
      <c r="B138" s="26" t="s">
        <v>4164</v>
      </c>
      <c r="E138" s="19"/>
      <c r="F138" s="19"/>
      <c r="G138" s="19">
        <v>1559</v>
      </c>
      <c r="H138" s="19">
        <v>1696</v>
      </c>
      <c r="I138" s="19"/>
      <c r="J138" s="19"/>
      <c r="K138" s="33"/>
      <c r="M138" s="3" t="s">
        <v>180</v>
      </c>
      <c r="N138" s="26" t="s">
        <v>4171</v>
      </c>
    </row>
    <row r="139" spans="2:14" x14ac:dyDescent="0.2">
      <c r="B139" s="26" t="s">
        <v>4172</v>
      </c>
      <c r="E139" s="19"/>
      <c r="F139" s="19"/>
      <c r="G139" s="19">
        <v>1267</v>
      </c>
      <c r="H139" s="19">
        <v>0</v>
      </c>
      <c r="I139" s="19"/>
      <c r="J139" s="19"/>
      <c r="K139" s="33"/>
      <c r="M139" s="3" t="s">
        <v>184</v>
      </c>
      <c r="N139" s="26" t="s">
        <v>4180</v>
      </c>
    </row>
    <row r="140" spans="2:14" x14ac:dyDescent="0.2">
      <c r="B140" s="26" t="s">
        <v>3140</v>
      </c>
      <c r="E140" s="19"/>
      <c r="F140" s="19"/>
      <c r="G140" s="19">
        <v>-1972</v>
      </c>
      <c r="H140" s="19">
        <v>0</v>
      </c>
      <c r="I140" s="19"/>
      <c r="J140" s="19"/>
      <c r="K140" s="33"/>
      <c r="M140" s="3" t="s">
        <v>184</v>
      </c>
      <c r="N140" s="26" t="s">
        <v>4181</v>
      </c>
    </row>
    <row r="141" spans="2:14" x14ac:dyDescent="0.2">
      <c r="B141" s="26" t="s">
        <v>4173</v>
      </c>
      <c r="E141" s="19"/>
      <c r="F141" s="19"/>
      <c r="G141" s="19">
        <v>7373</v>
      </c>
      <c r="H141" s="19">
        <v>37164</v>
      </c>
      <c r="I141" s="19"/>
      <c r="J141" s="19"/>
      <c r="K141" s="33"/>
      <c r="M141" s="3" t="s">
        <v>182</v>
      </c>
      <c r="N141" s="26" t="s">
        <v>4182</v>
      </c>
    </row>
    <row r="142" spans="2:14" x14ac:dyDescent="0.2">
      <c r="B142" s="26" t="s">
        <v>4174</v>
      </c>
      <c r="E142" s="19"/>
      <c r="F142" s="19"/>
      <c r="G142" s="19">
        <v>1268</v>
      </c>
      <c r="H142" s="19">
        <v>1766</v>
      </c>
      <c r="I142" s="19"/>
      <c r="J142" s="19"/>
      <c r="K142" s="33"/>
      <c r="M142" s="3" t="s">
        <v>182</v>
      </c>
      <c r="N142" s="26" t="s">
        <v>4183</v>
      </c>
    </row>
    <row r="143" spans="2:14" x14ac:dyDescent="0.2">
      <c r="B143" s="26" t="s">
        <v>4038</v>
      </c>
      <c r="E143" s="19"/>
      <c r="F143" s="19"/>
      <c r="G143" s="19">
        <v>45935</v>
      </c>
      <c r="H143" s="19">
        <v>294522</v>
      </c>
      <c r="I143" s="19"/>
      <c r="J143" s="19"/>
      <c r="K143" s="33"/>
      <c r="M143" s="3" t="s">
        <v>182</v>
      </c>
      <c r="N143" s="26" t="s">
        <v>4146</v>
      </c>
    </row>
    <row r="144" spans="2:14" x14ac:dyDescent="0.2">
      <c r="B144" s="26" t="s">
        <v>4047</v>
      </c>
      <c r="E144" s="19"/>
      <c r="F144" s="19"/>
      <c r="G144" s="19">
        <v>260</v>
      </c>
      <c r="H144" s="19">
        <v>520</v>
      </c>
      <c r="I144" s="19"/>
      <c r="J144" s="19"/>
      <c r="K144" s="33"/>
      <c r="M144" s="3" t="s">
        <v>180</v>
      </c>
      <c r="N144" s="26" t="s">
        <v>4184</v>
      </c>
    </row>
    <row r="145" spans="2:14" x14ac:dyDescent="0.2">
      <c r="B145" s="26" t="s">
        <v>4175</v>
      </c>
      <c r="E145" s="19"/>
      <c r="F145" s="19"/>
      <c r="G145" s="19">
        <v>259</v>
      </c>
      <c r="H145" s="19">
        <v>0</v>
      </c>
      <c r="I145" s="19"/>
      <c r="J145" s="19"/>
      <c r="K145" s="33"/>
      <c r="M145" s="3" t="s">
        <v>184</v>
      </c>
      <c r="N145" s="26" t="s">
        <v>4185</v>
      </c>
    </row>
    <row r="146" spans="2:14" x14ac:dyDescent="0.2">
      <c r="B146" s="26" t="s">
        <v>4176</v>
      </c>
      <c r="E146" s="19"/>
      <c r="F146" s="19"/>
      <c r="G146" s="19">
        <v>185</v>
      </c>
      <c r="H146" s="19">
        <v>740</v>
      </c>
      <c r="I146" s="19"/>
      <c r="J146" s="19"/>
      <c r="K146" s="33"/>
      <c r="M146" s="3" t="s">
        <v>182</v>
      </c>
      <c r="N146" s="26" t="s">
        <v>4186</v>
      </c>
    </row>
    <row r="147" spans="2:14" x14ac:dyDescent="0.2">
      <c r="B147" s="26" t="s">
        <v>4177</v>
      </c>
      <c r="E147" s="19"/>
      <c r="F147" s="19"/>
      <c r="G147" s="19">
        <v>75395</v>
      </c>
      <c r="H147" s="19">
        <v>0</v>
      </c>
      <c r="I147" s="19"/>
      <c r="J147" s="19"/>
      <c r="K147" s="33"/>
      <c r="M147" s="3" t="s">
        <v>184</v>
      </c>
      <c r="N147" s="26" t="s">
        <v>4187</v>
      </c>
    </row>
    <row r="148" spans="2:14" x14ac:dyDescent="0.2">
      <c r="B148" s="26" t="s">
        <v>4053</v>
      </c>
      <c r="E148" s="19"/>
      <c r="F148" s="19"/>
      <c r="G148" s="19">
        <v>5970</v>
      </c>
      <c r="H148" s="19">
        <v>0</v>
      </c>
      <c r="I148" s="19"/>
      <c r="J148" s="19"/>
      <c r="K148" s="33"/>
      <c r="M148" s="3" t="s">
        <v>184</v>
      </c>
      <c r="N148" s="26" t="s">
        <v>4188</v>
      </c>
    </row>
    <row r="149" spans="2:14" x14ac:dyDescent="0.2">
      <c r="B149" s="26" t="s">
        <v>4178</v>
      </c>
      <c r="E149" s="19"/>
      <c r="F149" s="19"/>
      <c r="G149" s="19">
        <v>640</v>
      </c>
      <c r="H149" s="19">
        <v>1360</v>
      </c>
      <c r="I149" s="19"/>
      <c r="J149" s="19"/>
      <c r="K149" s="33"/>
      <c r="M149" s="3" t="s">
        <v>182</v>
      </c>
      <c r="N149" s="26" t="s">
        <v>4189</v>
      </c>
    </row>
    <row r="150" spans="2:14" x14ac:dyDescent="0.2">
      <c r="B150" s="26" t="s">
        <v>4179</v>
      </c>
      <c r="E150" s="19"/>
      <c r="F150" s="19"/>
      <c r="G150" s="19">
        <v>900</v>
      </c>
      <c r="H150" s="19">
        <v>0</v>
      </c>
      <c r="I150" s="19"/>
      <c r="J150" s="19"/>
      <c r="K150" s="33"/>
      <c r="M150" s="3" t="s">
        <v>184</v>
      </c>
      <c r="N150" s="26" t="s">
        <v>4190</v>
      </c>
    </row>
    <row r="151" spans="2:14" x14ac:dyDescent="0.2">
      <c r="B151" s="26" t="s">
        <v>4191</v>
      </c>
      <c r="E151" s="19"/>
      <c r="F151" s="19"/>
      <c r="G151" s="19">
        <v>1574</v>
      </c>
      <c r="H151" s="19">
        <v>0</v>
      </c>
      <c r="I151" s="19"/>
      <c r="J151" s="19"/>
      <c r="K151" s="33"/>
      <c r="M151" s="3" t="s">
        <v>184</v>
      </c>
      <c r="N151" s="26" t="s">
        <v>4197</v>
      </c>
    </row>
    <row r="152" spans="2:14" x14ac:dyDescent="0.2">
      <c r="B152" s="26" t="s">
        <v>4113</v>
      </c>
      <c r="E152" s="19"/>
      <c r="F152" s="19"/>
      <c r="G152" s="19">
        <v>261</v>
      </c>
      <c r="H152" s="19">
        <v>522</v>
      </c>
      <c r="I152" s="19"/>
      <c r="J152" s="19"/>
      <c r="K152" s="33"/>
      <c r="M152" s="3" t="s">
        <v>180</v>
      </c>
      <c r="N152" s="26" t="s">
        <v>4198</v>
      </c>
    </row>
    <row r="153" spans="2:14" x14ac:dyDescent="0.2">
      <c r="B153" s="26" t="s">
        <v>4192</v>
      </c>
      <c r="E153" s="19"/>
      <c r="F153" s="19"/>
      <c r="G153" s="19">
        <v>341</v>
      </c>
      <c r="H153" s="19">
        <v>638</v>
      </c>
      <c r="I153" s="19"/>
      <c r="J153" s="19"/>
      <c r="K153" s="33"/>
      <c r="M153" s="3" t="s">
        <v>182</v>
      </c>
      <c r="N153" s="26" t="s">
        <v>4199</v>
      </c>
    </row>
    <row r="154" spans="2:14" x14ac:dyDescent="0.2">
      <c r="B154" s="26" t="s">
        <v>4118</v>
      </c>
      <c r="E154" s="19"/>
      <c r="F154" s="19"/>
      <c r="G154" s="19">
        <v>65</v>
      </c>
      <c r="H154" s="19">
        <v>130</v>
      </c>
      <c r="I154" s="19"/>
      <c r="J154" s="19"/>
      <c r="K154" s="33"/>
      <c r="M154" s="3" t="s">
        <v>180</v>
      </c>
      <c r="N154" s="26" t="s">
        <v>4200</v>
      </c>
    </row>
    <row r="155" spans="2:14" x14ac:dyDescent="0.2">
      <c r="B155" s="26" t="s">
        <v>4193</v>
      </c>
      <c r="E155" s="19"/>
      <c r="F155" s="19"/>
      <c r="G155" s="19">
        <v>100</v>
      </c>
      <c r="H155" s="19">
        <v>0</v>
      </c>
      <c r="I155" s="19"/>
      <c r="J155" s="19"/>
      <c r="K155" s="33"/>
      <c r="M155" s="3" t="s">
        <v>184</v>
      </c>
      <c r="N155" s="26" t="s">
        <v>4201</v>
      </c>
    </row>
    <row r="156" spans="2:14" x14ac:dyDescent="0.2">
      <c r="B156" s="26" t="s">
        <v>4194</v>
      </c>
      <c r="E156" s="19"/>
      <c r="F156" s="19"/>
      <c r="G156" s="19">
        <v>500</v>
      </c>
      <c r="H156" s="19">
        <v>0</v>
      </c>
      <c r="I156" s="19"/>
      <c r="J156" s="19"/>
      <c r="K156" s="33"/>
      <c r="M156" s="3" t="s">
        <v>184</v>
      </c>
      <c r="N156" s="26" t="s">
        <v>4202</v>
      </c>
    </row>
    <row r="157" spans="2:14" x14ac:dyDescent="0.2">
      <c r="B157" s="26" t="s">
        <v>4195</v>
      </c>
      <c r="E157" s="19"/>
      <c r="F157" s="19"/>
      <c r="G157" s="19">
        <v>26</v>
      </c>
      <c r="H157" s="19">
        <v>52</v>
      </c>
      <c r="I157" s="19"/>
      <c r="J157" s="19"/>
      <c r="K157" s="33"/>
      <c r="M157" s="3" t="s">
        <v>180</v>
      </c>
      <c r="N157" s="26" t="s">
        <v>4203</v>
      </c>
    </row>
    <row r="158" spans="2:14" x14ac:dyDescent="0.2">
      <c r="B158" s="26" t="s">
        <v>4125</v>
      </c>
      <c r="E158" s="19"/>
      <c r="F158" s="19"/>
      <c r="G158" s="19">
        <v>3737</v>
      </c>
      <c r="H158" s="19">
        <v>6610</v>
      </c>
      <c r="I158" s="19"/>
      <c r="J158" s="19"/>
      <c r="K158" s="33"/>
      <c r="M158" s="3" t="s">
        <v>182</v>
      </c>
      <c r="N158" s="26" t="s">
        <v>4204</v>
      </c>
    </row>
    <row r="159" spans="2:14" x14ac:dyDescent="0.2">
      <c r="B159" s="26" t="s">
        <v>4092</v>
      </c>
      <c r="E159" s="19"/>
      <c r="F159" s="19"/>
      <c r="G159" s="19">
        <v>6</v>
      </c>
      <c r="H159" s="19">
        <v>12</v>
      </c>
      <c r="I159" s="19"/>
      <c r="J159" s="19"/>
      <c r="K159" s="33"/>
      <c r="M159" s="3" t="s">
        <v>180</v>
      </c>
      <c r="N159" s="26" t="s">
        <v>4205</v>
      </c>
    </row>
    <row r="160" spans="2:14" x14ac:dyDescent="0.2">
      <c r="B160" s="26" t="s">
        <v>4196</v>
      </c>
      <c r="E160" s="19"/>
      <c r="F160" s="19"/>
      <c r="G160" s="19">
        <v>1292</v>
      </c>
      <c r="H160" s="19">
        <v>2496</v>
      </c>
      <c r="I160" s="19"/>
      <c r="J160" s="19"/>
      <c r="K160" s="33"/>
      <c r="M160" s="3" t="s">
        <v>182</v>
      </c>
      <c r="N160" s="26" t="s">
        <v>4206</v>
      </c>
    </row>
    <row r="161" spans="1:14" x14ac:dyDescent="0.2">
      <c r="B161" s="3" t="s">
        <v>221</v>
      </c>
      <c r="E161" s="19"/>
      <c r="F161" s="19"/>
      <c r="G161" s="19">
        <v>17106</v>
      </c>
      <c r="H161" s="19">
        <v>23475</v>
      </c>
      <c r="I161" s="19"/>
      <c r="J161" s="19"/>
      <c r="K161" s="33"/>
      <c r="N161" s="39" t="s">
        <v>3285</v>
      </c>
    </row>
    <row r="162" spans="1:14" x14ac:dyDescent="0.2">
      <c r="B162" s="3" t="s">
        <v>173</v>
      </c>
      <c r="E162" s="19"/>
      <c r="F162" s="19"/>
      <c r="G162" s="19">
        <v>-662</v>
      </c>
      <c r="H162" s="19">
        <v>-662</v>
      </c>
      <c r="I162" s="19"/>
      <c r="J162" s="19"/>
      <c r="K162" s="33"/>
      <c r="N162" s="3" t="s">
        <v>4802</v>
      </c>
    </row>
    <row r="163" spans="1:14" x14ac:dyDescent="0.2">
      <c r="B163" s="3" t="s">
        <v>166</v>
      </c>
      <c r="E163" s="19"/>
      <c r="F163" s="19"/>
      <c r="G163" s="19">
        <v>24953</v>
      </c>
      <c r="H163" s="19">
        <v>31059</v>
      </c>
      <c r="I163" s="19"/>
      <c r="J163" s="19"/>
      <c r="K163" s="33"/>
    </row>
    <row r="164" spans="1:14" x14ac:dyDescent="0.2">
      <c r="E164" s="19"/>
      <c r="F164" s="19"/>
      <c r="G164" s="19"/>
      <c r="H164" s="19"/>
      <c r="I164" s="19"/>
      <c r="J164" s="19"/>
      <c r="K164" s="33"/>
    </row>
    <row r="165" spans="1:14" x14ac:dyDescent="0.2">
      <c r="A165" s="3">
        <v>2023</v>
      </c>
      <c r="E165" s="19"/>
      <c r="F165" s="19"/>
      <c r="G165" s="19"/>
      <c r="H165" s="19"/>
      <c r="I165" s="19"/>
      <c r="J165" s="19"/>
      <c r="K165" s="33"/>
    </row>
    <row r="166" spans="1:14" x14ac:dyDescent="0.2">
      <c r="B166" s="26" t="s">
        <v>4207</v>
      </c>
      <c r="E166" s="19"/>
      <c r="F166" s="19"/>
      <c r="G166" s="19">
        <v>2169</v>
      </c>
      <c r="H166" s="19"/>
      <c r="I166" s="19"/>
      <c r="J166" s="19"/>
      <c r="K166" s="33"/>
      <c r="M166" s="3" t="s">
        <v>184</v>
      </c>
      <c r="N166" s="26" t="s">
        <v>4212</v>
      </c>
    </row>
    <row r="167" spans="1:14" x14ac:dyDescent="0.2">
      <c r="B167" s="26" t="s">
        <v>3140</v>
      </c>
      <c r="E167" s="19"/>
      <c r="F167" s="19"/>
      <c r="G167" s="19">
        <v>-9424</v>
      </c>
      <c r="H167" s="19"/>
      <c r="I167" s="19"/>
      <c r="J167" s="19"/>
      <c r="K167" s="33"/>
      <c r="M167" s="3" t="s">
        <v>184</v>
      </c>
      <c r="N167" s="26" t="s">
        <v>4213</v>
      </c>
    </row>
    <row r="168" spans="1:14" x14ac:dyDescent="0.2">
      <c r="B168" s="26" t="s">
        <v>4208</v>
      </c>
      <c r="E168" s="19"/>
      <c r="F168" s="19"/>
      <c r="G168" s="19">
        <v>568</v>
      </c>
      <c r="H168" s="19"/>
      <c r="I168" s="19"/>
      <c r="J168" s="19"/>
      <c r="K168" s="33"/>
      <c r="M168" s="3" t="s">
        <v>184</v>
      </c>
      <c r="N168" s="26" t="s">
        <v>4214</v>
      </c>
    </row>
    <row r="169" spans="1:14" x14ac:dyDescent="0.2">
      <c r="B169" s="26" t="s">
        <v>4209</v>
      </c>
      <c r="E169" s="19"/>
      <c r="F169" s="19"/>
      <c r="G169" s="19">
        <v>3725</v>
      </c>
      <c r="H169" s="19"/>
      <c r="I169" s="19"/>
      <c r="J169" s="19"/>
      <c r="K169" s="33"/>
      <c r="M169" s="3" t="s">
        <v>184</v>
      </c>
      <c r="N169" s="26" t="s">
        <v>4215</v>
      </c>
    </row>
    <row r="170" spans="1:14" x14ac:dyDescent="0.2">
      <c r="B170" s="26" t="s">
        <v>4210</v>
      </c>
      <c r="E170" s="19"/>
      <c r="F170" s="19"/>
      <c r="G170" s="19">
        <v>50</v>
      </c>
      <c r="H170" s="19"/>
      <c r="I170" s="19"/>
      <c r="J170" s="19"/>
      <c r="K170" s="33"/>
      <c r="M170" s="3" t="s">
        <v>184</v>
      </c>
      <c r="N170" s="26" t="s">
        <v>4216</v>
      </c>
    </row>
    <row r="171" spans="1:14" x14ac:dyDescent="0.2">
      <c r="B171" s="26" t="s">
        <v>4211</v>
      </c>
      <c r="E171" s="19"/>
      <c r="F171" s="19"/>
      <c r="G171" s="19">
        <v>200</v>
      </c>
      <c r="H171" s="19"/>
      <c r="I171" s="19"/>
      <c r="J171" s="19"/>
      <c r="K171" s="33"/>
      <c r="M171" s="3" t="s">
        <v>184</v>
      </c>
      <c r="N171" s="26" t="s">
        <v>4217</v>
      </c>
    </row>
    <row r="172" spans="1:14" x14ac:dyDescent="0.2">
      <c r="B172" s="26" t="s">
        <v>4218</v>
      </c>
      <c r="E172" s="19"/>
      <c r="F172" s="19"/>
      <c r="G172" s="19">
        <v>98</v>
      </c>
      <c r="H172" s="19"/>
      <c r="I172" s="19"/>
      <c r="J172" s="19"/>
      <c r="K172" s="33"/>
      <c r="M172" s="3" t="s">
        <v>184</v>
      </c>
      <c r="N172" s="26" t="s">
        <v>4221</v>
      </c>
    </row>
    <row r="173" spans="1:14" x14ac:dyDescent="0.2">
      <c r="B173" s="26" t="s">
        <v>4219</v>
      </c>
      <c r="E173" s="19"/>
      <c r="F173" s="19"/>
      <c r="G173" s="19">
        <v>-8435</v>
      </c>
      <c r="H173" s="19"/>
      <c r="I173" s="19"/>
      <c r="J173" s="19"/>
      <c r="K173" s="33"/>
      <c r="M173" s="3" t="s">
        <v>184</v>
      </c>
      <c r="N173" s="26" t="s">
        <v>4222</v>
      </c>
    </row>
    <row r="174" spans="1:14" x14ac:dyDescent="0.2">
      <c r="B174" s="26" t="s">
        <v>4220</v>
      </c>
      <c r="E174" s="19"/>
      <c r="F174" s="19"/>
      <c r="G174" s="19">
        <v>5426</v>
      </c>
      <c r="H174" s="19"/>
      <c r="I174" s="19"/>
      <c r="J174" s="19"/>
      <c r="K174" s="33"/>
      <c r="M174" s="3" t="s">
        <v>184</v>
      </c>
      <c r="N174" s="26" t="s">
        <v>4223</v>
      </c>
    </row>
    <row r="175" spans="1:14" x14ac:dyDescent="0.2">
      <c r="B175" s="26" t="s">
        <v>4224</v>
      </c>
      <c r="E175" s="19"/>
      <c r="F175" s="19"/>
      <c r="G175" s="19">
        <v>6350</v>
      </c>
      <c r="H175" s="19"/>
      <c r="I175" s="19"/>
      <c r="J175" s="19"/>
      <c r="K175" s="33"/>
      <c r="M175" s="3" t="s">
        <v>184</v>
      </c>
      <c r="N175" s="26" t="s">
        <v>4225</v>
      </c>
    </row>
    <row r="176" spans="1:14" x14ac:dyDescent="0.2">
      <c r="B176" s="26" t="s">
        <v>4177</v>
      </c>
      <c r="E176" s="19"/>
      <c r="F176" s="19"/>
      <c r="G176" s="19">
        <v>11319</v>
      </c>
      <c r="H176" s="19"/>
      <c r="I176" s="19"/>
      <c r="J176" s="19"/>
      <c r="K176" s="33"/>
      <c r="M176" s="3" t="s">
        <v>184</v>
      </c>
      <c r="N176" s="26" t="s">
        <v>4226</v>
      </c>
    </row>
    <row r="177" spans="2:14" x14ac:dyDescent="0.2">
      <c r="B177" s="26" t="s">
        <v>4227</v>
      </c>
      <c r="E177" s="19"/>
      <c r="F177" s="19"/>
      <c r="G177" s="19">
        <v>35</v>
      </c>
      <c r="H177" s="19"/>
      <c r="I177" s="19"/>
      <c r="J177" s="19"/>
      <c r="K177" s="33"/>
      <c r="M177" s="3" t="s">
        <v>180</v>
      </c>
      <c r="N177" s="26" t="s">
        <v>4230</v>
      </c>
    </row>
    <row r="178" spans="2:14" x14ac:dyDescent="0.2">
      <c r="B178" s="26" t="s">
        <v>4208</v>
      </c>
      <c r="E178" s="19"/>
      <c r="F178" s="19"/>
      <c r="G178" s="19">
        <v>83</v>
      </c>
      <c r="H178" s="19"/>
      <c r="I178" s="19"/>
      <c r="J178" s="19"/>
      <c r="K178" s="33"/>
      <c r="M178" s="3" t="s">
        <v>184</v>
      </c>
      <c r="N178" s="26" t="s">
        <v>4231</v>
      </c>
    </row>
    <row r="179" spans="2:14" x14ac:dyDescent="0.2">
      <c r="B179" s="26" t="s">
        <v>4228</v>
      </c>
      <c r="F179" s="19"/>
      <c r="G179" s="19">
        <v>580</v>
      </c>
      <c r="H179" s="19"/>
      <c r="I179" s="19"/>
      <c r="J179" s="19"/>
      <c r="K179" s="33"/>
      <c r="M179" s="3" t="s">
        <v>184</v>
      </c>
      <c r="N179" s="26" t="s">
        <v>4232</v>
      </c>
    </row>
    <row r="180" spans="2:14" x14ac:dyDescent="0.2">
      <c r="B180" s="26" t="s">
        <v>4229</v>
      </c>
      <c r="F180" s="19"/>
      <c r="G180" s="19">
        <v>19675</v>
      </c>
      <c r="H180" s="19"/>
      <c r="I180" s="19"/>
      <c r="J180" s="19"/>
      <c r="K180" s="33"/>
      <c r="M180" s="3" t="s">
        <v>180</v>
      </c>
      <c r="N180" s="26" t="s">
        <v>4233</v>
      </c>
    </row>
    <row r="181" spans="2:14" x14ac:dyDescent="0.2">
      <c r="B181" s="26" t="s">
        <v>4234</v>
      </c>
      <c r="F181" s="19"/>
      <c r="G181" s="19"/>
      <c r="H181" s="19">
        <v>209</v>
      </c>
      <c r="I181" s="19">
        <v>0</v>
      </c>
      <c r="J181" s="19"/>
      <c r="K181" s="33"/>
      <c r="M181" s="3" t="s">
        <v>184</v>
      </c>
      <c r="N181" s="26" t="s">
        <v>4257</v>
      </c>
    </row>
    <row r="182" spans="2:14" x14ac:dyDescent="0.2">
      <c r="B182" s="26" t="s">
        <v>4235</v>
      </c>
      <c r="F182" s="19"/>
      <c r="G182" s="19"/>
      <c r="H182" s="19">
        <v>2769</v>
      </c>
      <c r="I182" s="19">
        <v>8336</v>
      </c>
      <c r="J182" s="19"/>
      <c r="K182" s="33"/>
      <c r="M182" s="3" t="s">
        <v>182</v>
      </c>
      <c r="N182" s="26" t="s">
        <v>4258</v>
      </c>
    </row>
    <row r="183" spans="2:14" x14ac:dyDescent="0.2">
      <c r="B183" s="26" t="s">
        <v>4236</v>
      </c>
      <c r="F183" s="19"/>
      <c r="G183" s="19"/>
      <c r="H183" s="19">
        <v>655</v>
      </c>
      <c r="I183" s="19">
        <v>634</v>
      </c>
      <c r="J183" s="19"/>
      <c r="K183" s="33"/>
      <c r="M183" s="3" t="s">
        <v>180</v>
      </c>
      <c r="N183" s="26" t="s">
        <v>4259</v>
      </c>
    </row>
    <row r="184" spans="2:14" x14ac:dyDescent="0.2">
      <c r="B184" s="26" t="s">
        <v>4237</v>
      </c>
      <c r="F184" s="19"/>
      <c r="G184" s="19"/>
      <c r="H184" s="19">
        <v>3263</v>
      </c>
      <c r="I184" s="19">
        <v>8753</v>
      </c>
      <c r="J184" s="19"/>
      <c r="K184" s="33"/>
      <c r="M184" s="3" t="s">
        <v>182</v>
      </c>
      <c r="N184" s="26" t="s">
        <v>4260</v>
      </c>
    </row>
    <row r="185" spans="2:14" x14ac:dyDescent="0.2">
      <c r="B185" s="26" t="s">
        <v>4238</v>
      </c>
      <c r="F185" s="19"/>
      <c r="G185" s="19"/>
      <c r="H185" s="19">
        <v>750</v>
      </c>
      <c r="I185" s="19">
        <v>750</v>
      </c>
      <c r="J185" s="19"/>
      <c r="K185" s="33"/>
      <c r="M185" s="3" t="s">
        <v>180</v>
      </c>
      <c r="N185" s="26" t="s">
        <v>4261</v>
      </c>
    </row>
    <row r="186" spans="2:14" x14ac:dyDescent="0.2">
      <c r="B186" s="26" t="s">
        <v>4113</v>
      </c>
      <c r="F186" s="19"/>
      <c r="G186" s="19"/>
      <c r="H186" s="19">
        <v>1464</v>
      </c>
      <c r="I186" s="19">
        <v>1464</v>
      </c>
      <c r="J186" s="19"/>
      <c r="K186" s="33"/>
      <c r="M186" s="3" t="s">
        <v>180</v>
      </c>
      <c r="N186" s="26" t="s">
        <v>4262</v>
      </c>
    </row>
    <row r="187" spans="2:14" x14ac:dyDescent="0.2">
      <c r="B187" s="26" t="s">
        <v>3140</v>
      </c>
      <c r="F187" s="19"/>
      <c r="G187" s="19"/>
      <c r="H187" s="19">
        <v>-1576</v>
      </c>
      <c r="I187" s="19">
        <v>0</v>
      </c>
      <c r="J187" s="19"/>
      <c r="K187" s="33"/>
      <c r="M187" s="3" t="s">
        <v>184</v>
      </c>
      <c r="N187" s="26" t="s">
        <v>4263</v>
      </c>
    </row>
    <row r="188" spans="2:14" x14ac:dyDescent="0.2">
      <c r="B188" s="26" t="s">
        <v>4239</v>
      </c>
      <c r="F188" s="19"/>
      <c r="G188" s="19"/>
      <c r="H188" s="19">
        <v>538</v>
      </c>
      <c r="I188" s="19">
        <v>538</v>
      </c>
      <c r="J188" s="19"/>
      <c r="K188" s="33"/>
      <c r="M188" s="3" t="s">
        <v>180</v>
      </c>
      <c r="N188" s="26" t="s">
        <v>4264</v>
      </c>
    </row>
    <row r="189" spans="2:14" x14ac:dyDescent="0.2">
      <c r="B189" s="26" t="s">
        <v>4240</v>
      </c>
      <c r="F189" s="19"/>
      <c r="G189" s="19"/>
      <c r="H189" s="19">
        <v>540</v>
      </c>
      <c r="I189" s="19">
        <v>528</v>
      </c>
      <c r="J189" s="19"/>
      <c r="K189" s="33"/>
      <c r="M189" s="3" t="s">
        <v>180</v>
      </c>
      <c r="N189" s="26" t="s">
        <v>4265</v>
      </c>
    </row>
    <row r="190" spans="2:14" x14ac:dyDescent="0.2">
      <c r="B190" s="26" t="s">
        <v>4241</v>
      </c>
      <c r="F190" s="19"/>
      <c r="G190" s="19"/>
      <c r="H190" s="19">
        <v>4454</v>
      </c>
      <c r="I190" s="19">
        <v>3942</v>
      </c>
      <c r="J190" s="19"/>
      <c r="K190" s="33"/>
      <c r="M190" s="3" t="s">
        <v>182</v>
      </c>
      <c r="N190" s="26" t="s">
        <v>4266</v>
      </c>
    </row>
    <row r="191" spans="2:14" x14ac:dyDescent="0.2">
      <c r="B191" s="26" t="s">
        <v>4242</v>
      </c>
      <c r="F191" s="19"/>
      <c r="G191" s="19"/>
      <c r="H191" s="19">
        <v>1316</v>
      </c>
      <c r="I191" s="19">
        <v>1438</v>
      </c>
      <c r="J191" s="19"/>
      <c r="K191" s="33"/>
      <c r="M191" s="3" t="s">
        <v>182</v>
      </c>
      <c r="N191" s="26" t="s">
        <v>4267</v>
      </c>
    </row>
    <row r="192" spans="2:14" x14ac:dyDescent="0.2">
      <c r="B192" s="26" t="s">
        <v>4243</v>
      </c>
      <c r="F192" s="19"/>
      <c r="G192" s="19"/>
      <c r="H192" s="19">
        <v>4305</v>
      </c>
      <c r="I192" s="19">
        <v>4220</v>
      </c>
      <c r="J192" s="19"/>
      <c r="K192" s="33"/>
      <c r="M192" s="3" t="s">
        <v>180</v>
      </c>
      <c r="N192" s="26" t="s">
        <v>4268</v>
      </c>
    </row>
    <row r="193" spans="2:14" x14ac:dyDescent="0.2">
      <c r="B193" s="26" t="s">
        <v>4244</v>
      </c>
      <c r="F193" s="19"/>
      <c r="G193" s="19"/>
      <c r="H193" s="19">
        <v>3720</v>
      </c>
      <c r="I193" s="19">
        <v>3704</v>
      </c>
      <c r="J193" s="19"/>
      <c r="K193" s="33"/>
      <c r="M193" s="3" t="s">
        <v>180</v>
      </c>
      <c r="N193" s="26" t="s">
        <v>4269</v>
      </c>
    </row>
    <row r="194" spans="2:14" x14ac:dyDescent="0.2">
      <c r="B194" s="26" t="s">
        <v>4245</v>
      </c>
      <c r="F194" s="19"/>
      <c r="G194" s="19"/>
      <c r="H194" s="19">
        <v>1704</v>
      </c>
      <c r="I194" s="19">
        <v>1664</v>
      </c>
      <c r="J194" s="19"/>
      <c r="K194" s="33"/>
      <c r="M194" s="3" t="s">
        <v>180</v>
      </c>
      <c r="N194" s="26" t="s">
        <v>4270</v>
      </c>
    </row>
    <row r="195" spans="2:14" x14ac:dyDescent="0.2">
      <c r="B195" s="26" t="s">
        <v>4209</v>
      </c>
      <c r="F195" s="19"/>
      <c r="G195" s="19"/>
      <c r="H195" s="19">
        <v>13392</v>
      </c>
      <c r="I195" s="19">
        <v>13392</v>
      </c>
      <c r="J195" s="19"/>
      <c r="K195" s="33"/>
      <c r="M195" s="3" t="s">
        <v>180</v>
      </c>
      <c r="N195" s="26" t="s">
        <v>4271</v>
      </c>
    </row>
    <row r="196" spans="2:14" x14ac:dyDescent="0.2">
      <c r="B196" s="26" t="s">
        <v>4121</v>
      </c>
      <c r="F196" s="19"/>
      <c r="G196" s="19"/>
      <c r="H196" s="19">
        <v>920</v>
      </c>
      <c r="I196" s="19">
        <v>0</v>
      </c>
      <c r="J196" s="19"/>
      <c r="K196" s="33"/>
      <c r="M196" s="3" t="s">
        <v>184</v>
      </c>
      <c r="N196" s="26" t="s">
        <v>4272</v>
      </c>
    </row>
    <row r="197" spans="2:14" x14ac:dyDescent="0.2">
      <c r="B197" s="26" t="s">
        <v>4246</v>
      </c>
      <c r="F197" s="19"/>
      <c r="G197" s="19"/>
      <c r="H197" s="19">
        <v>3914</v>
      </c>
      <c r="I197" s="19">
        <v>3788</v>
      </c>
      <c r="J197" s="19"/>
      <c r="K197" s="33"/>
      <c r="M197" s="3" t="s">
        <v>180</v>
      </c>
      <c r="N197" s="26" t="s">
        <v>4273</v>
      </c>
    </row>
    <row r="198" spans="2:14" x14ac:dyDescent="0.2">
      <c r="B198" s="26" t="s">
        <v>4247</v>
      </c>
      <c r="F198" s="19"/>
      <c r="G198" s="19"/>
      <c r="H198" s="19">
        <v>16581</v>
      </c>
      <c r="I198" s="19">
        <v>22108</v>
      </c>
      <c r="J198" s="19"/>
      <c r="K198" s="33"/>
      <c r="M198" s="3" t="s">
        <v>180</v>
      </c>
      <c r="N198" s="26" t="s">
        <v>4274</v>
      </c>
    </row>
    <row r="199" spans="2:14" x14ac:dyDescent="0.2">
      <c r="B199" s="26" t="s">
        <v>4248</v>
      </c>
      <c r="F199" s="19"/>
      <c r="G199" s="19"/>
      <c r="H199" s="19">
        <v>10289</v>
      </c>
      <c r="I199" s="19">
        <v>25724</v>
      </c>
      <c r="J199" s="19"/>
      <c r="K199" s="33"/>
      <c r="M199" s="3" t="s">
        <v>182</v>
      </c>
      <c r="N199" s="26" t="s">
        <v>4275</v>
      </c>
    </row>
    <row r="200" spans="2:14" x14ac:dyDescent="0.2">
      <c r="B200" s="26" t="s">
        <v>4249</v>
      </c>
      <c r="F200" s="19"/>
      <c r="G200" s="19"/>
      <c r="H200" s="19">
        <v>431</v>
      </c>
      <c r="I200" s="19">
        <v>386</v>
      </c>
      <c r="J200" s="19"/>
      <c r="K200" s="33"/>
      <c r="M200" s="3" t="s">
        <v>182</v>
      </c>
      <c r="N200" s="26" t="s">
        <v>4276</v>
      </c>
    </row>
    <row r="201" spans="2:14" x14ac:dyDescent="0.2">
      <c r="B201" s="26" t="s">
        <v>4250</v>
      </c>
      <c r="F201" s="19"/>
      <c r="G201" s="19"/>
      <c r="H201" s="19">
        <v>1139</v>
      </c>
      <c r="I201" s="19">
        <v>1132</v>
      </c>
      <c r="J201" s="19"/>
      <c r="K201" s="33"/>
      <c r="M201" s="3" t="s">
        <v>180</v>
      </c>
      <c r="N201" s="26" t="s">
        <v>4277</v>
      </c>
    </row>
    <row r="202" spans="2:14" x14ac:dyDescent="0.2">
      <c r="B202" s="26" t="s">
        <v>4251</v>
      </c>
      <c r="F202" s="19"/>
      <c r="G202" s="19"/>
      <c r="H202" s="19">
        <v>9693</v>
      </c>
      <c r="I202" s="19">
        <v>11178</v>
      </c>
      <c r="J202" s="19"/>
      <c r="K202" s="33"/>
      <c r="M202" s="3" t="s">
        <v>180</v>
      </c>
      <c r="N202" s="26" t="s">
        <v>4278</v>
      </c>
    </row>
    <row r="203" spans="2:14" x14ac:dyDescent="0.2">
      <c r="B203" s="26" t="s">
        <v>4252</v>
      </c>
      <c r="F203" s="19"/>
      <c r="G203" s="19"/>
      <c r="H203" s="19">
        <v>14664</v>
      </c>
      <c r="I203" s="19">
        <v>14664</v>
      </c>
      <c r="J203" s="19"/>
      <c r="K203" s="33"/>
      <c r="M203" s="3" t="s">
        <v>180</v>
      </c>
      <c r="N203" s="26" t="s">
        <v>4279</v>
      </c>
    </row>
    <row r="204" spans="2:14" x14ac:dyDescent="0.2">
      <c r="B204" s="26" t="s">
        <v>4253</v>
      </c>
      <c r="F204" s="19"/>
      <c r="G204" s="19"/>
      <c r="H204" s="19">
        <v>1784</v>
      </c>
      <c r="I204" s="19">
        <v>1784</v>
      </c>
      <c r="J204" s="19"/>
      <c r="K204" s="33"/>
      <c r="M204" s="3" t="s">
        <v>180</v>
      </c>
      <c r="N204" s="26" t="s">
        <v>4280</v>
      </c>
    </row>
    <row r="205" spans="2:14" x14ac:dyDescent="0.2">
      <c r="B205" s="26" t="s">
        <v>4254</v>
      </c>
      <c r="F205" s="19"/>
      <c r="G205" s="19"/>
      <c r="H205" s="19">
        <v>750</v>
      </c>
      <c r="I205" s="19">
        <v>0</v>
      </c>
      <c r="J205" s="19"/>
      <c r="K205" s="33"/>
      <c r="M205" s="3" t="s">
        <v>184</v>
      </c>
      <c r="N205" s="26" t="s">
        <v>4281</v>
      </c>
    </row>
    <row r="206" spans="2:14" x14ac:dyDescent="0.2">
      <c r="B206" s="26" t="s">
        <v>4211</v>
      </c>
      <c r="F206" s="19"/>
      <c r="G206" s="19"/>
      <c r="H206" s="19">
        <v>1100</v>
      </c>
      <c r="I206" s="19">
        <v>0</v>
      </c>
      <c r="J206" s="19"/>
      <c r="K206" s="33"/>
      <c r="M206" s="3" t="s">
        <v>184</v>
      </c>
      <c r="N206" s="26" t="s">
        <v>4282</v>
      </c>
    </row>
    <row r="207" spans="2:14" x14ac:dyDescent="0.2">
      <c r="B207" s="26" t="s">
        <v>4255</v>
      </c>
      <c r="F207" s="19"/>
      <c r="G207" s="19"/>
      <c r="H207" s="19">
        <v>150</v>
      </c>
      <c r="I207" s="19">
        <v>0</v>
      </c>
      <c r="J207" s="19"/>
      <c r="K207" s="33"/>
      <c r="M207" s="3" t="s">
        <v>184</v>
      </c>
      <c r="N207" s="26" t="s">
        <v>4283</v>
      </c>
    </row>
    <row r="208" spans="2:14" x14ac:dyDescent="0.2">
      <c r="B208" s="26" t="s">
        <v>4256</v>
      </c>
      <c r="F208" s="19"/>
      <c r="G208" s="19"/>
      <c r="H208" s="19">
        <v>3014</v>
      </c>
      <c r="I208" s="19">
        <v>3014</v>
      </c>
      <c r="J208" s="19"/>
      <c r="K208" s="33"/>
      <c r="M208" s="3" t="s">
        <v>180</v>
      </c>
      <c r="N208" s="26" t="s">
        <v>4284</v>
      </c>
    </row>
    <row r="209" spans="2:14" x14ac:dyDescent="0.2">
      <c r="B209" s="26" t="s">
        <v>3989</v>
      </c>
      <c r="F209" s="19"/>
      <c r="G209" s="19"/>
      <c r="H209" s="19">
        <v>998</v>
      </c>
      <c r="I209" s="19">
        <v>998</v>
      </c>
      <c r="J209" s="19"/>
      <c r="K209" s="33"/>
      <c r="M209" s="3" t="s">
        <v>180</v>
      </c>
      <c r="N209" s="26" t="s">
        <v>4285</v>
      </c>
    </row>
    <row r="210" spans="2:14" x14ac:dyDescent="0.2">
      <c r="B210" s="26" t="s">
        <v>4286</v>
      </c>
      <c r="F210" s="19"/>
      <c r="G210" s="19"/>
      <c r="H210" s="19">
        <v>500</v>
      </c>
      <c r="I210" s="19">
        <v>0</v>
      </c>
      <c r="J210" s="19"/>
      <c r="K210" s="33"/>
      <c r="M210" s="3" t="s">
        <v>184</v>
      </c>
      <c r="N210" s="26" t="s">
        <v>4292</v>
      </c>
    </row>
    <row r="211" spans="2:14" x14ac:dyDescent="0.2">
      <c r="B211" s="26" t="s">
        <v>4287</v>
      </c>
      <c r="F211" s="19"/>
      <c r="G211" s="19"/>
      <c r="H211" s="19">
        <v>1010</v>
      </c>
      <c r="I211" s="19">
        <v>1010</v>
      </c>
      <c r="J211" s="19"/>
      <c r="K211" s="33"/>
      <c r="M211" s="3" t="s">
        <v>180</v>
      </c>
      <c r="N211" s="26" t="s">
        <v>4293</v>
      </c>
    </row>
    <row r="212" spans="2:14" x14ac:dyDescent="0.2">
      <c r="B212" s="26" t="s">
        <v>4288</v>
      </c>
      <c r="F212" s="19"/>
      <c r="G212" s="19"/>
      <c r="H212" s="19">
        <v>4642</v>
      </c>
      <c r="I212" s="19">
        <v>2364</v>
      </c>
      <c r="J212" s="19"/>
      <c r="K212" s="33"/>
      <c r="M212" s="3" t="s">
        <v>182</v>
      </c>
      <c r="N212" s="26" t="s">
        <v>4294</v>
      </c>
    </row>
    <row r="213" spans="2:14" x14ac:dyDescent="0.2">
      <c r="B213" s="26" t="s">
        <v>4219</v>
      </c>
      <c r="F213" s="19"/>
      <c r="G213" s="19"/>
      <c r="H213" s="19">
        <v>-16662</v>
      </c>
      <c r="I213" s="19">
        <v>-16642</v>
      </c>
      <c r="J213" s="19"/>
      <c r="K213" s="33"/>
      <c r="M213" s="3" t="s">
        <v>180</v>
      </c>
      <c r="N213" s="26" t="s">
        <v>4295</v>
      </c>
    </row>
    <row r="214" spans="2:14" x14ac:dyDescent="0.2">
      <c r="B214" s="26" t="s">
        <v>4220</v>
      </c>
      <c r="F214" s="19"/>
      <c r="G214" s="19"/>
      <c r="H214" s="19">
        <v>3545</v>
      </c>
      <c r="I214" s="19">
        <v>0</v>
      </c>
      <c r="J214" s="19"/>
      <c r="K214" s="33"/>
      <c r="M214" s="3" t="s">
        <v>184</v>
      </c>
      <c r="N214" s="26" t="s">
        <v>4296</v>
      </c>
    </row>
    <row r="215" spans="2:14" x14ac:dyDescent="0.2">
      <c r="B215" s="26" t="s">
        <v>4289</v>
      </c>
      <c r="F215" s="19"/>
      <c r="G215" s="19"/>
      <c r="H215" s="19">
        <v>1500</v>
      </c>
      <c r="I215" s="19">
        <v>1500</v>
      </c>
      <c r="J215" s="19"/>
      <c r="K215" s="33"/>
      <c r="M215" s="3" t="s">
        <v>180</v>
      </c>
      <c r="N215" s="26" t="s">
        <v>4297</v>
      </c>
    </row>
    <row r="216" spans="2:14" x14ac:dyDescent="0.2">
      <c r="B216" s="26" t="s">
        <v>4290</v>
      </c>
      <c r="F216" s="19"/>
      <c r="G216" s="19"/>
      <c r="H216" s="19">
        <v>900</v>
      </c>
      <c r="I216" s="19">
        <v>900</v>
      </c>
      <c r="J216" s="19"/>
      <c r="K216" s="33"/>
      <c r="M216" s="3" t="s">
        <v>180</v>
      </c>
      <c r="N216" s="26" t="s">
        <v>4298</v>
      </c>
    </row>
    <row r="217" spans="2:14" x14ac:dyDescent="0.2">
      <c r="B217" s="26" t="s">
        <v>4291</v>
      </c>
      <c r="F217" s="19"/>
      <c r="G217" s="19"/>
      <c r="H217" s="19">
        <v>280</v>
      </c>
      <c r="I217" s="19">
        <v>280</v>
      </c>
      <c r="J217" s="19"/>
      <c r="K217" s="33"/>
      <c r="M217" s="3" t="s">
        <v>180</v>
      </c>
      <c r="N217" s="26" t="s">
        <v>4299</v>
      </c>
    </row>
    <row r="218" spans="2:14" x14ac:dyDescent="0.2">
      <c r="B218" s="26" t="s">
        <v>4300</v>
      </c>
      <c r="F218" s="19"/>
      <c r="G218" s="19"/>
      <c r="H218" s="19">
        <v>830</v>
      </c>
      <c r="I218" s="19">
        <v>1660</v>
      </c>
      <c r="J218" s="19"/>
      <c r="K218" s="33"/>
      <c r="M218" s="3" t="s">
        <v>180</v>
      </c>
      <c r="N218" s="26" t="s">
        <v>4320</v>
      </c>
    </row>
    <row r="219" spans="2:14" x14ac:dyDescent="0.2">
      <c r="B219" s="26" t="s">
        <v>4025</v>
      </c>
      <c r="F219" s="19"/>
      <c r="G219" s="19"/>
      <c r="H219" s="19">
        <v>199786</v>
      </c>
      <c r="I219" s="19">
        <v>81292</v>
      </c>
      <c r="J219" s="19"/>
      <c r="K219" s="33"/>
      <c r="M219" s="3" t="s">
        <v>182</v>
      </c>
      <c r="N219" s="26" t="s">
        <v>4321</v>
      </c>
    </row>
    <row r="220" spans="2:14" x14ac:dyDescent="0.2">
      <c r="B220" s="26" t="s">
        <v>4301</v>
      </c>
      <c r="F220" s="19"/>
      <c r="G220" s="19"/>
      <c r="H220" s="19">
        <v>2700</v>
      </c>
      <c r="I220" s="19">
        <v>0</v>
      </c>
      <c r="J220" s="19"/>
      <c r="K220" s="33"/>
      <c r="M220" s="3" t="s">
        <v>184</v>
      </c>
      <c r="N220" s="26" t="s">
        <v>4322</v>
      </c>
    </row>
    <row r="221" spans="2:14" x14ac:dyDescent="0.2">
      <c r="B221" s="26" t="s">
        <v>4302</v>
      </c>
      <c r="F221" s="19"/>
      <c r="G221" s="19"/>
      <c r="H221" s="19">
        <v>13268</v>
      </c>
      <c r="I221" s="19">
        <v>16508</v>
      </c>
      <c r="J221" s="19"/>
      <c r="K221" s="33"/>
      <c r="M221" s="3" t="s">
        <v>182</v>
      </c>
      <c r="N221" s="26" t="s">
        <v>4323</v>
      </c>
    </row>
    <row r="222" spans="2:14" x14ac:dyDescent="0.2">
      <c r="B222" s="26" t="s">
        <v>4303</v>
      </c>
      <c r="F222" s="19"/>
      <c r="G222" s="19"/>
      <c r="H222" s="19">
        <v>-51500</v>
      </c>
      <c r="I222" s="19">
        <v>0</v>
      </c>
      <c r="J222" s="19"/>
      <c r="K222" s="33"/>
      <c r="M222" s="3" t="s">
        <v>184</v>
      </c>
      <c r="N222" s="26" t="s">
        <v>4324</v>
      </c>
    </row>
    <row r="223" spans="2:14" x14ac:dyDescent="0.2">
      <c r="B223" s="26" t="s">
        <v>4027</v>
      </c>
      <c r="F223" s="19"/>
      <c r="G223" s="19"/>
      <c r="H223" s="19">
        <v>1742</v>
      </c>
      <c r="I223" s="19">
        <v>0</v>
      </c>
      <c r="J223" s="19"/>
      <c r="K223" s="33"/>
      <c r="M223" s="3" t="s">
        <v>184</v>
      </c>
      <c r="N223" s="26" t="s">
        <v>4325</v>
      </c>
    </row>
    <row r="224" spans="2:14" x14ac:dyDescent="0.2">
      <c r="B224" s="26" t="s">
        <v>4304</v>
      </c>
      <c r="F224" s="19"/>
      <c r="G224" s="19"/>
      <c r="H224" s="19">
        <v>5787</v>
      </c>
      <c r="I224" s="19">
        <v>0</v>
      </c>
      <c r="J224" s="19"/>
      <c r="K224" s="33"/>
      <c r="M224" s="3" t="s">
        <v>184</v>
      </c>
      <c r="N224" s="26" t="s">
        <v>4326</v>
      </c>
    </row>
    <row r="225" spans="2:14" x14ac:dyDescent="0.2">
      <c r="B225" s="26" t="s">
        <v>4305</v>
      </c>
      <c r="F225" s="19"/>
      <c r="G225" s="19"/>
      <c r="H225" s="19">
        <v>50059</v>
      </c>
      <c r="I225" s="19">
        <v>59784</v>
      </c>
      <c r="J225" s="19"/>
      <c r="K225" s="33"/>
      <c r="M225" s="3" t="s">
        <v>182</v>
      </c>
      <c r="N225" s="26" t="s">
        <v>4327</v>
      </c>
    </row>
    <row r="226" spans="2:14" x14ac:dyDescent="0.2">
      <c r="B226" s="26" t="s">
        <v>4031</v>
      </c>
      <c r="F226" s="19"/>
      <c r="G226" s="19"/>
      <c r="H226" s="19">
        <v>29587</v>
      </c>
      <c r="I226" s="19">
        <v>39872</v>
      </c>
      <c r="J226" s="19"/>
      <c r="K226" s="33"/>
      <c r="M226" s="3" t="s">
        <v>182</v>
      </c>
      <c r="N226" s="26" t="s">
        <v>4328</v>
      </c>
    </row>
    <row r="227" spans="2:14" x14ac:dyDescent="0.2">
      <c r="B227" s="26" t="s">
        <v>4306</v>
      </c>
      <c r="F227" s="19"/>
      <c r="G227" s="19"/>
      <c r="H227" s="19">
        <v>4785</v>
      </c>
      <c r="I227" s="19">
        <v>4862</v>
      </c>
      <c r="J227" s="19"/>
      <c r="K227" s="33"/>
      <c r="M227" s="3" t="s">
        <v>180</v>
      </c>
      <c r="N227" s="26" t="s">
        <v>4329</v>
      </c>
    </row>
    <row r="228" spans="2:14" x14ac:dyDescent="0.2">
      <c r="B228" s="26" t="s">
        <v>4046</v>
      </c>
      <c r="F228" s="19"/>
      <c r="G228" s="19"/>
      <c r="H228" s="19">
        <v>5248</v>
      </c>
      <c r="I228" s="19">
        <v>0</v>
      </c>
      <c r="J228" s="19"/>
      <c r="K228" s="33"/>
      <c r="M228" s="3" t="s">
        <v>184</v>
      </c>
      <c r="N228" s="26" t="s">
        <v>4330</v>
      </c>
    </row>
    <row r="229" spans="2:14" x14ac:dyDescent="0.2">
      <c r="B229" s="26" t="s">
        <v>4047</v>
      </c>
      <c r="F229" s="19"/>
      <c r="G229" s="19"/>
      <c r="H229" s="19">
        <v>500</v>
      </c>
      <c r="I229" s="19">
        <v>0</v>
      </c>
      <c r="J229" s="19"/>
      <c r="K229" s="33"/>
      <c r="M229" s="3" t="s">
        <v>184</v>
      </c>
      <c r="N229" s="26" t="s">
        <v>4331</v>
      </c>
    </row>
    <row r="230" spans="2:14" x14ac:dyDescent="0.2">
      <c r="B230" s="26" t="s">
        <v>4307</v>
      </c>
      <c r="F230" s="19"/>
      <c r="G230" s="19"/>
      <c r="H230" s="19">
        <v>533</v>
      </c>
      <c r="I230" s="19">
        <v>0</v>
      </c>
      <c r="J230" s="19"/>
      <c r="K230" s="33"/>
      <c r="M230" s="3" t="s">
        <v>184</v>
      </c>
      <c r="N230" s="26" t="s">
        <v>4332</v>
      </c>
    </row>
    <row r="231" spans="2:14" x14ac:dyDescent="0.2">
      <c r="B231" s="26" t="s">
        <v>4308</v>
      </c>
      <c r="F231" s="19"/>
      <c r="G231" s="19"/>
      <c r="H231" s="19">
        <v>500</v>
      </c>
      <c r="I231" s="19">
        <v>0</v>
      </c>
      <c r="J231" s="19"/>
      <c r="K231" s="33"/>
      <c r="M231" s="3" t="s">
        <v>184</v>
      </c>
      <c r="N231" s="26" t="s">
        <v>4333</v>
      </c>
    </row>
    <row r="232" spans="2:14" x14ac:dyDescent="0.2">
      <c r="B232" s="26" t="s">
        <v>4309</v>
      </c>
      <c r="F232" s="19"/>
      <c r="G232" s="19"/>
      <c r="H232" s="19">
        <v>2438</v>
      </c>
      <c r="I232" s="19">
        <v>0</v>
      </c>
      <c r="J232" s="19"/>
      <c r="K232" s="33"/>
      <c r="M232" s="3" t="s">
        <v>184</v>
      </c>
      <c r="N232" s="26" t="s">
        <v>4334</v>
      </c>
    </row>
    <row r="233" spans="2:14" x14ac:dyDescent="0.2">
      <c r="B233" s="26" t="s">
        <v>4224</v>
      </c>
      <c r="F233" s="19"/>
      <c r="G233" s="19"/>
      <c r="H233" s="19">
        <v>12700</v>
      </c>
      <c r="I233" s="19">
        <v>12700</v>
      </c>
      <c r="J233" s="19"/>
      <c r="K233" s="33"/>
      <c r="M233" s="3" t="s">
        <v>180</v>
      </c>
      <c r="N233" s="26" t="s">
        <v>4335</v>
      </c>
    </row>
    <row r="234" spans="2:14" x14ac:dyDescent="0.2">
      <c r="B234" s="26" t="s">
        <v>4310</v>
      </c>
      <c r="F234" s="19"/>
      <c r="G234" s="19"/>
      <c r="H234" s="19">
        <v>4058</v>
      </c>
      <c r="I234" s="19">
        <v>2784</v>
      </c>
      <c r="J234" s="19"/>
      <c r="K234" s="33"/>
      <c r="M234" s="3" t="s">
        <v>180</v>
      </c>
      <c r="N234" s="26" t="s">
        <v>4336</v>
      </c>
    </row>
    <row r="235" spans="2:14" x14ac:dyDescent="0.2">
      <c r="B235" s="26" t="s">
        <v>4195</v>
      </c>
      <c r="F235" s="19"/>
      <c r="G235" s="19"/>
      <c r="H235" s="19">
        <v>2000</v>
      </c>
      <c r="I235" s="19">
        <v>0</v>
      </c>
      <c r="J235" s="19"/>
      <c r="K235" s="33"/>
      <c r="M235" s="3" t="s">
        <v>184</v>
      </c>
      <c r="N235" s="26" t="s">
        <v>4337</v>
      </c>
    </row>
    <row r="236" spans="2:14" x14ac:dyDescent="0.2">
      <c r="B236" s="26" t="s">
        <v>4311</v>
      </c>
      <c r="F236" s="19"/>
      <c r="G236" s="19"/>
      <c r="H236" s="19">
        <v>400</v>
      </c>
      <c r="I236" s="19">
        <v>0</v>
      </c>
      <c r="J236" s="19"/>
      <c r="K236" s="33"/>
      <c r="M236" s="3" t="s">
        <v>184</v>
      </c>
      <c r="N236" s="26" t="s">
        <v>4338</v>
      </c>
    </row>
    <row r="237" spans="2:14" x14ac:dyDescent="0.2">
      <c r="B237" s="26" t="s">
        <v>4312</v>
      </c>
      <c r="F237" s="19"/>
      <c r="G237" s="19"/>
      <c r="H237" s="19">
        <v>4724</v>
      </c>
      <c r="I237" s="19">
        <v>4724</v>
      </c>
      <c r="J237" s="19"/>
      <c r="K237" s="33"/>
      <c r="M237" s="3" t="s">
        <v>180</v>
      </c>
      <c r="N237" s="26" t="s">
        <v>4339</v>
      </c>
    </row>
    <row r="238" spans="2:14" x14ac:dyDescent="0.2">
      <c r="B238" s="26" t="s">
        <v>4313</v>
      </c>
      <c r="F238" s="19"/>
      <c r="G238" s="19"/>
      <c r="H238" s="19">
        <v>500</v>
      </c>
      <c r="I238" s="19">
        <v>0</v>
      </c>
      <c r="J238" s="19"/>
      <c r="K238" s="33"/>
      <c r="M238" s="3" t="s">
        <v>184</v>
      </c>
      <c r="N238" s="26" t="s">
        <v>4340</v>
      </c>
    </row>
    <row r="239" spans="2:14" x14ac:dyDescent="0.2">
      <c r="B239" s="26" t="s">
        <v>4314</v>
      </c>
      <c r="F239" s="19"/>
      <c r="G239" s="19"/>
      <c r="H239" s="19">
        <v>400</v>
      </c>
      <c r="I239" s="19">
        <v>0</v>
      </c>
      <c r="J239" s="19"/>
      <c r="K239" s="33"/>
      <c r="M239" s="3" t="s">
        <v>184</v>
      </c>
      <c r="N239" s="26" t="s">
        <v>4341</v>
      </c>
    </row>
    <row r="240" spans="2:14" x14ac:dyDescent="0.2">
      <c r="B240" s="26" t="s">
        <v>4315</v>
      </c>
      <c r="F240" s="19"/>
      <c r="G240" s="19"/>
      <c r="H240" s="19">
        <v>287</v>
      </c>
      <c r="I240" s="19">
        <v>0</v>
      </c>
      <c r="J240" s="19"/>
      <c r="K240" s="33"/>
      <c r="M240" s="3" t="s">
        <v>184</v>
      </c>
      <c r="N240" s="26" t="s">
        <v>4342</v>
      </c>
    </row>
    <row r="241" spans="2:14" x14ac:dyDescent="0.2">
      <c r="B241" s="26" t="s">
        <v>4316</v>
      </c>
      <c r="F241" s="19"/>
      <c r="G241" s="19"/>
      <c r="H241" s="19">
        <v>2262</v>
      </c>
      <c r="I241" s="19">
        <v>0</v>
      </c>
      <c r="J241" s="19"/>
      <c r="K241" s="33"/>
      <c r="M241" s="3" t="s">
        <v>184</v>
      </c>
      <c r="N241" s="26" t="s">
        <v>4343</v>
      </c>
    </row>
    <row r="242" spans="2:14" x14ac:dyDescent="0.2">
      <c r="B242" s="26" t="s">
        <v>4054</v>
      </c>
      <c r="F242" s="19"/>
      <c r="G242" s="19"/>
      <c r="H242" s="19">
        <v>440</v>
      </c>
      <c r="I242" s="19">
        <v>0</v>
      </c>
      <c r="J242" s="19"/>
      <c r="K242" s="33"/>
      <c r="M242" s="3" t="s">
        <v>184</v>
      </c>
      <c r="N242" s="26" t="s">
        <v>4344</v>
      </c>
    </row>
    <row r="243" spans="2:14" x14ac:dyDescent="0.2">
      <c r="B243" s="26" t="s">
        <v>4317</v>
      </c>
      <c r="F243" s="19"/>
      <c r="G243" s="19"/>
      <c r="H243" s="19">
        <v>7500</v>
      </c>
      <c r="I243" s="19">
        <v>0</v>
      </c>
      <c r="J243" s="19"/>
      <c r="K243" s="33"/>
      <c r="M243" s="3" t="s">
        <v>184</v>
      </c>
      <c r="N243" s="26" t="s">
        <v>4345</v>
      </c>
    </row>
    <row r="244" spans="2:14" x14ac:dyDescent="0.2">
      <c r="B244" s="26" t="s">
        <v>4179</v>
      </c>
      <c r="F244" s="19"/>
      <c r="G244" s="19"/>
      <c r="H244" s="19">
        <v>2000</v>
      </c>
      <c r="I244" s="19">
        <v>0</v>
      </c>
      <c r="J244" s="19"/>
      <c r="K244" s="33"/>
      <c r="M244" s="3" t="s">
        <v>184</v>
      </c>
      <c r="N244" s="26" t="s">
        <v>4346</v>
      </c>
    </row>
    <row r="245" spans="2:14" x14ac:dyDescent="0.2">
      <c r="B245" s="26" t="s">
        <v>4318</v>
      </c>
      <c r="F245" s="19"/>
      <c r="G245" s="19"/>
      <c r="H245" s="19">
        <v>908</v>
      </c>
      <c r="I245" s="19">
        <v>908</v>
      </c>
      <c r="J245" s="19"/>
      <c r="K245" s="33"/>
      <c r="M245" s="3" t="s">
        <v>180</v>
      </c>
      <c r="N245" s="26" t="s">
        <v>4347</v>
      </c>
    </row>
    <row r="246" spans="2:14" x14ac:dyDescent="0.2">
      <c r="B246" s="26" t="s">
        <v>4319</v>
      </c>
      <c r="F246" s="19"/>
      <c r="G246" s="19"/>
      <c r="H246" s="19">
        <v>15396</v>
      </c>
      <c r="I246" s="19">
        <v>15396</v>
      </c>
      <c r="J246" s="19"/>
      <c r="K246" s="33"/>
      <c r="M246" s="3" t="s">
        <v>180</v>
      </c>
      <c r="N246" s="26" t="s">
        <v>4348</v>
      </c>
    </row>
    <row r="247" spans="2:14" x14ac:dyDescent="0.2">
      <c r="B247" s="26" t="s">
        <v>4349</v>
      </c>
      <c r="F247" s="19"/>
      <c r="G247" s="19"/>
      <c r="H247" s="19">
        <v>74</v>
      </c>
      <c r="I247" s="19">
        <v>74</v>
      </c>
      <c r="J247" s="19"/>
      <c r="K247" s="33"/>
      <c r="M247" s="3" t="s">
        <v>180</v>
      </c>
      <c r="N247" s="26" t="s">
        <v>4366</v>
      </c>
    </row>
    <row r="248" spans="2:14" x14ac:dyDescent="0.2">
      <c r="B248" s="26" t="s">
        <v>4234</v>
      </c>
      <c r="F248" s="19"/>
      <c r="G248" s="19"/>
      <c r="H248" s="19">
        <v>36</v>
      </c>
      <c r="I248" s="19">
        <v>0</v>
      </c>
      <c r="J248" s="19"/>
      <c r="K248" s="33"/>
      <c r="M248" s="3" t="s">
        <v>184</v>
      </c>
      <c r="N248" s="26" t="s">
        <v>4367</v>
      </c>
    </row>
    <row r="249" spans="2:14" x14ac:dyDescent="0.2">
      <c r="B249" s="26" t="s">
        <v>4235</v>
      </c>
      <c r="F249" s="19"/>
      <c r="G249" s="19"/>
      <c r="H249" s="19">
        <v>121</v>
      </c>
      <c r="I249" s="19">
        <v>234</v>
      </c>
      <c r="J249" s="19"/>
      <c r="K249" s="33"/>
      <c r="M249" s="3" t="s">
        <v>182</v>
      </c>
      <c r="N249" s="26" t="s">
        <v>4258</v>
      </c>
    </row>
    <row r="250" spans="2:14" x14ac:dyDescent="0.2">
      <c r="B250" s="26" t="s">
        <v>4302</v>
      </c>
      <c r="F250" s="19"/>
      <c r="G250" s="19"/>
      <c r="H250" s="19">
        <v>54</v>
      </c>
      <c r="I250" s="19">
        <v>62</v>
      </c>
      <c r="J250" s="19"/>
      <c r="K250" s="33"/>
      <c r="M250" s="3" t="s">
        <v>180</v>
      </c>
      <c r="N250" s="26" t="s">
        <v>4368</v>
      </c>
    </row>
    <row r="251" spans="2:14" x14ac:dyDescent="0.2">
      <c r="B251" s="26" t="s">
        <v>4350</v>
      </c>
      <c r="F251" s="19"/>
      <c r="G251" s="19"/>
      <c r="H251" s="19">
        <v>5255</v>
      </c>
      <c r="I251" s="19">
        <v>5256</v>
      </c>
      <c r="J251" s="19"/>
      <c r="K251" s="33"/>
      <c r="M251" s="3" t="s">
        <v>180</v>
      </c>
      <c r="N251" s="26" t="s">
        <v>4369</v>
      </c>
    </row>
    <row r="252" spans="2:14" x14ac:dyDescent="0.2">
      <c r="B252" s="26" t="s">
        <v>4351</v>
      </c>
      <c r="F252" s="19"/>
      <c r="G252" s="19"/>
      <c r="H252" s="19">
        <v>3142</v>
      </c>
      <c r="I252" s="19">
        <v>3142</v>
      </c>
      <c r="J252" s="19"/>
      <c r="K252" s="33"/>
      <c r="M252" s="3" t="s">
        <v>180</v>
      </c>
      <c r="N252" s="26" t="s">
        <v>4370</v>
      </c>
    </row>
    <row r="253" spans="2:14" x14ac:dyDescent="0.2">
      <c r="B253" s="26" t="s">
        <v>4236</v>
      </c>
      <c r="F253" s="19"/>
      <c r="G253" s="19"/>
      <c r="H253" s="19">
        <v>106</v>
      </c>
      <c r="I253" s="19">
        <v>106</v>
      </c>
      <c r="J253" s="19"/>
      <c r="K253" s="33"/>
      <c r="M253" s="3" t="s">
        <v>180</v>
      </c>
      <c r="N253" s="26" t="s">
        <v>4371</v>
      </c>
    </row>
    <row r="254" spans="2:14" x14ac:dyDescent="0.2">
      <c r="B254" s="26" t="s">
        <v>4237</v>
      </c>
      <c r="F254" s="19"/>
      <c r="G254" s="19"/>
      <c r="H254" s="19">
        <v>91</v>
      </c>
      <c r="I254" s="19">
        <v>152</v>
      </c>
      <c r="J254" s="19"/>
      <c r="K254" s="33"/>
      <c r="M254" s="3" t="s">
        <v>182</v>
      </c>
      <c r="N254" s="26" t="s">
        <v>4372</v>
      </c>
    </row>
    <row r="255" spans="2:14" x14ac:dyDescent="0.2">
      <c r="B255" s="26" t="s">
        <v>4227</v>
      </c>
      <c r="F255" s="19"/>
      <c r="G255" s="19"/>
      <c r="H255" s="19">
        <v>70</v>
      </c>
      <c r="I255" s="19">
        <v>70</v>
      </c>
      <c r="J255" s="19"/>
      <c r="K255" s="33"/>
      <c r="M255" s="3" t="s">
        <v>180</v>
      </c>
      <c r="N255" s="26" t="s">
        <v>4373</v>
      </c>
    </row>
    <row r="256" spans="2:14" x14ac:dyDescent="0.2">
      <c r="B256" s="26" t="s">
        <v>4352</v>
      </c>
      <c r="F256" s="19"/>
      <c r="G256" s="19"/>
      <c r="H256" s="19">
        <v>1095</v>
      </c>
      <c r="I256" s="19">
        <v>1092</v>
      </c>
      <c r="J256" s="19"/>
      <c r="K256" s="33"/>
      <c r="M256" s="3" t="s">
        <v>180</v>
      </c>
      <c r="N256" s="26" t="s">
        <v>4374</v>
      </c>
    </row>
    <row r="257" spans="2:14" x14ac:dyDescent="0.2">
      <c r="B257" s="26" t="s">
        <v>4353</v>
      </c>
      <c r="F257" s="19"/>
      <c r="G257" s="19"/>
      <c r="H257" s="19">
        <v>1885</v>
      </c>
      <c r="I257" s="19">
        <v>0</v>
      </c>
      <c r="J257" s="19"/>
      <c r="K257" s="33"/>
      <c r="M257" s="3" t="s">
        <v>184</v>
      </c>
      <c r="N257" s="26" t="s">
        <v>4375</v>
      </c>
    </row>
    <row r="258" spans="2:14" x14ac:dyDescent="0.2">
      <c r="B258" s="26" t="s">
        <v>4354</v>
      </c>
      <c r="F258" s="19"/>
      <c r="G258" s="19"/>
      <c r="H258" s="19">
        <v>38</v>
      </c>
      <c r="I258" s="19">
        <v>38</v>
      </c>
      <c r="J258" s="19"/>
      <c r="K258" s="33"/>
      <c r="M258" s="3" t="s">
        <v>180</v>
      </c>
      <c r="N258" s="26" t="s">
        <v>4376</v>
      </c>
    </row>
    <row r="259" spans="2:14" x14ac:dyDescent="0.2">
      <c r="B259" s="26" t="s">
        <v>4355</v>
      </c>
      <c r="F259" s="19"/>
      <c r="G259" s="19"/>
      <c r="H259" s="19">
        <v>2374</v>
      </c>
      <c r="I259" s="19">
        <v>2374</v>
      </c>
      <c r="J259" s="19"/>
      <c r="K259" s="33"/>
      <c r="M259" s="3" t="s">
        <v>180</v>
      </c>
      <c r="N259" s="26" t="s">
        <v>4377</v>
      </c>
    </row>
    <row r="260" spans="2:14" x14ac:dyDescent="0.2">
      <c r="B260" s="26" t="s">
        <v>4356</v>
      </c>
      <c r="F260" s="19"/>
      <c r="G260" s="19"/>
      <c r="H260" s="19">
        <v>4788</v>
      </c>
      <c r="I260" s="19">
        <v>4764</v>
      </c>
      <c r="J260" s="19"/>
      <c r="K260" s="33"/>
      <c r="M260" s="3" t="s">
        <v>180</v>
      </c>
      <c r="N260" s="26" t="s">
        <v>4378</v>
      </c>
    </row>
    <row r="261" spans="2:14" x14ac:dyDescent="0.2">
      <c r="B261" s="26" t="s">
        <v>4240</v>
      </c>
      <c r="F261" s="19"/>
      <c r="G261" s="19"/>
      <c r="H261" s="19">
        <v>563</v>
      </c>
      <c r="I261" s="19">
        <v>0</v>
      </c>
      <c r="J261" s="19"/>
      <c r="K261" s="33"/>
      <c r="M261" s="3" t="s">
        <v>184</v>
      </c>
      <c r="N261" s="26" t="s">
        <v>4379</v>
      </c>
    </row>
    <row r="262" spans="2:14" x14ac:dyDescent="0.2">
      <c r="B262" s="26" t="s">
        <v>4357</v>
      </c>
      <c r="F262" s="19"/>
      <c r="G262" s="19"/>
      <c r="H262" s="19">
        <v>786</v>
      </c>
      <c r="I262" s="19">
        <v>730</v>
      </c>
      <c r="J262" s="19"/>
      <c r="K262" s="33"/>
      <c r="M262" s="3" t="s">
        <v>182</v>
      </c>
      <c r="N262" s="26" t="s">
        <v>4380</v>
      </c>
    </row>
    <row r="263" spans="2:14" x14ac:dyDescent="0.2">
      <c r="B263" s="26" t="s">
        <v>4358</v>
      </c>
      <c r="F263" s="19"/>
      <c r="G263" s="19"/>
      <c r="H263" s="19">
        <v>300</v>
      </c>
      <c r="I263" s="19">
        <v>0</v>
      </c>
      <c r="J263" s="19"/>
      <c r="K263" s="33"/>
      <c r="M263" s="3" t="s">
        <v>184</v>
      </c>
      <c r="N263" s="26" t="s">
        <v>4381</v>
      </c>
    </row>
    <row r="264" spans="2:14" x14ac:dyDescent="0.2">
      <c r="B264" s="26" t="s">
        <v>4359</v>
      </c>
      <c r="F264" s="19"/>
      <c r="G264" s="19"/>
      <c r="H264" s="19">
        <v>250</v>
      </c>
      <c r="I264" s="19">
        <v>0</v>
      </c>
      <c r="J264" s="19"/>
      <c r="K264" s="33"/>
      <c r="M264" s="3" t="s">
        <v>184</v>
      </c>
      <c r="N264" s="26" t="s">
        <v>4382</v>
      </c>
    </row>
    <row r="265" spans="2:14" x14ac:dyDescent="0.2">
      <c r="B265" s="26" t="s">
        <v>4360</v>
      </c>
      <c r="F265" s="19"/>
      <c r="G265" s="19"/>
      <c r="H265" s="19">
        <v>1400</v>
      </c>
      <c r="I265" s="19">
        <v>1400</v>
      </c>
      <c r="J265" s="19"/>
      <c r="K265" s="33"/>
      <c r="M265" s="3" t="s">
        <v>180</v>
      </c>
      <c r="N265" s="26" t="s">
        <v>4383</v>
      </c>
    </row>
    <row r="266" spans="2:14" x14ac:dyDescent="0.2">
      <c r="B266" s="26" t="s">
        <v>3985</v>
      </c>
      <c r="F266" s="19"/>
      <c r="G266" s="19"/>
      <c r="H266" s="19">
        <v>1500</v>
      </c>
      <c r="I266" s="19">
        <v>0</v>
      </c>
      <c r="J266" s="19"/>
      <c r="K266" s="33"/>
      <c r="M266" s="3" t="s">
        <v>184</v>
      </c>
      <c r="N266" s="26" t="s">
        <v>4384</v>
      </c>
    </row>
    <row r="267" spans="2:14" x14ac:dyDescent="0.2">
      <c r="B267" s="26" t="s">
        <v>4092</v>
      </c>
      <c r="F267" s="19"/>
      <c r="G267" s="19"/>
      <c r="H267" s="19">
        <v>8</v>
      </c>
      <c r="I267" s="19">
        <v>8</v>
      </c>
      <c r="J267" s="19"/>
      <c r="K267" s="33"/>
      <c r="M267" s="3" t="s">
        <v>182</v>
      </c>
      <c r="N267" s="26" t="s">
        <v>4385</v>
      </c>
    </row>
    <row r="268" spans="2:14" x14ac:dyDescent="0.2">
      <c r="B268" s="26" t="s">
        <v>4253</v>
      </c>
      <c r="F268" s="19"/>
      <c r="G268" s="19"/>
      <c r="H268" s="19">
        <v>340</v>
      </c>
      <c r="I268" s="19">
        <v>340</v>
      </c>
      <c r="J268" s="19"/>
      <c r="K268" s="33"/>
      <c r="M268" s="3" t="s">
        <v>180</v>
      </c>
      <c r="N268" s="26" t="s">
        <v>4280</v>
      </c>
    </row>
    <row r="269" spans="2:14" x14ac:dyDescent="0.2">
      <c r="B269" s="26" t="s">
        <v>4361</v>
      </c>
      <c r="F269" s="19"/>
      <c r="G269" s="19"/>
      <c r="H269" s="19">
        <v>1726</v>
      </c>
      <c r="I269" s="19">
        <v>2044</v>
      </c>
      <c r="J269" s="19"/>
      <c r="K269" s="33"/>
      <c r="M269" s="3" t="s">
        <v>180</v>
      </c>
      <c r="N269" s="26" t="s">
        <v>4386</v>
      </c>
    </row>
    <row r="270" spans="2:14" x14ac:dyDescent="0.2">
      <c r="B270" s="26" t="s">
        <v>4362</v>
      </c>
      <c r="F270" s="19"/>
      <c r="G270" s="19"/>
      <c r="H270" s="19">
        <v>1782</v>
      </c>
      <c r="I270" s="19">
        <v>0</v>
      </c>
      <c r="J270" s="19"/>
      <c r="K270" s="33"/>
      <c r="M270" s="3" t="s">
        <v>184</v>
      </c>
      <c r="N270" s="26" t="s">
        <v>4387</v>
      </c>
    </row>
    <row r="271" spans="2:14" x14ac:dyDescent="0.2">
      <c r="B271" s="26" t="s">
        <v>3986</v>
      </c>
      <c r="F271" s="19"/>
      <c r="G271" s="19"/>
      <c r="H271" s="19">
        <v>2760</v>
      </c>
      <c r="I271" s="19">
        <v>4362</v>
      </c>
      <c r="J271" s="19"/>
      <c r="K271" s="33"/>
      <c r="M271" s="3" t="s">
        <v>182</v>
      </c>
      <c r="N271" s="26" t="s">
        <v>4388</v>
      </c>
    </row>
    <row r="272" spans="2:14" x14ac:dyDescent="0.2">
      <c r="B272" s="26" t="s">
        <v>4363</v>
      </c>
      <c r="F272" s="19"/>
      <c r="G272" s="19"/>
      <c r="H272" s="19">
        <v>600</v>
      </c>
      <c r="I272" s="19">
        <v>0</v>
      </c>
      <c r="J272" s="19"/>
      <c r="K272" s="33"/>
      <c r="M272" s="3" t="s">
        <v>184</v>
      </c>
      <c r="N272" s="26" t="s">
        <v>4389</v>
      </c>
    </row>
    <row r="273" spans="1:14" x14ac:dyDescent="0.2">
      <c r="B273" s="26" t="s">
        <v>4229</v>
      </c>
      <c r="F273" s="19"/>
      <c r="G273" s="19"/>
      <c r="H273" s="19">
        <v>44600</v>
      </c>
      <c r="I273" s="19">
        <v>46350</v>
      </c>
      <c r="J273" s="19"/>
      <c r="K273" s="33"/>
      <c r="M273" s="3" t="s">
        <v>180</v>
      </c>
      <c r="N273" s="26" t="s">
        <v>4233</v>
      </c>
    </row>
    <row r="274" spans="1:14" x14ac:dyDescent="0.2">
      <c r="B274" s="26" t="s">
        <v>4095</v>
      </c>
      <c r="F274" s="19"/>
      <c r="G274" s="19"/>
      <c r="H274" s="19">
        <v>300</v>
      </c>
      <c r="I274" s="19">
        <v>0</v>
      </c>
      <c r="J274" s="19"/>
      <c r="K274" s="33"/>
      <c r="M274" s="3" t="s">
        <v>184</v>
      </c>
      <c r="N274" s="26" t="s">
        <v>4109</v>
      </c>
    </row>
    <row r="275" spans="1:14" x14ac:dyDescent="0.2">
      <c r="B275" s="26" t="s">
        <v>4364</v>
      </c>
      <c r="F275" s="19"/>
      <c r="G275" s="19"/>
      <c r="H275" s="19">
        <v>2117</v>
      </c>
      <c r="I275" s="19">
        <v>0</v>
      </c>
      <c r="J275" s="19"/>
      <c r="K275" s="33"/>
      <c r="M275" s="3" t="s">
        <v>184</v>
      </c>
      <c r="N275" s="26" t="s">
        <v>4390</v>
      </c>
    </row>
    <row r="276" spans="1:14" x14ac:dyDescent="0.2">
      <c r="B276" s="26" t="s">
        <v>4365</v>
      </c>
      <c r="F276" s="19"/>
      <c r="G276" s="19"/>
      <c r="H276" s="19">
        <v>159</v>
      </c>
      <c r="I276" s="19">
        <v>0</v>
      </c>
      <c r="J276" s="19"/>
      <c r="K276" s="33"/>
      <c r="M276" s="3" t="s">
        <v>184</v>
      </c>
      <c r="N276" s="26" t="s">
        <v>4391</v>
      </c>
    </row>
    <row r="277" spans="1:14" x14ac:dyDescent="0.2">
      <c r="B277" s="3" t="s">
        <v>221</v>
      </c>
      <c r="F277" s="19"/>
      <c r="G277" s="19"/>
      <c r="H277" s="19">
        <v>69993</v>
      </c>
      <c r="I277" s="19">
        <v>66969</v>
      </c>
      <c r="J277" s="19"/>
      <c r="K277" s="33"/>
      <c r="N277" s="39" t="s">
        <v>2491</v>
      </c>
    </row>
    <row r="278" spans="1:14" x14ac:dyDescent="0.2">
      <c r="B278" s="3" t="s">
        <v>166</v>
      </c>
      <c r="F278" s="19"/>
      <c r="G278" s="19"/>
      <c r="H278" s="19">
        <v>34136</v>
      </c>
      <c r="I278" s="19">
        <v>31219</v>
      </c>
      <c r="J278" s="19"/>
      <c r="K278" s="33"/>
    </row>
    <row r="279" spans="1:14" x14ac:dyDescent="0.2">
      <c r="F279" s="19"/>
      <c r="G279" s="19"/>
      <c r="H279" s="19"/>
      <c r="I279" s="19"/>
      <c r="J279" s="19"/>
      <c r="K279" s="33"/>
    </row>
    <row r="280" spans="1:14" x14ac:dyDescent="0.2">
      <c r="A280" s="3">
        <v>2024</v>
      </c>
      <c r="F280" s="19"/>
      <c r="G280" s="19"/>
      <c r="H280" s="19"/>
      <c r="I280" s="19"/>
      <c r="J280" s="19"/>
      <c r="K280" s="33"/>
    </row>
    <row r="281" spans="1:14" x14ac:dyDescent="0.2">
      <c r="B281" s="26" t="s">
        <v>4392</v>
      </c>
      <c r="F281" s="19"/>
      <c r="G281" s="19"/>
      <c r="H281" s="19">
        <v>900</v>
      </c>
      <c r="I281" s="19">
        <v>2896</v>
      </c>
      <c r="J281" s="19"/>
      <c r="K281" s="33"/>
      <c r="M281" s="3" t="s">
        <v>182</v>
      </c>
      <c r="N281" s="26" t="s">
        <v>4405</v>
      </c>
    </row>
    <row r="282" spans="1:14" x14ac:dyDescent="0.2">
      <c r="B282" s="26" t="s">
        <v>4393</v>
      </c>
      <c r="F282" s="19"/>
      <c r="G282" s="19"/>
      <c r="H282" s="19">
        <v>333</v>
      </c>
      <c r="I282" s="19">
        <v>1428</v>
      </c>
      <c r="J282" s="19"/>
      <c r="K282" s="33"/>
      <c r="M282" s="3" t="s">
        <v>182</v>
      </c>
      <c r="N282" s="26" t="s">
        <v>4406</v>
      </c>
    </row>
    <row r="283" spans="1:14" x14ac:dyDescent="0.2">
      <c r="B283" s="26" t="s">
        <v>4394</v>
      </c>
      <c r="F283" s="19"/>
      <c r="G283" s="19"/>
      <c r="H283" s="19">
        <v>789</v>
      </c>
      <c r="I283" s="19">
        <v>778</v>
      </c>
      <c r="J283" s="19"/>
      <c r="K283" s="33"/>
      <c r="M283" s="3" t="s">
        <v>180</v>
      </c>
      <c r="N283" s="26" t="s">
        <v>4407</v>
      </c>
    </row>
    <row r="284" spans="1:14" x14ac:dyDescent="0.2">
      <c r="B284" s="26" t="s">
        <v>4395</v>
      </c>
      <c r="F284" s="19"/>
      <c r="G284" s="19"/>
      <c r="H284" s="19">
        <v>0</v>
      </c>
      <c r="I284" s="19">
        <v>11512</v>
      </c>
      <c r="J284" s="19"/>
      <c r="K284" s="33"/>
      <c r="M284" s="3" t="s">
        <v>182</v>
      </c>
      <c r="N284" s="26" t="s">
        <v>4408</v>
      </c>
    </row>
    <row r="285" spans="1:14" x14ac:dyDescent="0.2">
      <c r="B285" s="26" t="s">
        <v>4396</v>
      </c>
      <c r="F285" s="19"/>
      <c r="G285" s="19"/>
      <c r="H285" s="19">
        <v>104</v>
      </c>
      <c r="I285" s="19">
        <v>172</v>
      </c>
      <c r="J285" s="19"/>
      <c r="K285" s="33"/>
      <c r="M285" s="3" t="s">
        <v>180</v>
      </c>
      <c r="N285" s="26" t="s">
        <v>4409</v>
      </c>
    </row>
    <row r="286" spans="1:14" x14ac:dyDescent="0.2">
      <c r="B286" s="26" t="s">
        <v>4397</v>
      </c>
      <c r="F286" s="19"/>
      <c r="G286" s="19"/>
      <c r="H286" s="19">
        <v>100</v>
      </c>
      <c r="I286" s="19">
        <v>0</v>
      </c>
      <c r="J286" s="19"/>
      <c r="K286" s="33"/>
      <c r="M286" s="3" t="s">
        <v>184</v>
      </c>
      <c r="N286" s="26" t="s">
        <v>4410</v>
      </c>
    </row>
    <row r="287" spans="1:14" x14ac:dyDescent="0.2">
      <c r="B287" s="26" t="s">
        <v>4398</v>
      </c>
      <c r="F287" s="19"/>
      <c r="G287" s="19"/>
      <c r="H287" s="19">
        <v>694</v>
      </c>
      <c r="I287" s="19">
        <v>0</v>
      </c>
      <c r="J287" s="19"/>
      <c r="K287" s="33"/>
      <c r="M287" s="3" t="s">
        <v>184</v>
      </c>
      <c r="N287" s="26" t="s">
        <v>4411</v>
      </c>
    </row>
    <row r="288" spans="1:14" x14ac:dyDescent="0.2">
      <c r="B288" s="26" t="s">
        <v>4241</v>
      </c>
      <c r="F288" s="19"/>
      <c r="G288" s="19"/>
      <c r="H288" s="19">
        <v>250</v>
      </c>
      <c r="I288" s="19">
        <v>0</v>
      </c>
      <c r="J288" s="19"/>
      <c r="K288" s="33"/>
      <c r="M288" s="3" t="s">
        <v>184</v>
      </c>
      <c r="N288" s="26" t="s">
        <v>4412</v>
      </c>
    </row>
    <row r="289" spans="2:14" x14ac:dyDescent="0.2">
      <c r="B289" s="26" t="s">
        <v>4399</v>
      </c>
      <c r="G289" s="19"/>
      <c r="H289" s="19">
        <v>2725</v>
      </c>
      <c r="I289" s="19">
        <v>4508</v>
      </c>
      <c r="J289" s="19"/>
      <c r="K289" s="33"/>
      <c r="M289" s="3" t="s">
        <v>182</v>
      </c>
      <c r="N289" s="26" t="s">
        <v>4413</v>
      </c>
    </row>
    <row r="290" spans="2:14" x14ac:dyDescent="0.2">
      <c r="B290" s="26" t="s">
        <v>4400</v>
      </c>
      <c r="G290" s="19"/>
      <c r="H290" s="19">
        <v>2786</v>
      </c>
      <c r="I290" s="19">
        <v>5572</v>
      </c>
      <c r="J290" s="19"/>
      <c r="K290" s="33"/>
      <c r="M290" s="3" t="s">
        <v>180</v>
      </c>
      <c r="N290" s="26" t="s">
        <v>4414</v>
      </c>
    </row>
    <row r="291" spans="2:14" x14ac:dyDescent="0.2">
      <c r="B291" s="26" t="s">
        <v>4401</v>
      </c>
      <c r="G291" s="19"/>
      <c r="H291" s="19">
        <v>1750</v>
      </c>
      <c r="I291" s="19">
        <v>0</v>
      </c>
      <c r="J291" s="19"/>
      <c r="K291" s="33"/>
      <c r="M291" s="3" t="s">
        <v>184</v>
      </c>
      <c r="N291" s="26" t="s">
        <v>4415</v>
      </c>
    </row>
    <row r="292" spans="2:14" x14ac:dyDescent="0.2">
      <c r="B292" s="26" t="s">
        <v>4049</v>
      </c>
      <c r="G292" s="19"/>
      <c r="H292" s="19">
        <v>0</v>
      </c>
      <c r="I292" s="19">
        <v>615</v>
      </c>
      <c r="J292" s="19"/>
      <c r="K292" s="33"/>
      <c r="M292" s="3" t="s">
        <v>182</v>
      </c>
      <c r="N292" s="26" t="s">
        <v>4416</v>
      </c>
    </row>
    <row r="293" spans="2:14" x14ac:dyDescent="0.2">
      <c r="B293" s="26" t="s">
        <v>4402</v>
      </c>
      <c r="G293" s="19"/>
      <c r="H293" s="19">
        <v>330</v>
      </c>
      <c r="I293" s="19">
        <v>0</v>
      </c>
      <c r="J293" s="19"/>
      <c r="K293" s="33"/>
      <c r="M293" s="3" t="s">
        <v>184</v>
      </c>
      <c r="N293" s="26" t="s">
        <v>4417</v>
      </c>
    </row>
    <row r="294" spans="2:14" x14ac:dyDescent="0.2">
      <c r="B294" s="26" t="s">
        <v>4312</v>
      </c>
      <c r="G294" s="19"/>
      <c r="H294" s="19">
        <v>0</v>
      </c>
      <c r="I294" s="19">
        <v>12</v>
      </c>
      <c r="J294" s="19"/>
      <c r="K294" s="33"/>
      <c r="M294" s="3" t="s">
        <v>182</v>
      </c>
      <c r="N294" s="26" t="s">
        <v>4418</v>
      </c>
    </row>
    <row r="295" spans="2:14" x14ac:dyDescent="0.2">
      <c r="B295" s="26" t="s">
        <v>4403</v>
      </c>
      <c r="G295" s="19"/>
      <c r="H295" s="19">
        <v>200</v>
      </c>
      <c r="I295" s="19">
        <v>0</v>
      </c>
      <c r="J295" s="19"/>
      <c r="K295" s="33"/>
      <c r="M295" s="3" t="s">
        <v>184</v>
      </c>
      <c r="N295" s="26" t="s">
        <v>4419</v>
      </c>
    </row>
    <row r="296" spans="2:14" x14ac:dyDescent="0.2">
      <c r="B296" s="26" t="s">
        <v>4404</v>
      </c>
      <c r="G296" s="19"/>
      <c r="H296" s="19">
        <v>60</v>
      </c>
      <c r="I296" s="19">
        <v>112</v>
      </c>
      <c r="J296" s="19"/>
      <c r="K296" s="33"/>
      <c r="M296" s="3" t="s">
        <v>182</v>
      </c>
      <c r="N296" s="26" t="s">
        <v>4420</v>
      </c>
    </row>
    <row r="297" spans="2:14" x14ac:dyDescent="0.2">
      <c r="B297" s="26" t="s">
        <v>4211</v>
      </c>
      <c r="G297" s="19"/>
      <c r="H297" s="19">
        <v>1400</v>
      </c>
      <c r="I297" s="19">
        <v>0</v>
      </c>
      <c r="J297" s="19"/>
      <c r="K297" s="33"/>
      <c r="M297" s="3" t="s">
        <v>184</v>
      </c>
      <c r="N297" s="26" t="s">
        <v>4421</v>
      </c>
    </row>
    <row r="298" spans="2:14" x14ac:dyDescent="0.2">
      <c r="B298" s="26" t="s">
        <v>4393</v>
      </c>
      <c r="G298" s="19"/>
      <c r="H298" s="19">
        <v>68</v>
      </c>
      <c r="I298" s="19">
        <v>234</v>
      </c>
      <c r="J298" s="19"/>
      <c r="K298" s="33"/>
      <c r="M298" s="3" t="s">
        <v>182</v>
      </c>
      <c r="N298" s="26" t="s">
        <v>4431</v>
      </c>
    </row>
    <row r="299" spans="2:14" x14ac:dyDescent="0.2">
      <c r="B299" s="26" t="s">
        <v>4422</v>
      </c>
      <c r="G299" s="19"/>
      <c r="H299" s="19">
        <v>17934</v>
      </c>
      <c r="I299" s="19">
        <v>0</v>
      </c>
      <c r="J299" s="19"/>
      <c r="K299" s="33"/>
      <c r="M299" s="3" t="s">
        <v>184</v>
      </c>
      <c r="N299" s="26" t="s">
        <v>4432</v>
      </c>
    </row>
    <row r="300" spans="2:14" x14ac:dyDescent="0.2">
      <c r="B300" s="26" t="s">
        <v>4423</v>
      </c>
      <c r="G300" s="19"/>
      <c r="H300" s="19">
        <v>-1435</v>
      </c>
      <c r="I300" s="19">
        <v>0</v>
      </c>
      <c r="J300" s="19"/>
      <c r="K300" s="33"/>
      <c r="M300" s="3" t="s">
        <v>184</v>
      </c>
      <c r="N300" s="26" t="s">
        <v>4433</v>
      </c>
    </row>
    <row r="301" spans="2:14" x14ac:dyDescent="0.2">
      <c r="B301" s="26" t="s">
        <v>4424</v>
      </c>
      <c r="G301" s="19"/>
      <c r="H301" s="19">
        <v>1870</v>
      </c>
      <c r="I301" s="19">
        <v>2164</v>
      </c>
      <c r="J301" s="19"/>
      <c r="K301" s="33"/>
      <c r="M301" s="3" t="s">
        <v>180</v>
      </c>
      <c r="N301" s="26" t="s">
        <v>4434</v>
      </c>
    </row>
    <row r="302" spans="2:14" x14ac:dyDescent="0.2">
      <c r="B302" s="26" t="s">
        <v>4425</v>
      </c>
      <c r="G302" s="19"/>
      <c r="H302" s="19">
        <v>784</v>
      </c>
      <c r="I302" s="19">
        <v>1568</v>
      </c>
      <c r="J302" s="19"/>
      <c r="K302" s="33"/>
      <c r="M302" s="3" t="s">
        <v>180</v>
      </c>
      <c r="N302" s="26" t="s">
        <v>4435</v>
      </c>
    </row>
    <row r="303" spans="2:14" x14ac:dyDescent="0.2">
      <c r="B303" s="26" t="s">
        <v>4426</v>
      </c>
      <c r="G303" s="19"/>
      <c r="H303" s="19">
        <v>878</v>
      </c>
      <c r="I303" s="19">
        <v>1756</v>
      </c>
      <c r="J303" s="19"/>
      <c r="K303" s="33"/>
      <c r="M303" s="3" t="s">
        <v>180</v>
      </c>
      <c r="N303" s="26" t="s">
        <v>4436</v>
      </c>
    </row>
    <row r="304" spans="2:14" x14ac:dyDescent="0.2">
      <c r="B304" s="26" t="s">
        <v>4427</v>
      </c>
      <c r="G304" s="19"/>
      <c r="H304" s="19">
        <v>-954</v>
      </c>
      <c r="I304" s="19">
        <v>0</v>
      </c>
      <c r="J304" s="19"/>
      <c r="K304" s="33"/>
      <c r="M304" s="3" t="s">
        <v>184</v>
      </c>
      <c r="N304" s="26" t="s">
        <v>4437</v>
      </c>
    </row>
    <row r="305" spans="2:14" x14ac:dyDescent="0.2">
      <c r="B305" s="26" t="s">
        <v>4428</v>
      </c>
      <c r="G305" s="19"/>
      <c r="H305" s="19">
        <v>1000</v>
      </c>
      <c r="I305" s="19">
        <v>1000</v>
      </c>
      <c r="J305" s="19"/>
      <c r="K305" s="33"/>
      <c r="M305" s="3" t="s">
        <v>180</v>
      </c>
      <c r="N305" s="26" t="s">
        <v>4438</v>
      </c>
    </row>
    <row r="306" spans="2:14" x14ac:dyDescent="0.2">
      <c r="B306" s="26" t="s">
        <v>4429</v>
      </c>
      <c r="G306" s="19"/>
      <c r="H306" s="19">
        <v>-5800</v>
      </c>
      <c r="I306" s="19">
        <v>0</v>
      </c>
      <c r="J306" s="19"/>
      <c r="K306" s="33"/>
      <c r="M306" s="3" t="s">
        <v>184</v>
      </c>
      <c r="N306" s="26" t="s">
        <v>4439</v>
      </c>
    </row>
    <row r="307" spans="2:14" x14ac:dyDescent="0.2">
      <c r="B307" s="26" t="s">
        <v>4430</v>
      </c>
      <c r="G307" s="19"/>
      <c r="H307" s="19">
        <v>200</v>
      </c>
      <c r="I307" s="19">
        <v>0</v>
      </c>
      <c r="J307" s="19"/>
      <c r="K307" s="33"/>
      <c r="M307" s="3" t="s">
        <v>184</v>
      </c>
      <c r="N307" s="26" t="s">
        <v>4440</v>
      </c>
    </row>
    <row r="308" spans="2:14" x14ac:dyDescent="0.2">
      <c r="B308" s="26" t="s">
        <v>4441</v>
      </c>
      <c r="G308" s="19"/>
      <c r="H308" s="19">
        <v>1246</v>
      </c>
      <c r="I308" s="19">
        <v>5045</v>
      </c>
      <c r="J308" s="19"/>
      <c r="K308" s="33"/>
      <c r="M308" s="3" t="s">
        <v>182</v>
      </c>
      <c r="N308" s="26" t="s">
        <v>4446</v>
      </c>
    </row>
    <row r="309" spans="2:14" x14ac:dyDescent="0.2">
      <c r="B309" s="26" t="s">
        <v>4442</v>
      </c>
      <c r="G309" s="19"/>
      <c r="H309" s="19">
        <v>4291</v>
      </c>
      <c r="I309" s="19">
        <v>8582</v>
      </c>
      <c r="J309" s="19"/>
      <c r="K309" s="33"/>
      <c r="M309" s="3" t="s">
        <v>180</v>
      </c>
      <c r="N309" s="26" t="s">
        <v>4447</v>
      </c>
    </row>
    <row r="310" spans="2:14" x14ac:dyDescent="0.2">
      <c r="B310" s="26" t="s">
        <v>4443</v>
      </c>
      <c r="G310" s="19"/>
      <c r="H310" s="19">
        <v>1313</v>
      </c>
      <c r="I310" s="19">
        <v>2498</v>
      </c>
      <c r="J310" s="19"/>
      <c r="K310" s="33"/>
      <c r="M310" s="3" t="s">
        <v>182</v>
      </c>
      <c r="N310" s="26" t="s">
        <v>4448</v>
      </c>
    </row>
    <row r="311" spans="2:14" x14ac:dyDescent="0.2">
      <c r="B311" s="26" t="s">
        <v>4305</v>
      </c>
      <c r="G311" s="19"/>
      <c r="H311" s="19">
        <v>8271</v>
      </c>
      <c r="I311" s="19">
        <v>17660</v>
      </c>
      <c r="J311" s="19"/>
      <c r="K311" s="33"/>
      <c r="M311" s="3" t="s">
        <v>182</v>
      </c>
      <c r="N311" s="26" t="s">
        <v>4449</v>
      </c>
    </row>
    <row r="312" spans="2:14" x14ac:dyDescent="0.2">
      <c r="B312" s="26" t="s">
        <v>4047</v>
      </c>
      <c r="G312" s="19"/>
      <c r="H312" s="19">
        <v>0</v>
      </c>
      <c r="I312" s="19">
        <v>2020</v>
      </c>
      <c r="J312" s="19"/>
      <c r="K312" s="33"/>
      <c r="M312" s="3" t="s">
        <v>182</v>
      </c>
      <c r="N312" s="26" t="s">
        <v>4450</v>
      </c>
    </row>
    <row r="313" spans="2:14" x14ac:dyDescent="0.2">
      <c r="B313" s="26" t="s">
        <v>4049</v>
      </c>
      <c r="G313" s="19"/>
      <c r="H313" s="19">
        <v>0</v>
      </c>
      <c r="I313" s="19">
        <v>5561</v>
      </c>
      <c r="J313" s="19"/>
      <c r="K313" s="33"/>
      <c r="M313" s="3" t="s">
        <v>182</v>
      </c>
      <c r="N313" s="26" t="s">
        <v>4416</v>
      </c>
    </row>
    <row r="314" spans="2:14" x14ac:dyDescent="0.2">
      <c r="B314" s="26" t="s">
        <v>4310</v>
      </c>
      <c r="G314" s="19"/>
      <c r="H314" s="19">
        <v>1305</v>
      </c>
      <c r="I314" s="19">
        <v>2610</v>
      </c>
      <c r="J314" s="19"/>
      <c r="K314" s="33"/>
      <c r="M314" s="3" t="s">
        <v>180</v>
      </c>
      <c r="N314" s="26" t="s">
        <v>4451</v>
      </c>
    </row>
    <row r="315" spans="2:14" x14ac:dyDescent="0.2">
      <c r="B315" s="26" t="s">
        <v>4195</v>
      </c>
      <c r="G315" s="19"/>
      <c r="H315" s="19">
        <v>500</v>
      </c>
      <c r="I315" s="19">
        <v>0</v>
      </c>
      <c r="J315" s="19"/>
      <c r="K315" s="33"/>
      <c r="M315" s="3" t="s">
        <v>184</v>
      </c>
      <c r="N315" s="26" t="s">
        <v>4452</v>
      </c>
    </row>
    <row r="316" spans="2:14" x14ac:dyDescent="0.2">
      <c r="B316" s="26" t="s">
        <v>4312</v>
      </c>
      <c r="G316" s="19"/>
      <c r="H316" s="19">
        <v>0</v>
      </c>
      <c r="I316" s="19">
        <v>1544</v>
      </c>
      <c r="J316" s="19"/>
      <c r="K316" s="33"/>
      <c r="M316" s="3" t="s">
        <v>182</v>
      </c>
      <c r="N316" s="26" t="s">
        <v>4418</v>
      </c>
    </row>
    <row r="317" spans="2:14" x14ac:dyDescent="0.2">
      <c r="B317" s="26" t="s">
        <v>4444</v>
      </c>
      <c r="G317" s="19"/>
      <c r="H317" s="19">
        <v>200</v>
      </c>
      <c r="I317" s="19">
        <v>0</v>
      </c>
      <c r="J317" s="19"/>
      <c r="K317" s="33"/>
      <c r="M317" s="3" t="s">
        <v>184</v>
      </c>
      <c r="N317" s="26" t="s">
        <v>4453</v>
      </c>
    </row>
    <row r="318" spans="2:14" x14ac:dyDescent="0.2">
      <c r="B318" s="26" t="s">
        <v>4445</v>
      </c>
      <c r="G318" s="19"/>
      <c r="H318" s="19">
        <v>250</v>
      </c>
      <c r="I318" s="19">
        <v>0</v>
      </c>
      <c r="J318" s="19"/>
      <c r="K318" s="33"/>
      <c r="M318" s="3" t="s">
        <v>184</v>
      </c>
      <c r="N318" s="26" t="s">
        <v>4454</v>
      </c>
    </row>
    <row r="319" spans="2:14" x14ac:dyDescent="0.2">
      <c r="B319" s="26" t="s">
        <v>4455</v>
      </c>
      <c r="G319" s="19"/>
      <c r="H319" s="19">
        <v>0</v>
      </c>
      <c r="I319" s="19">
        <v>236</v>
      </c>
      <c r="J319" s="19"/>
      <c r="K319" s="33"/>
      <c r="M319" s="3" t="s">
        <v>182</v>
      </c>
      <c r="N319" s="26" t="s">
        <v>4461</v>
      </c>
    </row>
    <row r="320" spans="2:14" x14ac:dyDescent="0.2">
      <c r="B320" s="26" t="s">
        <v>4392</v>
      </c>
      <c r="G320" s="19"/>
      <c r="H320" s="19">
        <v>30</v>
      </c>
      <c r="I320" s="19">
        <v>118</v>
      </c>
      <c r="J320" s="19"/>
      <c r="K320" s="33"/>
      <c r="M320" s="3" t="s">
        <v>182</v>
      </c>
      <c r="N320" s="26" t="s">
        <v>4462</v>
      </c>
    </row>
    <row r="321" spans="2:14" x14ac:dyDescent="0.2">
      <c r="B321" s="26" t="s">
        <v>4393</v>
      </c>
      <c r="G321" s="19"/>
      <c r="H321" s="19">
        <v>67</v>
      </c>
      <c r="I321" s="19">
        <v>250</v>
      </c>
      <c r="J321" s="19"/>
      <c r="K321" s="33"/>
      <c r="M321" s="3" t="s">
        <v>182</v>
      </c>
      <c r="N321" s="26" t="s">
        <v>4406</v>
      </c>
    </row>
    <row r="322" spans="2:14" x14ac:dyDescent="0.2">
      <c r="B322" s="26" t="s">
        <v>4227</v>
      </c>
      <c r="G322" s="19"/>
      <c r="H322" s="19">
        <v>-1809</v>
      </c>
      <c r="I322" s="19">
        <v>40</v>
      </c>
      <c r="J322" s="19"/>
      <c r="K322" s="33"/>
      <c r="M322" s="3" t="s">
        <v>182</v>
      </c>
      <c r="N322" s="26" t="s">
        <v>4373</v>
      </c>
    </row>
    <row r="323" spans="2:14" x14ac:dyDescent="0.2">
      <c r="B323" s="26" t="s">
        <v>4394</v>
      </c>
      <c r="G323" s="19"/>
      <c r="H323" s="19">
        <v>1773</v>
      </c>
      <c r="I323" s="19">
        <v>1765</v>
      </c>
      <c r="J323" s="19"/>
      <c r="K323" s="33"/>
      <c r="M323" s="3" t="s">
        <v>182</v>
      </c>
      <c r="N323" s="26" t="s">
        <v>4463</v>
      </c>
    </row>
    <row r="324" spans="2:14" x14ac:dyDescent="0.2">
      <c r="B324" s="26" t="s">
        <v>4427</v>
      </c>
      <c r="G324" s="19"/>
      <c r="H324" s="19">
        <v>954</v>
      </c>
      <c r="I324" s="19">
        <v>1888</v>
      </c>
      <c r="J324" s="19"/>
      <c r="K324" s="33"/>
      <c r="M324" s="3" t="s">
        <v>182</v>
      </c>
      <c r="N324" s="26" t="s">
        <v>4464</v>
      </c>
    </row>
    <row r="325" spans="2:14" x14ac:dyDescent="0.2">
      <c r="B325" s="26" t="s">
        <v>4456</v>
      </c>
      <c r="G325" s="19"/>
      <c r="H325" s="19">
        <v>799</v>
      </c>
      <c r="I325" s="19">
        <v>0</v>
      </c>
      <c r="J325" s="19"/>
      <c r="K325" s="33"/>
      <c r="M325" s="3" t="s">
        <v>184</v>
      </c>
      <c r="N325" s="26" t="s">
        <v>4465</v>
      </c>
    </row>
    <row r="326" spans="2:14" x14ac:dyDescent="0.2">
      <c r="B326" s="26" t="s">
        <v>4457</v>
      </c>
      <c r="G326" s="19"/>
      <c r="H326" s="19">
        <v>1224</v>
      </c>
      <c r="I326" s="19">
        <v>1566</v>
      </c>
      <c r="J326" s="19"/>
      <c r="K326" s="33"/>
      <c r="M326" s="3" t="s">
        <v>180</v>
      </c>
      <c r="N326" s="26" t="s">
        <v>4466</v>
      </c>
    </row>
    <row r="327" spans="2:14" x14ac:dyDescent="0.2">
      <c r="B327" s="26" t="s">
        <v>4396</v>
      </c>
      <c r="G327" s="19"/>
      <c r="H327" s="19">
        <v>25</v>
      </c>
      <c r="I327" s="19">
        <v>44</v>
      </c>
      <c r="J327" s="19"/>
      <c r="K327" s="33"/>
      <c r="M327" s="3" t="s">
        <v>180</v>
      </c>
      <c r="N327" s="26" t="s">
        <v>4467</v>
      </c>
    </row>
    <row r="328" spans="2:14" x14ac:dyDescent="0.2">
      <c r="B328" s="26" t="s">
        <v>4353</v>
      </c>
      <c r="G328" s="19"/>
      <c r="H328" s="19">
        <v>10000</v>
      </c>
      <c r="I328" s="19">
        <v>0</v>
      </c>
      <c r="J328" s="19"/>
      <c r="K328" s="33"/>
      <c r="M328" s="3" t="s">
        <v>184</v>
      </c>
      <c r="N328" s="26" t="s">
        <v>4468</v>
      </c>
    </row>
    <row r="329" spans="2:14" x14ac:dyDescent="0.2">
      <c r="B329" s="26" t="s">
        <v>4208</v>
      </c>
      <c r="G329" s="19"/>
      <c r="H329" s="19">
        <v>1771</v>
      </c>
      <c r="I329" s="19">
        <v>516</v>
      </c>
      <c r="J329" s="19"/>
      <c r="K329" s="33"/>
      <c r="M329" s="3" t="s">
        <v>182</v>
      </c>
      <c r="N329" s="26" t="s">
        <v>4469</v>
      </c>
    </row>
    <row r="330" spans="2:14" x14ac:dyDescent="0.2">
      <c r="B330" s="26" t="s">
        <v>4458</v>
      </c>
      <c r="G330" s="19"/>
      <c r="H330" s="19">
        <v>2188</v>
      </c>
      <c r="I330" s="19">
        <v>3908</v>
      </c>
      <c r="J330" s="19"/>
      <c r="K330" s="33"/>
      <c r="M330" s="3" t="s">
        <v>182</v>
      </c>
      <c r="N330" s="26" t="s">
        <v>4470</v>
      </c>
    </row>
    <row r="331" spans="2:14" x14ac:dyDescent="0.2">
      <c r="B331" s="26" t="s">
        <v>4443</v>
      </c>
      <c r="G331" s="19"/>
      <c r="H331" s="19">
        <v>38</v>
      </c>
      <c r="I331" s="19">
        <v>76</v>
      </c>
      <c r="J331" s="19"/>
      <c r="K331" s="33"/>
      <c r="M331" s="3" t="s">
        <v>180</v>
      </c>
      <c r="N331" s="26" t="s">
        <v>4448</v>
      </c>
    </row>
    <row r="332" spans="2:14" x14ac:dyDescent="0.2">
      <c r="B332" s="26" t="s">
        <v>4459</v>
      </c>
      <c r="G332" s="19"/>
      <c r="H332" s="19">
        <v>733</v>
      </c>
      <c r="I332" s="19">
        <v>1118</v>
      </c>
      <c r="J332" s="19"/>
      <c r="K332" s="33"/>
      <c r="M332" s="3" t="s">
        <v>182</v>
      </c>
      <c r="N332" s="26" t="s">
        <v>4471</v>
      </c>
    </row>
    <row r="333" spans="2:14" x14ac:dyDescent="0.2">
      <c r="B333" s="26" t="s">
        <v>4460</v>
      </c>
      <c r="G333" s="19"/>
      <c r="H333" s="19">
        <v>1984</v>
      </c>
      <c r="I333" s="19">
        <v>2528</v>
      </c>
      <c r="J333" s="19"/>
      <c r="K333" s="33"/>
      <c r="M333" s="3" t="s">
        <v>182</v>
      </c>
      <c r="N333" s="26" t="s">
        <v>4472</v>
      </c>
    </row>
    <row r="334" spans="2:14" x14ac:dyDescent="0.2">
      <c r="B334" s="26" t="s">
        <v>4404</v>
      </c>
      <c r="G334" s="19"/>
      <c r="H334" s="19">
        <v>946</v>
      </c>
      <c r="I334" s="19">
        <v>1892</v>
      </c>
      <c r="J334" s="19"/>
      <c r="K334" s="33"/>
      <c r="M334" s="3" t="s">
        <v>180</v>
      </c>
      <c r="N334" s="26" t="s">
        <v>4420</v>
      </c>
    </row>
    <row r="335" spans="2:14" x14ac:dyDescent="0.2">
      <c r="B335" s="26" t="s">
        <v>4364</v>
      </c>
      <c r="G335" s="19"/>
      <c r="H335" s="19">
        <v>662</v>
      </c>
      <c r="I335" s="19">
        <v>0</v>
      </c>
      <c r="J335" s="19"/>
      <c r="K335" s="33"/>
      <c r="M335" s="3" t="s">
        <v>184</v>
      </c>
      <c r="N335" s="26" t="s">
        <v>4473</v>
      </c>
    </row>
    <row r="336" spans="2:14" x14ac:dyDescent="0.2">
      <c r="B336" s="3" t="s">
        <v>221</v>
      </c>
      <c r="G336" s="19"/>
      <c r="H336" s="19">
        <v>743</v>
      </c>
      <c r="I336" s="19">
        <v>-1399</v>
      </c>
      <c r="J336" s="19"/>
      <c r="K336" s="33"/>
      <c r="N336" s="3" t="s">
        <v>4803</v>
      </c>
    </row>
    <row r="337" spans="1:14" x14ac:dyDescent="0.2">
      <c r="B337" s="3" t="s">
        <v>166</v>
      </c>
      <c r="G337" s="19"/>
      <c r="H337" s="19">
        <v>6502</v>
      </c>
      <c r="I337" s="19">
        <v>573</v>
      </c>
      <c r="J337" s="19"/>
      <c r="K337" s="33"/>
    </row>
    <row r="338" spans="1:14" x14ac:dyDescent="0.2">
      <c r="G338" s="19"/>
      <c r="H338" s="19"/>
      <c r="I338" s="19"/>
      <c r="J338" s="19"/>
      <c r="K338" s="33"/>
    </row>
    <row r="339" spans="1:14" x14ac:dyDescent="0.2">
      <c r="G339" s="19"/>
      <c r="H339" s="19"/>
      <c r="I339" s="19"/>
      <c r="J339" s="19"/>
      <c r="K339" s="33"/>
    </row>
    <row r="340" spans="1:14" x14ac:dyDescent="0.2">
      <c r="A340" s="59" t="s">
        <v>6459</v>
      </c>
      <c r="B340" s="39"/>
      <c r="G340" s="19"/>
      <c r="H340" s="19"/>
      <c r="I340" s="19"/>
      <c r="J340" s="19"/>
      <c r="K340" s="33"/>
    </row>
    <row r="341" spans="1:14" x14ac:dyDescent="0.2">
      <c r="A341" s="39"/>
      <c r="B341" s="39" t="s">
        <v>579</v>
      </c>
      <c r="G341" s="19"/>
      <c r="H341" s="19"/>
      <c r="I341" s="48">
        <v>17918</v>
      </c>
      <c r="J341" s="19"/>
      <c r="K341" s="33"/>
      <c r="N341" s="3" t="s">
        <v>8935</v>
      </c>
    </row>
    <row r="342" spans="1:14" x14ac:dyDescent="0.2">
      <c r="A342" s="39"/>
      <c r="B342" s="39" t="s">
        <v>578</v>
      </c>
      <c r="G342" s="19"/>
      <c r="H342" s="19"/>
      <c r="I342" s="48">
        <v>-9463</v>
      </c>
      <c r="J342" s="19"/>
      <c r="K342" s="33"/>
      <c r="N342" s="3" t="s">
        <v>8936</v>
      </c>
    </row>
    <row r="343" spans="1:14" x14ac:dyDescent="0.2">
      <c r="A343" s="39"/>
      <c r="B343" s="39" t="s">
        <v>580</v>
      </c>
      <c r="G343" s="19"/>
      <c r="H343" s="19"/>
      <c r="I343" s="19">
        <v>13072</v>
      </c>
      <c r="J343" s="19"/>
      <c r="K343" s="33"/>
    </row>
    <row r="344" spans="1:14" x14ac:dyDescent="0.2">
      <c r="B344" s="36" t="s">
        <v>4227</v>
      </c>
      <c r="G344" s="19"/>
      <c r="H344" s="19"/>
      <c r="I344" s="19">
        <v>2360</v>
      </c>
      <c r="J344" s="19"/>
      <c r="K344" s="33"/>
      <c r="N344" s="3" t="s">
        <v>8982</v>
      </c>
    </row>
    <row r="345" spans="1:14" x14ac:dyDescent="0.2">
      <c r="B345" s="36" t="s">
        <v>4804</v>
      </c>
      <c r="G345" s="19"/>
      <c r="H345" s="19"/>
      <c r="I345" s="19">
        <v>1106</v>
      </c>
      <c r="J345" s="19"/>
      <c r="K345" s="33"/>
      <c r="N345" s="3" t="s">
        <v>8984</v>
      </c>
    </row>
    <row r="346" spans="1:14" x14ac:dyDescent="0.2">
      <c r="B346" s="36" t="s">
        <v>4805</v>
      </c>
      <c r="G346" s="19"/>
      <c r="H346" s="19"/>
      <c r="I346" s="19">
        <v>1198</v>
      </c>
      <c r="J346" s="19"/>
      <c r="K346" s="33"/>
      <c r="N346" s="3" t="s">
        <v>8985</v>
      </c>
    </row>
    <row r="347" spans="1:14" x14ac:dyDescent="0.2">
      <c r="B347" s="36" t="s">
        <v>4765</v>
      </c>
      <c r="G347" s="19"/>
      <c r="H347" s="19"/>
      <c r="I347" s="19">
        <v>257</v>
      </c>
      <c r="J347" s="19"/>
      <c r="K347" s="33"/>
      <c r="N347" s="3" t="s">
        <v>8986</v>
      </c>
    </row>
    <row r="348" spans="1:14" x14ac:dyDescent="0.2">
      <c r="B348" s="36" t="s">
        <v>4806</v>
      </c>
      <c r="G348" s="19"/>
      <c r="H348" s="19"/>
      <c r="I348" s="19">
        <v>10412</v>
      </c>
      <c r="J348" s="19"/>
      <c r="K348" s="33"/>
      <c r="N348" s="3" t="s">
        <v>8987</v>
      </c>
    </row>
    <row r="349" spans="1:14" x14ac:dyDescent="0.2">
      <c r="B349" s="36" t="s">
        <v>4807</v>
      </c>
      <c r="G349" s="19"/>
      <c r="H349" s="19"/>
      <c r="I349" s="19">
        <v>45462</v>
      </c>
      <c r="J349" s="19"/>
      <c r="K349" s="33"/>
      <c r="N349" s="3" t="s">
        <v>8989</v>
      </c>
    </row>
    <row r="350" spans="1:14" x14ac:dyDescent="0.2">
      <c r="B350" s="36" t="s">
        <v>4808</v>
      </c>
      <c r="G350" s="19"/>
      <c r="H350" s="19"/>
      <c r="I350" s="19">
        <v>632</v>
      </c>
      <c r="J350" s="19"/>
      <c r="K350" s="33"/>
      <c r="N350" s="3" t="s">
        <v>9002</v>
      </c>
    </row>
    <row r="351" spans="1:14" x14ac:dyDescent="0.2">
      <c r="B351" s="36" t="s">
        <v>4809</v>
      </c>
      <c r="G351" s="19"/>
      <c r="H351" s="19"/>
      <c r="I351" s="19">
        <v>712</v>
      </c>
      <c r="J351" s="19"/>
      <c r="K351" s="33"/>
      <c r="N351" s="3" t="s">
        <v>9003</v>
      </c>
    </row>
    <row r="352" spans="1:14" x14ac:dyDescent="0.2">
      <c r="B352" s="36" t="s">
        <v>8636</v>
      </c>
      <c r="G352" s="19"/>
      <c r="H352" s="19"/>
      <c r="I352" s="19">
        <v>4255</v>
      </c>
      <c r="J352" s="19"/>
      <c r="K352" s="33"/>
      <c r="N352" s="3" t="s">
        <v>8983</v>
      </c>
    </row>
    <row r="353" spans="2:14" x14ac:dyDescent="0.2">
      <c r="B353" s="36" t="s">
        <v>8709</v>
      </c>
      <c r="G353" s="19"/>
      <c r="H353" s="19"/>
      <c r="I353" s="48">
        <v>225437</v>
      </c>
      <c r="J353" s="19"/>
      <c r="K353" s="33"/>
      <c r="N353" s="3" t="s">
        <v>8988</v>
      </c>
    </row>
    <row r="354" spans="2:14" x14ac:dyDescent="0.2">
      <c r="B354" s="36" t="s">
        <v>8710</v>
      </c>
      <c r="G354" s="19"/>
      <c r="H354" s="19"/>
      <c r="I354" s="48">
        <v>13577</v>
      </c>
      <c r="J354" s="19"/>
      <c r="K354" s="33"/>
      <c r="N354" s="3" t="s">
        <v>8990</v>
      </c>
    </row>
    <row r="355" spans="2:14" x14ac:dyDescent="0.2">
      <c r="B355" s="36" t="s">
        <v>8711</v>
      </c>
      <c r="G355" s="19"/>
      <c r="H355" s="19"/>
      <c r="I355" s="48">
        <v>1513</v>
      </c>
      <c r="J355" s="19"/>
      <c r="K355" s="33"/>
      <c r="N355" s="3" t="s">
        <v>8991</v>
      </c>
    </row>
    <row r="356" spans="2:14" x14ac:dyDescent="0.2">
      <c r="B356" s="36" t="s">
        <v>8712</v>
      </c>
      <c r="G356" s="19"/>
      <c r="H356" s="19"/>
      <c r="I356" s="48">
        <v>16171</v>
      </c>
      <c r="J356" s="19"/>
      <c r="K356" s="33"/>
      <c r="N356" s="3" t="s">
        <v>8992</v>
      </c>
    </row>
    <row r="357" spans="2:14" x14ac:dyDescent="0.2">
      <c r="B357" s="36" t="s">
        <v>8713</v>
      </c>
      <c r="G357" s="19"/>
      <c r="H357" s="19"/>
      <c r="I357" s="48">
        <v>3561</v>
      </c>
      <c r="J357" s="19"/>
      <c r="K357" s="33"/>
      <c r="N357" s="3" t="s">
        <v>8993</v>
      </c>
    </row>
    <row r="358" spans="2:14" x14ac:dyDescent="0.2">
      <c r="B358" s="36" t="s">
        <v>8714</v>
      </c>
      <c r="G358" s="19"/>
      <c r="H358" s="19"/>
      <c r="I358" s="48">
        <v>-2179</v>
      </c>
      <c r="J358" s="19"/>
      <c r="K358" s="33"/>
      <c r="N358" s="3" t="s">
        <v>8994</v>
      </c>
    </row>
    <row r="359" spans="2:14" x14ac:dyDescent="0.2">
      <c r="B359" s="36" t="s">
        <v>8715</v>
      </c>
      <c r="G359" s="19"/>
      <c r="H359" s="19"/>
      <c r="I359" s="48">
        <v>4098</v>
      </c>
      <c r="J359" s="19"/>
      <c r="K359" s="33"/>
      <c r="N359" s="3" t="s">
        <v>8995</v>
      </c>
    </row>
    <row r="360" spans="2:14" x14ac:dyDescent="0.2">
      <c r="B360" s="36" t="s">
        <v>8716</v>
      </c>
      <c r="G360" s="19"/>
      <c r="H360" s="19"/>
      <c r="I360" s="48">
        <v>145894</v>
      </c>
      <c r="J360" s="19"/>
      <c r="K360" s="33"/>
      <c r="N360" s="3" t="s">
        <v>8996</v>
      </c>
    </row>
    <row r="361" spans="2:14" x14ac:dyDescent="0.2">
      <c r="B361" s="36" t="s">
        <v>8717</v>
      </c>
      <c r="G361" s="19"/>
      <c r="H361" s="19"/>
      <c r="I361" s="48">
        <v>426340</v>
      </c>
      <c r="J361" s="19"/>
      <c r="K361" s="33"/>
      <c r="N361" s="3" t="s">
        <v>8997</v>
      </c>
    </row>
    <row r="362" spans="2:14" x14ac:dyDescent="0.2">
      <c r="B362" s="36" t="s">
        <v>8718</v>
      </c>
      <c r="G362" s="19"/>
      <c r="H362" s="19"/>
      <c r="I362" s="48">
        <v>-16900</v>
      </c>
      <c r="J362" s="19"/>
      <c r="K362" s="33"/>
      <c r="N362" s="3" t="s">
        <v>8998</v>
      </c>
    </row>
    <row r="363" spans="2:14" x14ac:dyDescent="0.2">
      <c r="B363" s="36" t="s">
        <v>8719</v>
      </c>
      <c r="G363" s="19"/>
      <c r="H363" s="19"/>
      <c r="I363" s="19">
        <v>3928</v>
      </c>
      <c r="J363" s="19"/>
      <c r="K363" s="33"/>
      <c r="N363" s="3" t="s">
        <v>8999</v>
      </c>
    </row>
    <row r="364" spans="2:14" x14ac:dyDescent="0.2">
      <c r="B364" s="36" t="s">
        <v>8720</v>
      </c>
      <c r="G364" s="19"/>
      <c r="H364" s="19"/>
      <c r="I364" s="19">
        <v>39751</v>
      </c>
      <c r="J364" s="19"/>
      <c r="K364" s="33"/>
      <c r="N364" s="3" t="s">
        <v>9000</v>
      </c>
    </row>
    <row r="365" spans="2:14" x14ac:dyDescent="0.2">
      <c r="B365" s="36" t="s">
        <v>8721</v>
      </c>
      <c r="G365" s="19"/>
      <c r="H365" s="19"/>
      <c r="I365" s="19">
        <v>284898</v>
      </c>
      <c r="J365" s="19"/>
      <c r="K365" s="33"/>
      <c r="N365" s="3" t="s">
        <v>9001</v>
      </c>
    </row>
    <row r="366" spans="2:14" x14ac:dyDescent="0.2">
      <c r="B366" s="36" t="s">
        <v>8722</v>
      </c>
      <c r="G366" s="19"/>
      <c r="H366" s="19"/>
      <c r="I366" s="48">
        <v>119503</v>
      </c>
      <c r="J366" s="19"/>
      <c r="K366" s="33"/>
      <c r="N366" s="3" t="s">
        <v>9004</v>
      </c>
    </row>
    <row r="367" spans="2:14" x14ac:dyDescent="0.2">
      <c r="B367" s="36" t="s">
        <v>8723</v>
      </c>
      <c r="G367" s="19"/>
      <c r="H367" s="19"/>
      <c r="I367" s="48">
        <v>324</v>
      </c>
      <c r="J367" s="19"/>
      <c r="K367" s="33"/>
      <c r="N367" s="3" t="s">
        <v>9005</v>
      </c>
    </row>
    <row r="368" spans="2:14" x14ac:dyDescent="0.2">
      <c r="B368" s="36" t="s">
        <v>8724</v>
      </c>
      <c r="G368" s="19"/>
      <c r="H368" s="19"/>
      <c r="I368" s="48">
        <v>-5472</v>
      </c>
      <c r="J368" s="19"/>
      <c r="K368" s="33"/>
      <c r="N368" s="3" t="s">
        <v>9006</v>
      </c>
    </row>
    <row r="369" spans="1:14" x14ac:dyDescent="0.2">
      <c r="B369" s="36"/>
      <c r="G369" s="19"/>
      <c r="H369" s="19"/>
      <c r="I369" s="19"/>
      <c r="J369" s="19"/>
      <c r="K369" s="33"/>
    </row>
    <row r="370" spans="1:14" x14ac:dyDescent="0.2">
      <c r="G370" s="19"/>
      <c r="H370" s="19"/>
      <c r="I370" s="19"/>
      <c r="J370" s="19"/>
      <c r="K370" s="33"/>
    </row>
    <row r="371" spans="1:14" ht="25.5" x14ac:dyDescent="0.2">
      <c r="A371" s="61" t="s">
        <v>6460</v>
      </c>
      <c r="B371" s="62"/>
      <c r="C371" s="66" t="s">
        <v>3292</v>
      </c>
      <c r="D371" s="66" t="s">
        <v>3293</v>
      </c>
      <c r="E371" s="70" t="s">
        <v>7761</v>
      </c>
      <c r="G371" s="19"/>
      <c r="H371" s="19"/>
      <c r="I371" s="19"/>
      <c r="J371" s="19"/>
      <c r="K371" s="33"/>
    </row>
    <row r="372" spans="1:14" x14ac:dyDescent="0.2">
      <c r="A372" s="62"/>
      <c r="B372" s="62" t="s">
        <v>6461</v>
      </c>
      <c r="C372" s="67">
        <f t="shared" ref="C372:C380" si="0">-I343</f>
        <v>-13072</v>
      </c>
      <c r="D372" s="67"/>
      <c r="E372" s="78"/>
      <c r="G372" s="19"/>
      <c r="H372" s="19"/>
      <c r="I372" s="19"/>
      <c r="J372" s="19"/>
      <c r="K372" s="33"/>
    </row>
    <row r="373" spans="1:14" x14ac:dyDescent="0.2">
      <c r="A373" s="62"/>
      <c r="B373" s="51" t="s">
        <v>4227</v>
      </c>
      <c r="C373" s="67">
        <f t="shared" si="0"/>
        <v>-2360</v>
      </c>
      <c r="D373" s="67"/>
      <c r="E373" s="78"/>
      <c r="G373" s="19"/>
      <c r="H373" s="19"/>
      <c r="I373" s="19"/>
      <c r="J373" s="19"/>
      <c r="K373" s="33"/>
    </row>
    <row r="374" spans="1:14" x14ac:dyDescent="0.2">
      <c r="A374" s="62"/>
      <c r="B374" s="51" t="s">
        <v>4804</v>
      </c>
      <c r="C374" s="67">
        <f t="shared" si="0"/>
        <v>-1106</v>
      </c>
      <c r="D374" s="67"/>
      <c r="E374" s="78"/>
      <c r="G374" s="19"/>
      <c r="H374" s="19"/>
      <c r="I374" s="19"/>
      <c r="J374" s="19"/>
      <c r="K374" s="33"/>
    </row>
    <row r="375" spans="1:14" x14ac:dyDescent="0.2">
      <c r="A375" s="62"/>
      <c r="B375" s="51" t="s">
        <v>4805</v>
      </c>
      <c r="C375" s="67">
        <f t="shared" si="0"/>
        <v>-1198</v>
      </c>
      <c r="D375" s="67"/>
      <c r="E375" s="78"/>
      <c r="G375" s="19"/>
      <c r="H375" s="19"/>
      <c r="I375" s="19"/>
      <c r="J375" s="19"/>
      <c r="K375" s="33"/>
    </row>
    <row r="376" spans="1:14" x14ac:dyDescent="0.2">
      <c r="A376" s="62"/>
      <c r="B376" s="51" t="s">
        <v>4765</v>
      </c>
      <c r="C376" s="67">
        <f t="shared" si="0"/>
        <v>-257</v>
      </c>
      <c r="D376" s="67"/>
      <c r="E376" s="78"/>
      <c r="G376" s="19"/>
      <c r="H376" s="19"/>
      <c r="I376" s="19"/>
      <c r="J376" s="19"/>
      <c r="K376" s="33"/>
    </row>
    <row r="377" spans="1:14" x14ac:dyDescent="0.2">
      <c r="A377" s="62"/>
      <c r="B377" s="51" t="s">
        <v>4806</v>
      </c>
      <c r="C377" s="67">
        <f t="shared" si="0"/>
        <v>-10412</v>
      </c>
      <c r="D377" s="67"/>
      <c r="E377" s="78"/>
      <c r="G377" s="19"/>
      <c r="H377" s="19"/>
      <c r="I377" s="19"/>
      <c r="J377" s="19"/>
      <c r="K377" s="33"/>
    </row>
    <row r="378" spans="1:14" x14ac:dyDescent="0.2">
      <c r="A378" s="62"/>
      <c r="B378" s="51" t="s">
        <v>4807</v>
      </c>
      <c r="C378" s="67">
        <f t="shared" si="0"/>
        <v>-45462</v>
      </c>
      <c r="D378" s="67"/>
      <c r="E378" s="78"/>
      <c r="G378" s="19"/>
      <c r="H378" s="19"/>
      <c r="I378" s="19"/>
      <c r="J378" s="19"/>
      <c r="K378" s="33"/>
    </row>
    <row r="379" spans="1:14" x14ac:dyDescent="0.2">
      <c r="A379" s="62"/>
      <c r="B379" s="51" t="s">
        <v>4808</v>
      </c>
      <c r="C379" s="67">
        <f t="shared" si="0"/>
        <v>-632</v>
      </c>
      <c r="D379" s="67"/>
      <c r="E379" s="78"/>
      <c r="G379" s="19"/>
      <c r="H379" s="19"/>
      <c r="I379" s="19"/>
      <c r="J379" s="19"/>
      <c r="K379" s="33"/>
    </row>
    <row r="380" spans="1:14" x14ac:dyDescent="0.2">
      <c r="A380" s="62"/>
      <c r="B380" s="51" t="s">
        <v>4809</v>
      </c>
      <c r="C380" s="67">
        <f t="shared" si="0"/>
        <v>-712</v>
      </c>
      <c r="D380" s="67"/>
      <c r="E380" s="78"/>
      <c r="G380" s="19"/>
      <c r="H380" s="19"/>
      <c r="I380" s="19"/>
      <c r="J380" s="19"/>
      <c r="K380" s="33"/>
    </row>
    <row r="381" spans="1:14" x14ac:dyDescent="0.2">
      <c r="A381" s="62"/>
      <c r="B381" s="64" t="s">
        <v>3971</v>
      </c>
      <c r="C381" s="52">
        <v>-2600</v>
      </c>
      <c r="D381" s="52">
        <v>-2600</v>
      </c>
      <c r="E381" s="78"/>
      <c r="G381" s="19"/>
      <c r="H381" s="19"/>
      <c r="I381" s="19"/>
      <c r="J381" s="19"/>
      <c r="K381" s="33"/>
      <c r="N381" s="3" t="s">
        <v>4836</v>
      </c>
    </row>
    <row r="382" spans="1:14" x14ac:dyDescent="0.2">
      <c r="A382" s="62"/>
      <c r="B382" s="51" t="s">
        <v>4427</v>
      </c>
      <c r="C382" s="52">
        <v>-1190</v>
      </c>
      <c r="D382" s="52">
        <v>-1190</v>
      </c>
      <c r="E382" s="78"/>
      <c r="G382" s="19"/>
      <c r="H382" s="19"/>
      <c r="I382" s="19"/>
      <c r="J382" s="19"/>
      <c r="K382" s="33"/>
      <c r="N382" s="3" t="s">
        <v>4837</v>
      </c>
    </row>
    <row r="383" spans="1:14" x14ac:dyDescent="0.2">
      <c r="A383" s="62"/>
      <c r="B383" s="49" t="s">
        <v>4810</v>
      </c>
      <c r="C383" s="50">
        <v>-4000</v>
      </c>
      <c r="D383" s="67"/>
      <c r="E383" s="78"/>
      <c r="G383" s="19"/>
      <c r="H383" s="19"/>
      <c r="I383" s="19"/>
      <c r="J383" s="19"/>
      <c r="K383" s="33"/>
    </row>
    <row r="384" spans="1:14" x14ac:dyDescent="0.2">
      <c r="A384" s="62"/>
      <c r="B384" s="49" t="s">
        <v>4811</v>
      </c>
      <c r="C384" s="50">
        <v>-1496</v>
      </c>
      <c r="D384" s="67"/>
      <c r="E384" s="78">
        <v>-2328</v>
      </c>
      <c r="G384" s="19"/>
      <c r="H384" s="19"/>
      <c r="I384" s="19"/>
      <c r="J384" s="19"/>
      <c r="K384" s="33"/>
      <c r="N384" s="26" t="s">
        <v>8725</v>
      </c>
    </row>
    <row r="385" spans="1:14" x14ac:dyDescent="0.2">
      <c r="A385" s="62"/>
      <c r="B385" s="49" t="s">
        <v>4812</v>
      </c>
      <c r="C385" s="50">
        <v>-4800</v>
      </c>
      <c r="D385" s="67"/>
      <c r="E385" s="78">
        <v>-4800</v>
      </c>
      <c r="G385" s="19"/>
      <c r="H385" s="19"/>
      <c r="I385" s="19"/>
      <c r="J385" s="19"/>
      <c r="K385" s="33"/>
      <c r="N385" s="3" t="s">
        <v>8726</v>
      </c>
    </row>
    <row r="386" spans="1:14" x14ac:dyDescent="0.2">
      <c r="A386" s="62"/>
      <c r="B386" s="49" t="s">
        <v>4813</v>
      </c>
      <c r="C386" s="50">
        <v>-200</v>
      </c>
      <c r="D386" s="67"/>
      <c r="E386" s="78">
        <v>-200</v>
      </c>
      <c r="G386" s="19"/>
      <c r="H386" s="19"/>
      <c r="I386" s="19"/>
      <c r="J386" s="19"/>
      <c r="K386" s="33"/>
      <c r="N386" s="26" t="s">
        <v>8727</v>
      </c>
    </row>
    <row r="387" spans="1:14" x14ac:dyDescent="0.2">
      <c r="A387" s="62"/>
      <c r="B387" s="49" t="s">
        <v>4814</v>
      </c>
      <c r="C387" s="50">
        <v>-2204</v>
      </c>
      <c r="D387" s="67"/>
      <c r="E387" s="78"/>
      <c r="G387" s="19"/>
      <c r="H387" s="19"/>
      <c r="I387" s="19"/>
      <c r="J387" s="19"/>
      <c r="K387" s="33"/>
    </row>
    <row r="388" spans="1:14" x14ac:dyDescent="0.2">
      <c r="A388" s="62"/>
      <c r="B388" s="49" t="s">
        <v>4815</v>
      </c>
      <c r="C388" s="50">
        <v>-238</v>
      </c>
      <c r="D388" s="67"/>
      <c r="E388" s="78">
        <v>-238</v>
      </c>
      <c r="G388" s="19"/>
      <c r="H388" s="19"/>
      <c r="I388" s="19"/>
      <c r="J388" s="19"/>
      <c r="K388" s="33"/>
      <c r="N388" s="26" t="s">
        <v>8728</v>
      </c>
    </row>
    <row r="389" spans="1:14" x14ac:dyDescent="0.2">
      <c r="A389" s="62"/>
      <c r="B389" s="49" t="s">
        <v>4816</v>
      </c>
      <c r="C389" s="50">
        <v>-188</v>
      </c>
      <c r="D389" s="67"/>
      <c r="E389" s="78">
        <v>-188</v>
      </c>
      <c r="G389" s="19"/>
      <c r="H389" s="19"/>
      <c r="I389" s="19"/>
      <c r="J389" s="19"/>
      <c r="K389" s="33"/>
      <c r="N389" s="3" t="s">
        <v>8729</v>
      </c>
    </row>
    <row r="390" spans="1:14" x14ac:dyDescent="0.2">
      <c r="A390" s="62"/>
      <c r="B390" s="49" t="s">
        <v>4817</v>
      </c>
      <c r="C390" s="50">
        <v>-998</v>
      </c>
      <c r="D390" s="67"/>
      <c r="E390" s="78">
        <v>-962</v>
      </c>
      <c r="G390" s="19"/>
      <c r="H390" s="19"/>
      <c r="I390" s="19"/>
      <c r="J390" s="19"/>
      <c r="K390" s="33"/>
      <c r="N390" s="26" t="s">
        <v>8730</v>
      </c>
    </row>
    <row r="391" spans="1:14" x14ac:dyDescent="0.2">
      <c r="A391" s="62"/>
      <c r="B391" s="49" t="s">
        <v>4818</v>
      </c>
      <c r="C391" s="50">
        <v>-39042</v>
      </c>
      <c r="D391" s="67"/>
      <c r="E391" s="78"/>
      <c r="G391" s="19"/>
      <c r="H391" s="19"/>
      <c r="I391" s="19"/>
      <c r="J391" s="19"/>
      <c r="K391" s="33"/>
    </row>
    <row r="392" spans="1:14" x14ac:dyDescent="0.2">
      <c r="A392" s="62"/>
      <c r="B392" s="49" t="s">
        <v>4819</v>
      </c>
      <c r="C392" s="50">
        <v>-44750</v>
      </c>
      <c r="D392" s="67"/>
      <c r="E392" s="78"/>
      <c r="G392" s="19"/>
      <c r="H392" s="19"/>
      <c r="I392" s="19"/>
      <c r="J392" s="19"/>
      <c r="K392" s="33"/>
    </row>
    <row r="393" spans="1:14" x14ac:dyDescent="0.2">
      <c r="A393" s="62"/>
      <c r="B393" s="49" t="s">
        <v>4820</v>
      </c>
      <c r="C393" s="50">
        <v>-600</v>
      </c>
      <c r="D393" s="67"/>
      <c r="E393" s="78">
        <v>-600</v>
      </c>
      <c r="G393" s="19"/>
      <c r="H393" s="19"/>
      <c r="I393" s="19"/>
      <c r="J393" s="19"/>
      <c r="K393" s="33"/>
      <c r="N393" s="26" t="s">
        <v>8737</v>
      </c>
    </row>
    <row r="394" spans="1:14" x14ac:dyDescent="0.2">
      <c r="A394" s="62"/>
      <c r="B394" s="49" t="s">
        <v>4821</v>
      </c>
      <c r="C394" s="50">
        <v>-1030</v>
      </c>
      <c r="D394" s="67"/>
      <c r="E394" s="78"/>
      <c r="G394" s="19"/>
      <c r="H394" s="19"/>
      <c r="I394" s="19"/>
      <c r="J394" s="19"/>
      <c r="K394" s="33"/>
    </row>
    <row r="395" spans="1:14" x14ac:dyDescent="0.2">
      <c r="A395" s="62"/>
      <c r="B395" s="49" t="s">
        <v>4822</v>
      </c>
      <c r="C395" s="50">
        <v>-2500</v>
      </c>
      <c r="D395" s="50"/>
      <c r="E395" s="78"/>
      <c r="G395" s="19"/>
      <c r="H395" s="19"/>
      <c r="I395" s="19"/>
      <c r="J395" s="19"/>
      <c r="K395" s="33"/>
    </row>
    <row r="396" spans="1:14" x14ac:dyDescent="0.2">
      <c r="A396" s="62"/>
      <c r="B396" s="49" t="s">
        <v>4823</v>
      </c>
      <c r="C396" s="50">
        <v>-110000</v>
      </c>
      <c r="D396" s="50"/>
      <c r="E396" s="78">
        <v>-30350</v>
      </c>
      <c r="G396" s="19"/>
      <c r="H396" s="19"/>
      <c r="I396" s="19"/>
      <c r="J396" s="19"/>
      <c r="K396" s="33"/>
      <c r="N396" s="26" t="s">
        <v>8738</v>
      </c>
    </row>
    <row r="397" spans="1:14" x14ac:dyDescent="0.2">
      <c r="A397" s="62"/>
      <c r="B397" s="49" t="s">
        <v>4824</v>
      </c>
      <c r="C397" s="50">
        <v>-692</v>
      </c>
      <c r="D397" s="52"/>
      <c r="E397" s="78"/>
      <c r="G397" s="19"/>
      <c r="H397" s="19"/>
      <c r="I397" s="19"/>
      <c r="J397" s="19"/>
      <c r="K397" s="33"/>
    </row>
    <row r="398" spans="1:14" x14ac:dyDescent="0.2">
      <c r="A398" s="62"/>
      <c r="B398" s="49" t="s">
        <v>4825</v>
      </c>
      <c r="C398" s="50">
        <v>-9254</v>
      </c>
      <c r="D398" s="52"/>
      <c r="E398" s="78">
        <v>-9254</v>
      </c>
      <c r="G398" s="19"/>
      <c r="H398" s="19"/>
      <c r="I398" s="19"/>
      <c r="J398" s="19"/>
      <c r="K398" s="33"/>
      <c r="N398" s="26" t="s">
        <v>8739</v>
      </c>
    </row>
    <row r="399" spans="1:14" x14ac:dyDescent="0.2">
      <c r="A399" s="62"/>
      <c r="B399" s="49" t="s">
        <v>4826</v>
      </c>
      <c r="C399" s="50">
        <v>-6868</v>
      </c>
      <c r="D399" s="52"/>
      <c r="E399" s="78"/>
      <c r="G399" s="19"/>
      <c r="H399" s="19"/>
      <c r="I399" s="19"/>
      <c r="J399" s="19"/>
      <c r="K399" s="33"/>
    </row>
    <row r="400" spans="1:14" x14ac:dyDescent="0.2">
      <c r="A400" s="62"/>
      <c r="B400" s="49" t="s">
        <v>4827</v>
      </c>
      <c r="C400" s="50">
        <v>-800</v>
      </c>
      <c r="D400" s="52"/>
      <c r="E400" s="78">
        <f>-548-250</f>
        <v>-798</v>
      </c>
      <c r="G400" s="19"/>
      <c r="H400" s="19"/>
      <c r="I400" s="19"/>
      <c r="J400" s="19"/>
      <c r="K400" s="33"/>
      <c r="N400" s="26" t="s">
        <v>8731</v>
      </c>
    </row>
    <row r="401" spans="1:14" x14ac:dyDescent="0.2">
      <c r="A401" s="62"/>
      <c r="B401" s="49" t="s">
        <v>4828</v>
      </c>
      <c r="C401" s="50">
        <v>-1400</v>
      </c>
      <c r="D401" s="67"/>
      <c r="E401" s="78">
        <v>-1400</v>
      </c>
      <c r="G401" s="19"/>
      <c r="H401" s="19"/>
      <c r="I401" s="19"/>
      <c r="J401" s="19"/>
      <c r="K401" s="33"/>
      <c r="N401" s="26" t="s">
        <v>8750</v>
      </c>
    </row>
    <row r="402" spans="1:14" x14ac:dyDescent="0.2">
      <c r="A402" s="62"/>
      <c r="B402" s="51" t="s">
        <v>4829</v>
      </c>
      <c r="C402" s="52">
        <v>-2914</v>
      </c>
      <c r="D402" s="52">
        <v>-2914</v>
      </c>
      <c r="E402" s="78"/>
      <c r="G402" s="19"/>
      <c r="H402" s="19"/>
      <c r="I402" s="19"/>
      <c r="J402" s="19"/>
      <c r="K402" s="33"/>
      <c r="N402" s="3" t="s">
        <v>4838</v>
      </c>
    </row>
    <row r="403" spans="1:14" x14ac:dyDescent="0.2">
      <c r="A403" s="62"/>
      <c r="B403" s="51" t="s">
        <v>4398</v>
      </c>
      <c r="C403" s="52">
        <v>-2000</v>
      </c>
      <c r="D403" s="52">
        <v>-2000</v>
      </c>
      <c r="E403" s="78"/>
      <c r="G403" s="19"/>
      <c r="H403" s="19"/>
      <c r="I403" s="19"/>
      <c r="J403" s="19"/>
      <c r="K403" s="33"/>
      <c r="N403" s="3" t="s">
        <v>4839</v>
      </c>
    </row>
    <row r="404" spans="1:14" x14ac:dyDescent="0.2">
      <c r="A404" s="62"/>
      <c r="B404" s="64" t="s">
        <v>4830</v>
      </c>
      <c r="C404" s="52">
        <v>-2000</v>
      </c>
      <c r="D404" s="52">
        <v>-2000</v>
      </c>
      <c r="E404" s="78"/>
      <c r="G404" s="19"/>
      <c r="H404" s="19"/>
      <c r="I404" s="19"/>
      <c r="J404" s="19"/>
      <c r="K404" s="33"/>
      <c r="N404" s="3" t="s">
        <v>4840</v>
      </c>
    </row>
    <row r="405" spans="1:14" x14ac:dyDescent="0.2">
      <c r="A405" s="62"/>
      <c r="B405" s="51" t="s">
        <v>4831</v>
      </c>
      <c r="C405" s="52">
        <v>-17040</v>
      </c>
      <c r="D405" s="52">
        <v>-17040</v>
      </c>
      <c r="E405" s="78"/>
      <c r="G405" s="19"/>
      <c r="H405" s="19"/>
      <c r="I405" s="19"/>
      <c r="J405" s="19"/>
      <c r="K405" s="33"/>
      <c r="N405" s="3" t="s">
        <v>4841</v>
      </c>
    </row>
    <row r="406" spans="1:14" x14ac:dyDescent="0.2">
      <c r="A406" s="62"/>
      <c r="B406" s="51" t="s">
        <v>4030</v>
      </c>
      <c r="C406" s="52">
        <v>-145894</v>
      </c>
      <c r="D406" s="52">
        <v>-145894</v>
      </c>
      <c r="E406" s="78"/>
      <c r="G406" s="19"/>
      <c r="H406" s="19"/>
      <c r="I406" s="19"/>
      <c r="J406" s="19"/>
      <c r="K406" s="33"/>
      <c r="N406" s="3" t="s">
        <v>4842</v>
      </c>
    </row>
    <row r="407" spans="1:14" x14ac:dyDescent="0.2">
      <c r="A407" s="62"/>
      <c r="B407" s="51" t="s">
        <v>4832</v>
      </c>
      <c r="C407" s="52">
        <v>-3120</v>
      </c>
      <c r="D407" s="52">
        <v>-3120</v>
      </c>
      <c r="E407" s="78"/>
      <c r="G407" s="19"/>
      <c r="H407" s="19"/>
      <c r="I407" s="19"/>
      <c r="J407" s="19"/>
      <c r="K407" s="33"/>
      <c r="N407" s="3" t="s">
        <v>4843</v>
      </c>
    </row>
    <row r="408" spans="1:14" x14ac:dyDescent="0.2">
      <c r="A408" s="62"/>
      <c r="B408" s="64" t="s">
        <v>4833</v>
      </c>
      <c r="C408" s="52">
        <v>-170</v>
      </c>
      <c r="D408" s="52">
        <v>-170</v>
      </c>
      <c r="E408" s="78"/>
      <c r="G408" s="19"/>
      <c r="H408" s="19"/>
      <c r="I408" s="19"/>
      <c r="J408" s="19"/>
      <c r="K408" s="33"/>
      <c r="N408" s="3" t="s">
        <v>4844</v>
      </c>
    </row>
    <row r="409" spans="1:14" x14ac:dyDescent="0.2">
      <c r="A409" s="62"/>
      <c r="B409" s="51" t="s">
        <v>4834</v>
      </c>
      <c r="C409" s="52">
        <v>-119503</v>
      </c>
      <c r="D409" s="52">
        <v>-119503</v>
      </c>
      <c r="E409" s="78"/>
      <c r="G409" s="19"/>
      <c r="H409" s="19"/>
      <c r="I409" s="19"/>
      <c r="J409" s="19"/>
      <c r="K409" s="33"/>
      <c r="N409" s="3" t="s">
        <v>4845</v>
      </c>
    </row>
    <row r="410" spans="1:14" x14ac:dyDescent="0.2">
      <c r="A410" s="62"/>
      <c r="B410" s="51" t="s">
        <v>4835</v>
      </c>
      <c r="C410" s="52">
        <v>-1434</v>
      </c>
      <c r="D410" s="52">
        <v>-1434</v>
      </c>
      <c r="E410" s="78"/>
      <c r="G410" s="19"/>
      <c r="H410" s="19"/>
      <c r="I410" s="19"/>
      <c r="J410" s="19"/>
      <c r="K410" s="33"/>
      <c r="N410" s="3" t="s">
        <v>4846</v>
      </c>
    </row>
    <row r="411" spans="1:14" x14ac:dyDescent="0.2">
      <c r="A411" s="62"/>
      <c r="B411" s="68" t="s">
        <v>9013</v>
      </c>
      <c r="C411" s="52">
        <v>-1310</v>
      </c>
      <c r="D411" s="52">
        <v>-1310</v>
      </c>
      <c r="E411" s="78"/>
      <c r="G411" s="19"/>
      <c r="H411" s="19"/>
      <c r="I411" s="19"/>
      <c r="J411" s="19"/>
      <c r="K411" s="33"/>
      <c r="N411" s="3" t="s">
        <v>9015</v>
      </c>
    </row>
    <row r="412" spans="1:14" x14ac:dyDescent="0.2">
      <c r="A412" s="62"/>
      <c r="B412" s="68" t="s">
        <v>9014</v>
      </c>
      <c r="C412" s="52">
        <v>-1947</v>
      </c>
      <c r="D412" s="52">
        <v>-1947</v>
      </c>
      <c r="E412" s="78"/>
      <c r="G412" s="19"/>
      <c r="H412" s="19"/>
      <c r="I412" s="19"/>
      <c r="J412" s="19"/>
      <c r="K412" s="33"/>
      <c r="N412" s="3" t="s">
        <v>9016</v>
      </c>
    </row>
    <row r="413" spans="1:14" x14ac:dyDescent="0.2">
      <c r="A413" s="62"/>
      <c r="B413" s="68" t="s">
        <v>8732</v>
      </c>
      <c r="C413" s="50"/>
      <c r="D413" s="67"/>
      <c r="E413" s="78">
        <v>-112</v>
      </c>
      <c r="G413" s="19"/>
      <c r="H413" s="19"/>
      <c r="I413" s="19"/>
      <c r="J413" s="19"/>
      <c r="K413" s="33"/>
      <c r="N413" s="26" t="s">
        <v>8733</v>
      </c>
    </row>
    <row r="414" spans="1:14" x14ac:dyDescent="0.2">
      <c r="A414" s="62"/>
      <c r="B414" s="68" t="s">
        <v>8535</v>
      </c>
      <c r="C414" s="50"/>
      <c r="D414" s="67"/>
      <c r="E414" s="78">
        <f>-548-380-332-294</f>
        <v>-1554</v>
      </c>
      <c r="G414" s="19"/>
      <c r="H414" s="19"/>
      <c r="I414" s="19"/>
      <c r="J414" s="19"/>
      <c r="K414" s="33"/>
      <c r="N414" s="26" t="s">
        <v>8537</v>
      </c>
    </row>
    <row r="415" spans="1:14" x14ac:dyDescent="0.2">
      <c r="A415" s="62"/>
      <c r="B415" s="68" t="s">
        <v>7516</v>
      </c>
      <c r="C415" s="50"/>
      <c r="D415" s="67"/>
      <c r="E415" s="78">
        <f>-3632-930-1142-2822</f>
        <v>-8526</v>
      </c>
      <c r="G415" s="19"/>
      <c r="H415" s="19"/>
      <c r="I415" s="19"/>
      <c r="J415" s="19"/>
      <c r="K415" s="33"/>
      <c r="N415" s="26" t="s">
        <v>8735</v>
      </c>
    </row>
    <row r="416" spans="1:14" x14ac:dyDescent="0.2">
      <c r="A416" s="62"/>
      <c r="B416" s="68" t="s">
        <v>8266</v>
      </c>
      <c r="C416" s="50"/>
      <c r="D416" s="67"/>
      <c r="E416" s="78">
        <f>-734-382-288-308</f>
        <v>-1712</v>
      </c>
      <c r="G416" s="19"/>
      <c r="H416" s="19"/>
      <c r="I416" s="19"/>
      <c r="J416" s="19"/>
      <c r="K416" s="33"/>
      <c r="N416" s="26" t="s">
        <v>8532</v>
      </c>
    </row>
    <row r="417" spans="1:14" x14ac:dyDescent="0.2">
      <c r="A417" s="62"/>
      <c r="B417" s="68" t="s">
        <v>8751</v>
      </c>
      <c r="C417" s="50"/>
      <c r="D417" s="67"/>
      <c r="E417" s="78">
        <v>-7496</v>
      </c>
      <c r="G417" s="19"/>
      <c r="H417" s="19"/>
      <c r="I417" s="19"/>
      <c r="J417" s="19"/>
      <c r="K417" s="33"/>
      <c r="N417" s="26" t="s">
        <v>8752</v>
      </c>
    </row>
    <row r="418" spans="1:14" x14ac:dyDescent="0.2">
      <c r="A418" s="62"/>
      <c r="B418" s="68" t="s">
        <v>8734</v>
      </c>
      <c r="C418" s="50"/>
      <c r="D418" s="67"/>
      <c r="E418" s="78">
        <v>-1944</v>
      </c>
      <c r="G418" s="19"/>
      <c r="H418" s="19"/>
      <c r="I418" s="19"/>
      <c r="J418" s="19"/>
      <c r="K418" s="33"/>
      <c r="N418" s="26" t="s">
        <v>8736</v>
      </c>
    </row>
    <row r="419" spans="1:14" x14ac:dyDescent="0.2">
      <c r="A419" s="62"/>
      <c r="B419" s="68" t="s">
        <v>8740</v>
      </c>
      <c r="C419" s="50"/>
      <c r="D419" s="67"/>
      <c r="E419" s="78">
        <v>-4660</v>
      </c>
      <c r="G419" s="19"/>
      <c r="H419" s="19"/>
      <c r="I419" s="19"/>
      <c r="J419" s="19"/>
      <c r="K419" s="33"/>
      <c r="N419" s="26" t="s">
        <v>8741</v>
      </c>
    </row>
    <row r="420" spans="1:14" x14ac:dyDescent="0.2">
      <c r="A420" s="62"/>
      <c r="B420" s="68" t="s">
        <v>8742</v>
      </c>
      <c r="C420" s="50"/>
      <c r="D420" s="67"/>
      <c r="E420" s="78">
        <v>-2368</v>
      </c>
      <c r="G420" s="19"/>
      <c r="H420" s="19"/>
      <c r="I420" s="19"/>
      <c r="J420" s="19"/>
      <c r="K420" s="33"/>
      <c r="N420" s="26" t="s">
        <v>8743</v>
      </c>
    </row>
    <row r="421" spans="1:14" x14ac:dyDescent="0.2">
      <c r="A421" s="62"/>
      <c r="B421" s="68" t="s">
        <v>4036</v>
      </c>
      <c r="C421" s="50"/>
      <c r="D421" s="67"/>
      <c r="E421" s="78">
        <v>-15537</v>
      </c>
      <c r="G421" s="19"/>
      <c r="H421" s="19"/>
      <c r="I421" s="19"/>
      <c r="J421" s="19"/>
      <c r="K421" s="33"/>
      <c r="N421" s="26" t="s">
        <v>8744</v>
      </c>
    </row>
    <row r="422" spans="1:14" x14ac:dyDescent="0.2">
      <c r="A422" s="62"/>
      <c r="B422" s="68" t="s">
        <v>4048</v>
      </c>
      <c r="C422" s="50"/>
      <c r="D422" s="67"/>
      <c r="E422" s="78">
        <v>-4300</v>
      </c>
      <c r="G422" s="19"/>
      <c r="H422" s="19"/>
      <c r="I422" s="19"/>
      <c r="J422" s="19"/>
      <c r="K422" s="33"/>
      <c r="N422" s="26" t="s">
        <v>8745</v>
      </c>
    </row>
    <row r="423" spans="1:14" x14ac:dyDescent="0.2">
      <c r="A423" s="62"/>
      <c r="B423" s="68" t="s">
        <v>8746</v>
      </c>
      <c r="C423" s="50"/>
      <c r="D423" s="67"/>
      <c r="E423" s="78">
        <v>-140840</v>
      </c>
      <c r="G423" s="19"/>
      <c r="H423" s="19"/>
      <c r="I423" s="19"/>
      <c r="J423" s="19"/>
      <c r="K423" s="33"/>
      <c r="N423" s="26" t="s">
        <v>8747</v>
      </c>
    </row>
    <row r="424" spans="1:14" x14ac:dyDescent="0.2">
      <c r="A424" s="62"/>
      <c r="B424" s="68" t="s">
        <v>8748</v>
      </c>
      <c r="C424" s="50"/>
      <c r="D424" s="67"/>
      <c r="E424" s="78">
        <v>-7884</v>
      </c>
      <c r="G424" s="19"/>
      <c r="H424" s="19"/>
      <c r="I424" s="19"/>
      <c r="J424" s="19"/>
      <c r="K424" s="33"/>
      <c r="N424" s="26" t="s">
        <v>8749</v>
      </c>
    </row>
    <row r="425" spans="1:14" x14ac:dyDescent="0.2">
      <c r="A425" s="62"/>
      <c r="B425" s="49"/>
      <c r="C425" s="67"/>
      <c r="D425" s="67"/>
      <c r="E425" s="78"/>
      <c r="G425" s="19"/>
      <c r="H425" s="19"/>
      <c r="I425" s="19"/>
      <c r="J425" s="19"/>
      <c r="K425" s="33"/>
    </row>
    <row r="426" spans="1:14" x14ac:dyDescent="0.2">
      <c r="A426" s="69" t="s">
        <v>146</v>
      </c>
      <c r="B426" s="49"/>
      <c r="C426" s="71">
        <f>SUM(C372:C425)</f>
        <v>-607393</v>
      </c>
      <c r="D426" s="71">
        <f>SUM(D372:D425)</f>
        <v>-301122</v>
      </c>
      <c r="E426" s="71">
        <f>SUM(E372:E425)</f>
        <v>-248051</v>
      </c>
      <c r="G426" s="19"/>
      <c r="H426" s="19"/>
      <c r="I426" s="19"/>
      <c r="J426" s="19"/>
      <c r="K426" s="19"/>
    </row>
    <row r="427" spans="1:14" x14ac:dyDescent="0.2">
      <c r="A427" s="62"/>
      <c r="B427" s="49"/>
      <c r="C427" s="50"/>
      <c r="D427" s="50"/>
      <c r="E427" s="50"/>
      <c r="G427" s="19"/>
      <c r="H427" s="19"/>
      <c r="I427" s="19"/>
      <c r="J427" s="19"/>
      <c r="K427" s="19"/>
    </row>
    <row r="428" spans="1:14" x14ac:dyDescent="0.2">
      <c r="A428" s="62" t="s">
        <v>7759</v>
      </c>
      <c r="B428" s="49"/>
      <c r="C428" s="50"/>
      <c r="D428" s="50"/>
      <c r="E428" s="50">
        <f>E426+D426</f>
        <v>-549173</v>
      </c>
      <c r="G428" s="19"/>
      <c r="H428" s="19"/>
      <c r="I428" s="19"/>
      <c r="J428" s="19"/>
      <c r="K428" s="19"/>
    </row>
    <row r="429" spans="1:14" x14ac:dyDescent="0.2">
      <c r="G429" s="19"/>
      <c r="H429" s="19"/>
      <c r="I429" s="19"/>
      <c r="J429" s="19"/>
      <c r="K429" s="19"/>
    </row>
    <row r="430" spans="1:14" x14ac:dyDescent="0.2">
      <c r="E430" s="19"/>
      <c r="F430" s="19"/>
      <c r="G430" s="19"/>
      <c r="H430" s="19"/>
      <c r="I430" s="19"/>
      <c r="J430" s="19"/>
      <c r="K430" s="19"/>
    </row>
    <row r="431" spans="1:14" x14ac:dyDescent="0.2">
      <c r="G431" s="19"/>
      <c r="H431" s="19"/>
      <c r="I431" s="19"/>
      <c r="J431" s="19"/>
      <c r="K431" s="19"/>
    </row>
    <row r="432" spans="1:14" x14ac:dyDescent="0.2">
      <c r="G432" s="19"/>
      <c r="H432" s="19"/>
      <c r="I432" s="19"/>
      <c r="J432" s="19"/>
      <c r="K432" s="19"/>
    </row>
    <row r="433" spans="7:11" x14ac:dyDescent="0.2">
      <c r="G433" s="19"/>
      <c r="H433" s="19"/>
      <c r="I433" s="19"/>
      <c r="J433" s="19"/>
      <c r="K433" s="19"/>
    </row>
    <row r="434" spans="7:11" x14ac:dyDescent="0.2">
      <c r="G434" s="19"/>
      <c r="H434" s="19"/>
      <c r="I434" s="19"/>
      <c r="J434" s="19"/>
      <c r="K434" s="19"/>
    </row>
    <row r="435" spans="7:11" x14ac:dyDescent="0.2">
      <c r="G435" s="19"/>
      <c r="H435" s="19"/>
      <c r="I435" s="19"/>
      <c r="J435" s="19"/>
      <c r="K435" s="19"/>
    </row>
    <row r="436" spans="7:11" x14ac:dyDescent="0.2">
      <c r="G436" s="19"/>
      <c r="H436" s="19"/>
      <c r="I436" s="19"/>
      <c r="J436" s="19"/>
      <c r="K436" s="19"/>
    </row>
    <row r="437" spans="7:11" x14ac:dyDescent="0.2">
      <c r="G437" s="19"/>
      <c r="H437" s="19"/>
      <c r="I437" s="19"/>
      <c r="J437" s="19"/>
      <c r="K437" s="19"/>
    </row>
    <row r="438" spans="7:11" x14ac:dyDescent="0.2">
      <c r="G438" s="19"/>
      <c r="H438" s="19"/>
      <c r="I438" s="19"/>
      <c r="J438" s="19"/>
      <c r="K438" s="19"/>
    </row>
    <row r="439" spans="7:11" x14ac:dyDescent="0.2">
      <c r="G439" s="19"/>
      <c r="H439" s="19"/>
      <c r="I439" s="19"/>
      <c r="J439" s="19"/>
      <c r="K439" s="19"/>
    </row>
    <row r="440" spans="7:11" x14ac:dyDescent="0.2">
      <c r="G440" s="19"/>
      <c r="H440" s="19"/>
      <c r="I440" s="19"/>
      <c r="J440" s="19"/>
      <c r="K440" s="19"/>
    </row>
    <row r="441" spans="7:11" x14ac:dyDescent="0.2">
      <c r="G441" s="19"/>
      <c r="H441" s="19"/>
      <c r="I441" s="19"/>
      <c r="J441" s="19"/>
      <c r="K441" s="19"/>
    </row>
    <row r="442" spans="7:11" x14ac:dyDescent="0.2">
      <c r="G442" s="19"/>
      <c r="H442" s="19"/>
      <c r="I442" s="19"/>
      <c r="J442" s="19"/>
      <c r="K442" s="19"/>
    </row>
    <row r="443" spans="7:11" x14ac:dyDescent="0.2">
      <c r="G443" s="19"/>
      <c r="H443" s="19"/>
      <c r="I443" s="19"/>
      <c r="J443" s="19"/>
      <c r="K443" s="19"/>
    </row>
    <row r="444" spans="7:11" x14ac:dyDescent="0.2">
      <c r="G444" s="19"/>
      <c r="H444" s="19"/>
      <c r="I444" s="19"/>
      <c r="J444" s="19"/>
      <c r="K444" s="19"/>
    </row>
    <row r="445" spans="7:11" x14ac:dyDescent="0.2">
      <c r="G445" s="19"/>
      <c r="H445" s="19"/>
      <c r="I445" s="19"/>
      <c r="J445" s="19"/>
      <c r="K445" s="19"/>
    </row>
    <row r="446" spans="7:11" x14ac:dyDescent="0.2">
      <c r="G446" s="19"/>
      <c r="H446" s="19"/>
      <c r="I446" s="19"/>
      <c r="J446" s="19"/>
      <c r="K446" s="19"/>
    </row>
    <row r="447" spans="7:11" x14ac:dyDescent="0.2">
      <c r="G447" s="19"/>
      <c r="H447" s="19"/>
      <c r="I447" s="19"/>
      <c r="J447" s="19"/>
      <c r="K447" s="19"/>
    </row>
    <row r="448" spans="7:11" x14ac:dyDescent="0.2">
      <c r="G448" s="19"/>
      <c r="H448" s="19"/>
      <c r="I448" s="19"/>
      <c r="J448" s="19"/>
      <c r="K448" s="19"/>
    </row>
    <row r="449" spans="7:11" x14ac:dyDescent="0.2">
      <c r="G449" s="19"/>
      <c r="H449" s="19"/>
      <c r="I449" s="19"/>
      <c r="J449" s="19"/>
      <c r="K449" s="19"/>
    </row>
    <row r="450" spans="7:11" x14ac:dyDescent="0.2">
      <c r="G450" s="19"/>
      <c r="H450" s="19"/>
      <c r="I450" s="19"/>
      <c r="J450" s="19"/>
      <c r="K450" s="19"/>
    </row>
    <row r="451" spans="7:11" x14ac:dyDescent="0.2">
      <c r="G451" s="19"/>
      <c r="H451" s="19"/>
      <c r="I451" s="19"/>
      <c r="J451" s="19"/>
      <c r="K451" s="19"/>
    </row>
    <row r="452" spans="7:11" x14ac:dyDescent="0.2">
      <c r="G452" s="19"/>
      <c r="H452" s="19"/>
      <c r="I452" s="19"/>
      <c r="J452" s="19"/>
      <c r="K452" s="19"/>
    </row>
    <row r="453" spans="7:11" x14ac:dyDescent="0.2">
      <c r="G453" s="19"/>
      <c r="H453" s="19"/>
      <c r="I453" s="19"/>
      <c r="J453" s="19"/>
      <c r="K453" s="19"/>
    </row>
    <row r="454" spans="7:11" x14ac:dyDescent="0.2">
      <c r="G454" s="19"/>
      <c r="H454" s="19"/>
      <c r="I454" s="19"/>
      <c r="J454" s="19"/>
      <c r="K454" s="19"/>
    </row>
    <row r="455" spans="7:11" x14ac:dyDescent="0.2">
      <c r="G455" s="19"/>
      <c r="H455" s="19"/>
      <c r="I455" s="19"/>
      <c r="J455" s="19"/>
      <c r="K455" s="19"/>
    </row>
    <row r="456" spans="7:11" x14ac:dyDescent="0.2">
      <c r="G456" s="19"/>
      <c r="H456" s="19"/>
      <c r="I456" s="19"/>
      <c r="J456" s="19"/>
      <c r="K456" s="19"/>
    </row>
    <row r="457" spans="7:11" x14ac:dyDescent="0.2">
      <c r="G457" s="19"/>
      <c r="H457" s="19"/>
      <c r="I457" s="19"/>
      <c r="J457" s="19"/>
      <c r="K457" s="19"/>
    </row>
    <row r="458" spans="7:11" x14ac:dyDescent="0.2">
      <c r="G458" s="19"/>
      <c r="H458" s="19"/>
      <c r="I458" s="19"/>
      <c r="J458" s="19"/>
      <c r="K458" s="19"/>
    </row>
    <row r="459" spans="7:11" x14ac:dyDescent="0.2">
      <c r="G459" s="19"/>
      <c r="H459" s="19"/>
      <c r="I459" s="19"/>
      <c r="J459" s="19"/>
      <c r="K459" s="19"/>
    </row>
    <row r="460" spans="7:11" x14ac:dyDescent="0.2">
      <c r="G460" s="19"/>
      <c r="H460" s="19"/>
      <c r="I460" s="19"/>
      <c r="J460" s="19"/>
      <c r="K460" s="19"/>
    </row>
    <row r="461" spans="7:11" x14ac:dyDescent="0.2">
      <c r="G461" s="19"/>
      <c r="H461" s="19"/>
      <c r="I461" s="19"/>
      <c r="J461" s="19"/>
      <c r="K461" s="19"/>
    </row>
    <row r="462" spans="7:11" x14ac:dyDescent="0.2">
      <c r="G462" s="19"/>
      <c r="H462" s="19"/>
      <c r="I462" s="19"/>
      <c r="J462" s="19"/>
      <c r="K462" s="19"/>
    </row>
    <row r="463" spans="7:11" x14ac:dyDescent="0.2">
      <c r="G463" s="19"/>
      <c r="H463" s="19"/>
      <c r="I463" s="19"/>
      <c r="J463" s="19"/>
      <c r="K463" s="19"/>
    </row>
    <row r="464" spans="7:11" x14ac:dyDescent="0.2">
      <c r="G464" s="19"/>
      <c r="H464" s="19"/>
      <c r="I464" s="19"/>
      <c r="J464" s="19"/>
      <c r="K464" s="19"/>
    </row>
    <row r="465" spans="7:11" x14ac:dyDescent="0.2">
      <c r="G465" s="19"/>
      <c r="H465" s="19"/>
      <c r="I465" s="19"/>
      <c r="J465" s="19"/>
      <c r="K465" s="19"/>
    </row>
    <row r="466" spans="7:11" x14ac:dyDescent="0.2">
      <c r="G466" s="19"/>
      <c r="H466" s="19"/>
      <c r="I466" s="19"/>
      <c r="J466" s="19"/>
      <c r="K466" s="19"/>
    </row>
    <row r="467" spans="7:11" x14ac:dyDescent="0.2">
      <c r="G467" s="19"/>
      <c r="H467" s="19"/>
      <c r="I467" s="19"/>
      <c r="J467" s="19"/>
      <c r="K467" s="19"/>
    </row>
    <row r="468" spans="7:11" x14ac:dyDescent="0.2">
      <c r="G468" s="19"/>
      <c r="H468" s="19"/>
      <c r="I468" s="19"/>
      <c r="J468" s="19"/>
      <c r="K468" s="19"/>
    </row>
    <row r="469" spans="7:11" x14ac:dyDescent="0.2">
      <c r="G469" s="19"/>
      <c r="H469" s="19"/>
      <c r="I469" s="19"/>
      <c r="J469" s="19"/>
      <c r="K469" s="19"/>
    </row>
  </sheetData>
  <phoneticPr fontId="9" type="noConversion"/>
  <hyperlinks>
    <hyperlink ref="A1" location="'statewide summary'!Print_Titles" display="Link to Summary Worksheet" xr:uid="{5A88D9FA-0C7B-487F-9971-ACB13BB4FB83}"/>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2/18/2025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03649-56E4-4615-BBFE-2F265E29C364}">
  <sheetPr codeName="Sheet3"/>
  <dimension ref="A1:N52"/>
  <sheetViews>
    <sheetView showGridLines="0" workbookViewId="0">
      <pane xSplit="2" ySplit="10" topLeftCell="C11" activePane="bottomRight" state="frozen"/>
      <selection activeCell="G39" sqref="G39"/>
      <selection pane="topRight" activeCell="G39" sqref="G39"/>
      <selection pane="bottomLeft" activeCell="G39" sqref="G39"/>
      <selection pane="bottomRight" activeCell="B15" sqref="B15"/>
    </sheetView>
  </sheetViews>
  <sheetFormatPr defaultRowHeight="12.75" x14ac:dyDescent="0.2"/>
  <cols>
    <col min="1" max="1" width="5.85546875" style="3" customWidth="1"/>
    <col min="2" max="2" width="29" style="3" customWidth="1"/>
    <col min="3" max="9" width="13.7109375" style="3" customWidth="1"/>
    <col min="10" max="10" width="3.28515625" style="3" customWidth="1"/>
    <col min="11" max="11" width="9.140625" style="3"/>
    <col min="12" max="12" width="2.7109375" style="3" customWidth="1"/>
    <col min="13" max="16384" width="9.140625" style="3"/>
  </cols>
  <sheetData>
    <row r="1" spans="1:11" ht="16.149999999999999" customHeight="1" x14ac:dyDescent="0.2">
      <c r="A1" s="92" t="s">
        <v>8923</v>
      </c>
    </row>
    <row r="2" spans="1:11" ht="14.45" customHeight="1" x14ac:dyDescent="0.2">
      <c r="B2" s="90" t="s">
        <v>276</v>
      </c>
    </row>
    <row r="3" spans="1:11" ht="2.1" customHeight="1" x14ac:dyDescent="0.2"/>
    <row r="4" spans="1:11" ht="14.45" customHeight="1" x14ac:dyDescent="0.2">
      <c r="B4" s="15" t="s">
        <v>1</v>
      </c>
    </row>
    <row r="5" spans="1:11" ht="1.1499999999999999" customHeight="1" x14ac:dyDescent="0.2"/>
    <row r="6" spans="1:11" ht="14.45" customHeight="1" x14ac:dyDescent="0.2">
      <c r="B6" s="15" t="s">
        <v>2</v>
      </c>
    </row>
    <row r="7" spans="1:11" ht="0.75" customHeight="1" x14ac:dyDescent="0.2"/>
    <row r="8" spans="1:11" ht="14.45" customHeight="1" x14ac:dyDescent="0.2">
      <c r="B8" s="16" t="s">
        <v>3</v>
      </c>
    </row>
    <row r="9" spans="1:11" x14ac:dyDescent="0.2">
      <c r="B9" s="8" t="s">
        <v>4</v>
      </c>
      <c r="C9" s="1" t="s">
        <v>4</v>
      </c>
      <c r="D9" s="1" t="s">
        <v>4</v>
      </c>
      <c r="E9" s="1" t="s">
        <v>4</v>
      </c>
      <c r="F9" s="1" t="s">
        <v>4</v>
      </c>
      <c r="G9" s="1" t="s">
        <v>4</v>
      </c>
      <c r="H9" s="1" t="s">
        <v>5</v>
      </c>
      <c r="I9" s="21" t="s">
        <v>174</v>
      </c>
    </row>
    <row r="10" spans="1:11" x14ac:dyDescent="0.2">
      <c r="B10" s="9" t="s">
        <v>4</v>
      </c>
      <c r="C10" s="2" t="s">
        <v>7</v>
      </c>
      <c r="D10" s="2" t="s">
        <v>8</v>
      </c>
      <c r="E10" s="2" t="s">
        <v>9</v>
      </c>
      <c r="F10" s="2" t="s">
        <v>10</v>
      </c>
      <c r="G10" s="2" t="s">
        <v>11</v>
      </c>
      <c r="H10" s="2" t="s">
        <v>12</v>
      </c>
      <c r="I10" s="2" t="s">
        <v>13</v>
      </c>
      <c r="K10" s="31" t="s">
        <v>331</v>
      </c>
    </row>
    <row r="11" spans="1:11" x14ac:dyDescent="0.2">
      <c r="B11" s="8" t="s">
        <v>153</v>
      </c>
      <c r="C11" s="76">
        <v>0</v>
      </c>
      <c r="D11" s="76">
        <v>0</v>
      </c>
      <c r="E11" s="76">
        <v>0</v>
      </c>
      <c r="F11" s="76">
        <v>0</v>
      </c>
      <c r="G11" s="76">
        <v>0</v>
      </c>
      <c r="H11" s="76">
        <v>92572</v>
      </c>
      <c r="I11" s="76">
        <v>98814</v>
      </c>
    </row>
    <row r="12" spans="1:11" x14ac:dyDescent="0.2">
      <c r="B12" s="12" t="s">
        <v>258</v>
      </c>
      <c r="C12" s="6">
        <v>43352.286</v>
      </c>
      <c r="D12" s="6">
        <v>48614.224999999999</v>
      </c>
      <c r="E12" s="6">
        <v>49850.254000000001</v>
      </c>
      <c r="F12" s="6">
        <v>55300.014999999999</v>
      </c>
      <c r="G12" s="6">
        <v>67612.246679999997</v>
      </c>
      <c r="H12" s="6">
        <v>0</v>
      </c>
      <c r="I12" s="6">
        <v>0</v>
      </c>
    </row>
    <row r="13" spans="1:11" x14ac:dyDescent="0.2">
      <c r="B13" s="13" t="s">
        <v>146</v>
      </c>
      <c r="C13" s="7">
        <v>43352.286</v>
      </c>
      <c r="D13" s="7">
        <v>48614.224999999999</v>
      </c>
      <c r="E13" s="7">
        <v>49850.254000000001</v>
      </c>
      <c r="F13" s="7">
        <v>55300.014999999999</v>
      </c>
      <c r="G13" s="7">
        <v>67612.246679999997</v>
      </c>
      <c r="H13" s="7">
        <v>92572</v>
      </c>
      <c r="I13" s="7">
        <v>98814</v>
      </c>
    </row>
    <row r="15" spans="1:11" x14ac:dyDescent="0.2">
      <c r="B15" s="72" t="s">
        <v>9036</v>
      </c>
      <c r="C15" s="72"/>
      <c r="D15" s="72"/>
      <c r="E15" s="72"/>
      <c r="F15" s="72"/>
      <c r="G15" s="72"/>
      <c r="H15" s="72"/>
      <c r="I15" s="74">
        <f>I13+K15</f>
        <v>98814</v>
      </c>
      <c r="K15" s="32">
        <f>SUM(K16:K49)</f>
        <v>0</v>
      </c>
    </row>
    <row r="16" spans="1:11" x14ac:dyDescent="0.2">
      <c r="B16" s="72" t="s">
        <v>257</v>
      </c>
      <c r="C16" s="72"/>
      <c r="D16" s="72"/>
      <c r="E16" s="72"/>
      <c r="F16" s="72"/>
      <c r="G16" s="72"/>
      <c r="H16" s="72"/>
      <c r="I16" s="75">
        <f>I15/I13-1</f>
        <v>0</v>
      </c>
      <c r="K16" s="33"/>
    </row>
    <row r="17" spans="1:14" x14ac:dyDescent="0.2">
      <c r="K17" s="33"/>
    </row>
    <row r="18" spans="1:14" x14ac:dyDescent="0.2">
      <c r="A18" s="23" t="s">
        <v>256</v>
      </c>
      <c r="K18" s="33"/>
    </row>
    <row r="19" spans="1:14" x14ac:dyDescent="0.2">
      <c r="K19" s="33"/>
    </row>
    <row r="20" spans="1:14" x14ac:dyDescent="0.2">
      <c r="A20" s="18">
        <v>2021</v>
      </c>
      <c r="G20" s="19"/>
      <c r="H20" s="19"/>
      <c r="I20" s="19"/>
      <c r="K20" s="33"/>
    </row>
    <row r="21" spans="1:14" x14ac:dyDescent="0.2">
      <c r="A21" s="18"/>
      <c r="B21" s="3" t="s">
        <v>221</v>
      </c>
      <c r="G21" s="19">
        <v>185</v>
      </c>
      <c r="H21" s="19">
        <v>886</v>
      </c>
      <c r="I21" s="19"/>
      <c r="K21" s="33"/>
      <c r="M21" s="3" t="s">
        <v>180</v>
      </c>
      <c r="N21" s="26" t="s">
        <v>264</v>
      </c>
    </row>
    <row r="22" spans="1:14" x14ac:dyDescent="0.2">
      <c r="A22" s="18"/>
      <c r="B22" s="3" t="s">
        <v>166</v>
      </c>
      <c r="G22" s="19">
        <v>294</v>
      </c>
      <c r="H22" s="19">
        <v>-135</v>
      </c>
      <c r="I22" s="19"/>
      <c r="K22" s="33"/>
    </row>
    <row r="23" spans="1:14" x14ac:dyDescent="0.2">
      <c r="A23" s="18"/>
      <c r="G23" s="19"/>
      <c r="H23" s="19"/>
      <c r="I23" s="19"/>
      <c r="K23" s="33"/>
    </row>
    <row r="24" spans="1:14" x14ac:dyDescent="0.2">
      <c r="A24" s="18">
        <v>2022</v>
      </c>
      <c r="G24" s="19"/>
      <c r="H24" s="19"/>
      <c r="I24" s="19"/>
      <c r="K24" s="33"/>
    </row>
    <row r="25" spans="1:14" x14ac:dyDescent="0.2">
      <c r="A25" s="18"/>
      <c r="B25" s="3" t="s">
        <v>289</v>
      </c>
      <c r="G25" s="19">
        <v>1570</v>
      </c>
      <c r="H25" s="19">
        <v>3140</v>
      </c>
      <c r="I25" s="19"/>
      <c r="K25" s="33"/>
      <c r="M25" s="3" t="s">
        <v>180</v>
      </c>
      <c r="N25" s="26" t="s">
        <v>291</v>
      </c>
    </row>
    <row r="26" spans="1:14" x14ac:dyDescent="0.2">
      <c r="A26" s="18"/>
      <c r="B26" s="3" t="s">
        <v>290</v>
      </c>
      <c r="G26" s="19">
        <v>1890</v>
      </c>
      <c r="H26" s="19">
        <v>3308</v>
      </c>
      <c r="I26" s="19"/>
      <c r="K26" s="33"/>
      <c r="M26" s="3" t="s">
        <v>180</v>
      </c>
      <c r="N26" s="26" t="s">
        <v>292</v>
      </c>
    </row>
    <row r="27" spans="1:14" x14ac:dyDescent="0.2">
      <c r="A27" s="18"/>
      <c r="B27" s="3" t="s">
        <v>221</v>
      </c>
      <c r="G27" s="19">
        <v>1187</v>
      </c>
      <c r="H27" s="19">
        <v>2384</v>
      </c>
      <c r="I27" s="19"/>
      <c r="K27" s="33"/>
      <c r="N27" s="3" t="s">
        <v>1022</v>
      </c>
    </row>
    <row r="28" spans="1:14" x14ac:dyDescent="0.2">
      <c r="A28" s="18"/>
      <c r="B28" s="3" t="s">
        <v>166</v>
      </c>
      <c r="G28" s="19">
        <v>24</v>
      </c>
      <c r="H28" s="19">
        <v>36</v>
      </c>
      <c r="I28" s="19"/>
      <c r="K28" s="33"/>
    </row>
    <row r="29" spans="1:14" x14ac:dyDescent="0.2">
      <c r="A29" s="18"/>
      <c r="G29" s="19"/>
      <c r="H29" s="19"/>
      <c r="I29" s="19"/>
      <c r="K29" s="33"/>
    </row>
    <row r="30" spans="1:14" x14ac:dyDescent="0.2">
      <c r="A30" s="18">
        <v>2023</v>
      </c>
      <c r="G30" s="19"/>
      <c r="H30" s="19"/>
      <c r="I30" s="19"/>
      <c r="K30" s="33"/>
    </row>
    <row r="31" spans="1:14" x14ac:dyDescent="0.2">
      <c r="A31" s="18"/>
      <c r="B31" s="3" t="s">
        <v>221</v>
      </c>
      <c r="G31" s="19"/>
      <c r="H31" s="19">
        <v>3868</v>
      </c>
      <c r="I31" s="19">
        <v>3979</v>
      </c>
      <c r="K31" s="33"/>
      <c r="N31" s="3" t="s">
        <v>199</v>
      </c>
    </row>
    <row r="32" spans="1:14" x14ac:dyDescent="0.2">
      <c r="A32" s="18"/>
      <c r="B32" s="3" t="s">
        <v>166</v>
      </c>
      <c r="G32" s="19"/>
      <c r="H32" s="19">
        <v>351</v>
      </c>
      <c r="I32" s="19">
        <v>143</v>
      </c>
      <c r="K32" s="33"/>
    </row>
    <row r="33" spans="1:14" x14ac:dyDescent="0.2">
      <c r="A33" s="18"/>
      <c r="G33" s="19"/>
      <c r="H33" s="19"/>
      <c r="I33" s="19"/>
      <c r="K33" s="33"/>
    </row>
    <row r="34" spans="1:14" x14ac:dyDescent="0.2">
      <c r="A34" s="18">
        <v>2024</v>
      </c>
      <c r="G34" s="19"/>
      <c r="H34" s="19"/>
      <c r="I34" s="19"/>
      <c r="K34" s="33"/>
    </row>
    <row r="35" spans="1:14" x14ac:dyDescent="0.2">
      <c r="A35" s="27"/>
      <c r="B35" s="3" t="s">
        <v>221</v>
      </c>
      <c r="G35" s="19"/>
      <c r="H35" s="19">
        <v>-81</v>
      </c>
      <c r="I35" s="19">
        <v>-156</v>
      </c>
      <c r="K35" s="33"/>
      <c r="N35" s="3" t="s">
        <v>297</v>
      </c>
    </row>
    <row r="36" spans="1:14" x14ac:dyDescent="0.2">
      <c r="A36" s="24"/>
      <c r="B36" s="3" t="s">
        <v>166</v>
      </c>
      <c r="G36" s="19"/>
      <c r="H36" s="19">
        <v>342</v>
      </c>
      <c r="I36" s="19">
        <v>28</v>
      </c>
      <c r="K36" s="33"/>
    </row>
    <row r="37" spans="1:14" x14ac:dyDescent="0.2">
      <c r="A37" s="24"/>
      <c r="G37" s="19"/>
      <c r="H37" s="19"/>
      <c r="I37" s="19"/>
      <c r="K37" s="33"/>
    </row>
    <row r="38" spans="1:14" x14ac:dyDescent="0.2">
      <c r="A38" s="24"/>
      <c r="G38" s="19"/>
      <c r="H38" s="19"/>
      <c r="I38" s="19"/>
      <c r="K38" s="33"/>
    </row>
    <row r="39" spans="1:14" x14ac:dyDescent="0.2">
      <c r="A39" s="23" t="s">
        <v>6459</v>
      </c>
      <c r="G39" s="19"/>
      <c r="H39" s="19"/>
      <c r="I39" s="20"/>
      <c r="K39" s="33"/>
    </row>
    <row r="40" spans="1:14" x14ac:dyDescent="0.2">
      <c r="B40" s="3" t="s">
        <v>579</v>
      </c>
      <c r="G40" s="19"/>
      <c r="H40" s="19"/>
      <c r="I40" s="19">
        <v>210</v>
      </c>
      <c r="K40" s="33"/>
      <c r="N40" s="3" t="s">
        <v>8935</v>
      </c>
    </row>
    <row r="41" spans="1:14" x14ac:dyDescent="0.2">
      <c r="B41" s="3" t="s">
        <v>578</v>
      </c>
      <c r="G41" s="19"/>
      <c r="H41" s="19"/>
      <c r="I41" s="19">
        <v>-78</v>
      </c>
      <c r="K41" s="33"/>
      <c r="N41" s="3" t="s">
        <v>8936</v>
      </c>
    </row>
    <row r="42" spans="1:14" x14ac:dyDescent="0.2">
      <c r="B42" s="3" t="s">
        <v>580</v>
      </c>
      <c r="G42" s="19"/>
      <c r="H42" s="19"/>
      <c r="I42" s="19">
        <v>-66</v>
      </c>
      <c r="K42" s="33"/>
    </row>
    <row r="43" spans="1:14" x14ac:dyDescent="0.2">
      <c r="B43" s="3" t="s">
        <v>581</v>
      </c>
      <c r="G43" s="19"/>
      <c r="H43" s="19"/>
      <c r="I43" s="19">
        <v>5110</v>
      </c>
      <c r="K43" s="33"/>
      <c r="N43" s="3" t="s">
        <v>8939</v>
      </c>
    </row>
    <row r="44" spans="1:14" x14ac:dyDescent="0.2">
      <c r="G44" s="19"/>
      <c r="H44" s="19"/>
      <c r="I44" s="19"/>
      <c r="K44" s="30"/>
    </row>
    <row r="45" spans="1:14" x14ac:dyDescent="0.2">
      <c r="G45" s="19"/>
      <c r="H45" s="19"/>
      <c r="I45" s="19"/>
      <c r="K45" s="30"/>
    </row>
    <row r="46" spans="1:14" ht="25.5" x14ac:dyDescent="0.2">
      <c r="A46" s="61" t="s">
        <v>6460</v>
      </c>
      <c r="B46" s="62"/>
      <c r="C46" s="66" t="s">
        <v>3292</v>
      </c>
      <c r="D46" s="66" t="s">
        <v>3293</v>
      </c>
      <c r="E46" s="70" t="s">
        <v>7761</v>
      </c>
      <c r="K46" s="30"/>
    </row>
    <row r="47" spans="1:14" x14ac:dyDescent="0.2">
      <c r="A47" s="61"/>
      <c r="B47" s="62"/>
      <c r="C47" s="66"/>
      <c r="D47" s="66"/>
      <c r="E47" s="70"/>
      <c r="K47" s="30"/>
    </row>
    <row r="48" spans="1:14" x14ac:dyDescent="0.2">
      <c r="A48" s="61"/>
      <c r="B48" s="62"/>
      <c r="C48" s="66"/>
      <c r="D48" s="66"/>
      <c r="E48" s="70"/>
      <c r="K48" s="30"/>
    </row>
    <row r="49" spans="1:11" x14ac:dyDescent="0.2">
      <c r="A49" s="62"/>
      <c r="B49" s="68"/>
      <c r="C49" s="65"/>
      <c r="D49" s="62"/>
      <c r="E49" s="65"/>
      <c r="K49" s="30"/>
    </row>
    <row r="50" spans="1:11" x14ac:dyDescent="0.2">
      <c r="A50" s="69" t="s">
        <v>146</v>
      </c>
      <c r="B50" s="49"/>
      <c r="C50" s="71">
        <f>SUM(C49:C49)</f>
        <v>0</v>
      </c>
      <c r="D50" s="71">
        <f>SUM(D49:D49)</f>
        <v>0</v>
      </c>
      <c r="E50" s="71">
        <f>SUM(E49:E49)</f>
        <v>0</v>
      </c>
    </row>
    <row r="51" spans="1:11" x14ac:dyDescent="0.2">
      <c r="A51" s="62"/>
      <c r="B51" s="49"/>
      <c r="C51" s="49"/>
      <c r="D51" s="49"/>
      <c r="E51" s="49"/>
    </row>
    <row r="52" spans="1:11" x14ac:dyDescent="0.2">
      <c r="A52" s="62" t="s">
        <v>7759</v>
      </c>
      <c r="B52" s="49"/>
      <c r="C52" s="49"/>
      <c r="D52" s="49"/>
      <c r="E52" s="50">
        <f>E50+D50</f>
        <v>0</v>
      </c>
    </row>
  </sheetData>
  <hyperlinks>
    <hyperlink ref="A1" location="'statewide summary'!Print_Titles" display="Link to Summary Worksheet" xr:uid="{932AD5E5-D248-4A65-B8A0-CC471370436F}"/>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2/17/2025</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E313E-9864-4D3B-9AF1-3B3F1619B69E}">
  <dimension ref="A1:N277"/>
  <sheetViews>
    <sheetView showGridLines="0" zoomScaleNormal="100" workbookViewId="0">
      <pane xSplit="2" ySplit="10" topLeftCell="C11" activePane="bottomRight" state="frozen"/>
      <selection pane="topRight" activeCell="C1" sqref="C1"/>
      <selection pane="bottomLeft" activeCell="A14" sqref="A14"/>
      <selection pane="bottomRight" activeCell="B20" sqref="B20"/>
    </sheetView>
  </sheetViews>
  <sheetFormatPr defaultRowHeight="12.75" x14ac:dyDescent="0.2"/>
  <cols>
    <col min="1" max="1" width="5.7109375" style="3" customWidth="1"/>
    <col min="2" max="2" width="26.85546875" style="3" customWidth="1"/>
    <col min="3" max="9" width="13.7109375" style="3" customWidth="1"/>
    <col min="10" max="10" width="1.7109375" style="3" customWidth="1"/>
    <col min="11" max="11" width="9.140625" style="3"/>
    <col min="12" max="12" width="1.42578125" style="3" customWidth="1"/>
    <col min="13" max="13" width="12.42578125" style="3" customWidth="1"/>
    <col min="14" max="16384" width="9.140625" style="3"/>
  </cols>
  <sheetData>
    <row r="1" spans="1:11" ht="16.149999999999999" customHeight="1" x14ac:dyDescent="0.2">
      <c r="A1" s="92" t="s">
        <v>8923</v>
      </c>
    </row>
    <row r="2" spans="1:11" ht="14.45" customHeight="1" x14ac:dyDescent="0.2">
      <c r="B2" s="90" t="s">
        <v>874</v>
      </c>
    </row>
    <row r="3" spans="1:11" ht="2.1" customHeight="1" x14ac:dyDescent="0.2"/>
    <row r="4" spans="1:11" ht="14.45" customHeight="1" x14ac:dyDescent="0.2">
      <c r="B4" s="15" t="s">
        <v>1</v>
      </c>
    </row>
    <row r="5" spans="1:11" ht="1.1499999999999999" customHeight="1" x14ac:dyDescent="0.2"/>
    <row r="6" spans="1:11" ht="14.45" customHeight="1" x14ac:dyDescent="0.2">
      <c r="B6" s="15" t="s">
        <v>2</v>
      </c>
    </row>
    <row r="7" spans="1:11" ht="0.75" customHeight="1" x14ac:dyDescent="0.2"/>
    <row r="8" spans="1:11" ht="14.45" customHeight="1" x14ac:dyDescent="0.2">
      <c r="B8" s="16" t="s">
        <v>3</v>
      </c>
    </row>
    <row r="9" spans="1:11" x14ac:dyDescent="0.2">
      <c r="B9" s="8" t="s">
        <v>4</v>
      </c>
      <c r="C9" s="1" t="s">
        <v>4</v>
      </c>
      <c r="D9" s="1" t="s">
        <v>4</v>
      </c>
      <c r="E9" s="1" t="s">
        <v>4</v>
      </c>
      <c r="F9" s="1" t="s">
        <v>4</v>
      </c>
      <c r="G9" s="1" t="s">
        <v>4</v>
      </c>
      <c r="H9" s="1" t="s">
        <v>5</v>
      </c>
      <c r="I9" s="1" t="s">
        <v>174</v>
      </c>
    </row>
    <row r="10" spans="1:11" x14ac:dyDescent="0.2">
      <c r="B10" s="9" t="s">
        <v>4</v>
      </c>
      <c r="C10" s="2" t="s">
        <v>7</v>
      </c>
      <c r="D10" s="2" t="s">
        <v>8</v>
      </c>
      <c r="E10" s="2" t="s">
        <v>9</v>
      </c>
      <c r="F10" s="2" t="s">
        <v>10</v>
      </c>
      <c r="G10" s="2" t="s">
        <v>11</v>
      </c>
      <c r="H10" s="2" t="s">
        <v>12</v>
      </c>
      <c r="I10" s="2" t="s">
        <v>13</v>
      </c>
      <c r="K10" s="31" t="s">
        <v>331</v>
      </c>
    </row>
    <row r="11" spans="1:11" x14ac:dyDescent="0.2">
      <c r="B11" s="8" t="s">
        <v>873</v>
      </c>
      <c r="C11" s="76">
        <v>105710.477</v>
      </c>
      <c r="D11" s="76">
        <v>118151.398</v>
      </c>
      <c r="E11" s="76">
        <v>124818.508</v>
      </c>
      <c r="F11" s="76">
        <v>141153.829</v>
      </c>
      <c r="G11" s="76">
        <v>165724.73501</v>
      </c>
      <c r="H11" s="76">
        <v>202378</v>
      </c>
      <c r="I11" s="76">
        <v>312111</v>
      </c>
    </row>
    <row r="12" spans="1:11" x14ac:dyDescent="0.2">
      <c r="B12" s="8" t="s">
        <v>872</v>
      </c>
      <c r="C12" s="76">
        <v>913355.554</v>
      </c>
      <c r="D12" s="76">
        <v>1235908.9879999999</v>
      </c>
      <c r="E12" s="76">
        <v>1022343.529</v>
      </c>
      <c r="F12" s="76">
        <v>1166365.0930000001</v>
      </c>
      <c r="G12" s="76">
        <v>1140328.64671</v>
      </c>
      <c r="H12" s="76">
        <v>1247304</v>
      </c>
      <c r="I12" s="76">
        <v>1515680</v>
      </c>
    </row>
    <row r="13" spans="1:11" x14ac:dyDescent="0.2">
      <c r="B13" s="8" t="s">
        <v>871</v>
      </c>
      <c r="C13" s="76">
        <v>266172.83500000002</v>
      </c>
      <c r="D13" s="76">
        <v>324920.31699999998</v>
      </c>
      <c r="E13" s="76">
        <v>381633.13199999998</v>
      </c>
      <c r="F13" s="76">
        <v>424779.41</v>
      </c>
      <c r="G13" s="76">
        <v>370992.84385</v>
      </c>
      <c r="H13" s="76">
        <v>511866</v>
      </c>
      <c r="I13" s="76">
        <v>472544</v>
      </c>
    </row>
    <row r="14" spans="1:11" x14ac:dyDescent="0.2">
      <c r="B14" s="8" t="s">
        <v>870</v>
      </c>
      <c r="C14" s="76">
        <v>12860.92</v>
      </c>
      <c r="D14" s="76">
        <v>13583.915000000001</v>
      </c>
      <c r="E14" s="76">
        <v>12958</v>
      </c>
      <c r="F14" s="76">
        <v>13769</v>
      </c>
      <c r="G14" s="76">
        <v>20981</v>
      </c>
      <c r="H14" s="76">
        <v>18448</v>
      </c>
      <c r="I14" s="76">
        <v>18832</v>
      </c>
    </row>
    <row r="15" spans="1:11" x14ac:dyDescent="0.2">
      <c r="B15" s="8" t="s">
        <v>869</v>
      </c>
      <c r="C15" s="76">
        <v>219990.51500000001</v>
      </c>
      <c r="D15" s="76">
        <v>0</v>
      </c>
      <c r="E15" s="76">
        <v>299552.12099999998</v>
      </c>
      <c r="F15" s="76">
        <v>339887.91800000001</v>
      </c>
      <c r="G15" s="76">
        <v>335949.04676</v>
      </c>
      <c r="H15" s="76">
        <v>513630</v>
      </c>
      <c r="I15" s="76">
        <v>522804</v>
      </c>
    </row>
    <row r="16" spans="1:11" x14ac:dyDescent="0.2">
      <c r="B16" s="8" t="s">
        <v>868</v>
      </c>
      <c r="C16" s="76">
        <v>78190.69</v>
      </c>
      <c r="D16" s="76">
        <v>85810.653000000006</v>
      </c>
      <c r="E16" s="76">
        <v>87436.35</v>
      </c>
      <c r="F16" s="76">
        <v>89227.58</v>
      </c>
      <c r="G16" s="76">
        <v>106269.59613000001</v>
      </c>
      <c r="H16" s="76">
        <v>147062</v>
      </c>
      <c r="I16" s="76">
        <v>131414</v>
      </c>
    </row>
    <row r="17" spans="1:14" x14ac:dyDescent="0.2">
      <c r="B17" s="8" t="s">
        <v>867</v>
      </c>
      <c r="C17" s="76">
        <v>95895.554000000004</v>
      </c>
      <c r="D17" s="76">
        <v>104862.72</v>
      </c>
      <c r="E17" s="76">
        <v>108019.65</v>
      </c>
      <c r="F17" s="76">
        <v>118089.01</v>
      </c>
      <c r="G17" s="76">
        <v>138745.68268</v>
      </c>
      <c r="H17" s="76">
        <v>176132</v>
      </c>
      <c r="I17" s="76">
        <v>179893</v>
      </c>
    </row>
    <row r="18" spans="1:14" x14ac:dyDescent="0.2">
      <c r="B18" s="13" t="s">
        <v>146</v>
      </c>
      <c r="C18" s="7">
        <v>1692176.5449999999</v>
      </c>
      <c r="D18" s="7">
        <v>1883237.9909999999</v>
      </c>
      <c r="E18" s="7">
        <v>2036761.29</v>
      </c>
      <c r="F18" s="7">
        <v>2293271.84</v>
      </c>
      <c r="G18" s="7">
        <v>2278991.5511400001</v>
      </c>
      <c r="H18" s="7">
        <v>2816820</v>
      </c>
      <c r="I18" s="7">
        <v>3153278</v>
      </c>
    </row>
    <row r="20" spans="1:14" x14ac:dyDescent="0.2">
      <c r="B20" s="72" t="s">
        <v>9036</v>
      </c>
      <c r="C20" s="72"/>
      <c r="D20" s="72"/>
      <c r="E20" s="72"/>
      <c r="F20" s="72"/>
      <c r="G20" s="72"/>
      <c r="H20" s="72"/>
      <c r="I20" s="74">
        <f>I18+K20</f>
        <v>3153278</v>
      </c>
      <c r="K20" s="32">
        <f>SUM(K21:K248)</f>
        <v>0</v>
      </c>
    </row>
    <row r="21" spans="1:14" x14ac:dyDescent="0.2">
      <c r="B21" s="72" t="s">
        <v>257</v>
      </c>
      <c r="C21" s="72"/>
      <c r="D21" s="72"/>
      <c r="E21" s="72"/>
      <c r="F21" s="72"/>
      <c r="G21" s="72"/>
      <c r="H21" s="72"/>
      <c r="I21" s="75">
        <f>I20/I18-1</f>
        <v>0</v>
      </c>
      <c r="K21" s="30"/>
    </row>
    <row r="22" spans="1:14" x14ac:dyDescent="0.2">
      <c r="K22" s="30"/>
    </row>
    <row r="23" spans="1:14" x14ac:dyDescent="0.2">
      <c r="E23" s="19"/>
      <c r="F23" s="19"/>
      <c r="G23" s="19"/>
      <c r="H23" s="19"/>
      <c r="I23" s="19"/>
      <c r="J23" s="19"/>
      <c r="K23" s="33"/>
    </row>
    <row r="24" spans="1:14" x14ac:dyDescent="0.2">
      <c r="A24" s="23" t="s">
        <v>256</v>
      </c>
      <c r="E24" s="19"/>
      <c r="F24" s="19"/>
      <c r="G24" s="19"/>
      <c r="H24" s="19"/>
      <c r="I24" s="19"/>
      <c r="J24" s="19"/>
      <c r="K24" s="33"/>
    </row>
    <row r="25" spans="1:14" x14ac:dyDescent="0.2">
      <c r="E25" s="19"/>
      <c r="F25" s="19"/>
      <c r="G25" s="19"/>
      <c r="H25" s="19"/>
      <c r="I25" s="19"/>
      <c r="J25" s="19"/>
      <c r="K25" s="33"/>
    </row>
    <row r="26" spans="1:14" x14ac:dyDescent="0.2">
      <c r="A26" s="18">
        <v>2021</v>
      </c>
      <c r="E26" s="19"/>
      <c r="F26" s="19"/>
      <c r="G26" s="19"/>
      <c r="H26" s="19"/>
      <c r="I26" s="19"/>
      <c r="J26" s="19"/>
      <c r="K26" s="33"/>
    </row>
    <row r="27" spans="1:14" x14ac:dyDescent="0.2">
      <c r="B27" s="26" t="s">
        <v>4474</v>
      </c>
      <c r="G27" s="19">
        <v>82</v>
      </c>
      <c r="H27" s="19">
        <v>47</v>
      </c>
      <c r="I27" s="19"/>
      <c r="J27" s="19"/>
      <c r="K27" s="33"/>
      <c r="M27" s="3" t="s">
        <v>180</v>
      </c>
      <c r="N27" s="26" t="s">
        <v>4501</v>
      </c>
    </row>
    <row r="28" spans="1:14" x14ac:dyDescent="0.2">
      <c r="B28" s="26" t="s">
        <v>4475</v>
      </c>
      <c r="G28" s="19">
        <v>-22609</v>
      </c>
      <c r="H28" s="19">
        <v>-31009</v>
      </c>
      <c r="I28" s="19"/>
      <c r="J28" s="19"/>
      <c r="K28" s="33"/>
      <c r="M28" s="3" t="s">
        <v>182</v>
      </c>
      <c r="N28" s="26" t="s">
        <v>4502</v>
      </c>
    </row>
    <row r="29" spans="1:14" x14ac:dyDescent="0.2">
      <c r="B29" s="26" t="s">
        <v>4476</v>
      </c>
      <c r="G29" s="19">
        <v>386</v>
      </c>
      <c r="H29" s="19">
        <v>385</v>
      </c>
      <c r="I29" s="19"/>
      <c r="J29" s="19"/>
      <c r="K29" s="33"/>
      <c r="M29" s="3" t="s">
        <v>180</v>
      </c>
      <c r="N29" s="26" t="s">
        <v>4503</v>
      </c>
    </row>
    <row r="30" spans="1:14" x14ac:dyDescent="0.2">
      <c r="B30" s="26" t="s">
        <v>4477</v>
      </c>
      <c r="G30" s="19">
        <v>388</v>
      </c>
      <c r="H30" s="19">
        <v>381</v>
      </c>
      <c r="I30" s="19"/>
      <c r="J30" s="19"/>
      <c r="K30" s="33"/>
      <c r="M30" s="3" t="s">
        <v>180</v>
      </c>
      <c r="N30" s="26" t="s">
        <v>4504</v>
      </c>
    </row>
    <row r="31" spans="1:14" x14ac:dyDescent="0.2">
      <c r="B31" s="26" t="s">
        <v>4478</v>
      </c>
      <c r="G31" s="19">
        <v>1647</v>
      </c>
      <c r="H31" s="19">
        <v>0</v>
      </c>
      <c r="I31" s="19"/>
      <c r="J31" s="19"/>
      <c r="K31" s="33"/>
      <c r="M31" s="3" t="s">
        <v>184</v>
      </c>
      <c r="N31" s="26" t="s">
        <v>4505</v>
      </c>
    </row>
    <row r="32" spans="1:14" x14ac:dyDescent="0.2">
      <c r="B32" s="26" t="s">
        <v>4479</v>
      </c>
      <c r="G32" s="19">
        <v>1580</v>
      </c>
      <c r="H32" s="19">
        <v>0</v>
      </c>
      <c r="I32" s="19"/>
      <c r="J32" s="19"/>
      <c r="K32" s="33"/>
      <c r="M32" s="3" t="s">
        <v>184</v>
      </c>
      <c r="N32" s="26" t="s">
        <v>4506</v>
      </c>
    </row>
    <row r="33" spans="2:14" x14ac:dyDescent="0.2">
      <c r="B33" s="26" t="s">
        <v>4480</v>
      </c>
      <c r="G33" s="19">
        <v>21768</v>
      </c>
      <c r="H33" s="19">
        <v>21298</v>
      </c>
      <c r="I33" s="19"/>
      <c r="J33" s="19"/>
      <c r="K33" s="33"/>
      <c r="M33" s="3" t="s">
        <v>182</v>
      </c>
      <c r="N33" s="26" t="s">
        <v>4507</v>
      </c>
    </row>
    <row r="34" spans="2:14" x14ac:dyDescent="0.2">
      <c r="B34" s="26" t="s">
        <v>4481</v>
      </c>
      <c r="G34" s="19">
        <v>12627</v>
      </c>
      <c r="H34" s="19">
        <v>16944</v>
      </c>
      <c r="I34" s="19"/>
      <c r="J34" s="19"/>
      <c r="K34" s="33"/>
      <c r="M34" s="3" t="s">
        <v>180</v>
      </c>
      <c r="N34" s="26" t="s">
        <v>4508</v>
      </c>
    </row>
    <row r="35" spans="2:14" x14ac:dyDescent="0.2">
      <c r="B35" s="26" t="s">
        <v>4482</v>
      </c>
      <c r="G35" s="19">
        <v>1302</v>
      </c>
      <c r="H35" s="19">
        <v>1332</v>
      </c>
      <c r="I35" s="19"/>
      <c r="J35" s="19"/>
      <c r="K35" s="33"/>
      <c r="M35" s="3" t="s">
        <v>180</v>
      </c>
      <c r="N35" s="26" t="s">
        <v>4509</v>
      </c>
    </row>
    <row r="36" spans="2:14" x14ac:dyDescent="0.2">
      <c r="B36" s="26" t="s">
        <v>4483</v>
      </c>
      <c r="G36" s="19">
        <v>1374</v>
      </c>
      <c r="H36" s="19">
        <v>1017</v>
      </c>
      <c r="I36" s="19"/>
      <c r="J36" s="19"/>
      <c r="K36" s="33"/>
      <c r="M36" s="3" t="s">
        <v>182</v>
      </c>
      <c r="N36" s="26" t="s">
        <v>4510</v>
      </c>
    </row>
    <row r="37" spans="2:14" x14ac:dyDescent="0.2">
      <c r="B37" s="26" t="s">
        <v>4484</v>
      </c>
      <c r="G37" s="19">
        <v>1869</v>
      </c>
      <c r="H37" s="19">
        <v>2367</v>
      </c>
      <c r="I37" s="19"/>
      <c r="J37" s="19"/>
      <c r="K37" s="33"/>
      <c r="M37" s="3" t="s">
        <v>180</v>
      </c>
      <c r="N37" s="26" t="s">
        <v>4511</v>
      </c>
    </row>
    <row r="38" spans="2:14" x14ac:dyDescent="0.2">
      <c r="B38" s="26" t="s">
        <v>4485</v>
      </c>
      <c r="G38" s="19">
        <v>274</v>
      </c>
      <c r="H38" s="19">
        <v>0</v>
      </c>
      <c r="I38" s="19"/>
      <c r="J38" s="19"/>
      <c r="K38" s="33"/>
      <c r="M38" s="3" t="s">
        <v>182</v>
      </c>
      <c r="N38" s="26" t="s">
        <v>4512</v>
      </c>
    </row>
    <row r="39" spans="2:14" x14ac:dyDescent="0.2">
      <c r="B39" s="26" t="s">
        <v>4486</v>
      </c>
      <c r="G39" s="19">
        <v>2444</v>
      </c>
      <c r="H39" s="19">
        <v>2429</v>
      </c>
      <c r="I39" s="19"/>
      <c r="J39" s="19"/>
      <c r="K39" s="33"/>
      <c r="M39" s="3" t="s">
        <v>180</v>
      </c>
      <c r="N39" s="26" t="s">
        <v>4513</v>
      </c>
    </row>
    <row r="40" spans="2:14" x14ac:dyDescent="0.2">
      <c r="B40" s="26" t="s">
        <v>4487</v>
      </c>
      <c r="G40" s="19">
        <v>450</v>
      </c>
      <c r="H40" s="19">
        <v>0</v>
      </c>
      <c r="I40" s="19"/>
      <c r="J40" s="19"/>
      <c r="K40" s="33"/>
      <c r="M40" s="3" t="s">
        <v>184</v>
      </c>
      <c r="N40" s="26" t="s">
        <v>4514</v>
      </c>
    </row>
    <row r="41" spans="2:14" x14ac:dyDescent="0.2">
      <c r="B41" s="26" t="s">
        <v>4488</v>
      </c>
      <c r="G41" s="19">
        <v>225</v>
      </c>
      <c r="H41" s="19">
        <v>0</v>
      </c>
      <c r="I41" s="19"/>
      <c r="J41" s="19"/>
      <c r="K41" s="33"/>
      <c r="M41" s="3" t="s">
        <v>180</v>
      </c>
      <c r="N41" s="26" t="s">
        <v>4515</v>
      </c>
    </row>
    <row r="42" spans="2:14" x14ac:dyDescent="0.2">
      <c r="B42" s="26" t="s">
        <v>4489</v>
      </c>
      <c r="G42" s="19">
        <v>6030</v>
      </c>
      <c r="H42" s="19">
        <v>6169</v>
      </c>
      <c r="I42" s="19"/>
      <c r="J42" s="19"/>
      <c r="K42" s="33"/>
      <c r="M42" s="3" t="s">
        <v>180</v>
      </c>
      <c r="N42" s="26" t="s">
        <v>4516</v>
      </c>
    </row>
    <row r="43" spans="2:14" x14ac:dyDescent="0.2">
      <c r="B43" s="26" t="s">
        <v>4490</v>
      </c>
      <c r="G43" s="19">
        <v>510</v>
      </c>
      <c r="H43" s="19">
        <v>522</v>
      </c>
      <c r="I43" s="19"/>
      <c r="J43" s="19"/>
      <c r="K43" s="33"/>
      <c r="M43" s="3" t="s">
        <v>180</v>
      </c>
      <c r="N43" s="26" t="s">
        <v>4517</v>
      </c>
    </row>
    <row r="44" spans="2:14" x14ac:dyDescent="0.2">
      <c r="B44" s="26" t="s">
        <v>4491</v>
      </c>
      <c r="G44" s="19">
        <v>5586</v>
      </c>
      <c r="H44" s="19">
        <v>5715</v>
      </c>
      <c r="I44" s="19"/>
      <c r="J44" s="19"/>
      <c r="K44" s="33"/>
      <c r="M44" s="3" t="s">
        <v>180</v>
      </c>
      <c r="N44" s="26" t="s">
        <v>4518</v>
      </c>
    </row>
    <row r="45" spans="2:14" x14ac:dyDescent="0.2">
      <c r="B45" s="26" t="s">
        <v>4492</v>
      </c>
      <c r="G45" s="19">
        <v>3062</v>
      </c>
      <c r="H45" s="19">
        <v>3133</v>
      </c>
      <c r="I45" s="19"/>
      <c r="J45" s="19"/>
      <c r="K45" s="33"/>
      <c r="M45" s="3" t="s">
        <v>180</v>
      </c>
      <c r="N45" s="26" t="s">
        <v>4519</v>
      </c>
    </row>
    <row r="46" spans="2:14" x14ac:dyDescent="0.2">
      <c r="B46" s="26" t="s">
        <v>4493</v>
      </c>
      <c r="G46" s="19">
        <v>3281</v>
      </c>
      <c r="H46" s="19">
        <v>3055</v>
      </c>
      <c r="I46" s="19"/>
      <c r="J46" s="19"/>
      <c r="K46" s="33"/>
      <c r="M46" s="3" t="s">
        <v>182</v>
      </c>
      <c r="N46" s="26" t="s">
        <v>4520</v>
      </c>
    </row>
    <row r="47" spans="2:14" x14ac:dyDescent="0.2">
      <c r="B47" s="26" t="s">
        <v>4494</v>
      </c>
      <c r="G47" s="19">
        <v>5377</v>
      </c>
      <c r="H47" s="19">
        <v>5387</v>
      </c>
      <c r="I47" s="19"/>
      <c r="J47" s="19"/>
      <c r="K47" s="33"/>
      <c r="M47" s="3" t="s">
        <v>180</v>
      </c>
      <c r="N47" s="26" t="s">
        <v>4521</v>
      </c>
    </row>
    <row r="48" spans="2:14" x14ac:dyDescent="0.2">
      <c r="B48" s="26" t="s">
        <v>4495</v>
      </c>
      <c r="G48" s="19">
        <v>-3722</v>
      </c>
      <c r="H48" s="19">
        <v>-3808</v>
      </c>
      <c r="I48" s="19"/>
      <c r="J48" s="19"/>
      <c r="K48" s="33"/>
      <c r="M48" s="3" t="s">
        <v>180</v>
      </c>
      <c r="N48" s="26" t="s">
        <v>4522</v>
      </c>
    </row>
    <row r="49" spans="1:14" x14ac:dyDescent="0.2">
      <c r="B49" s="26" t="s">
        <v>4496</v>
      </c>
      <c r="G49" s="19">
        <v>6212</v>
      </c>
      <c r="H49" s="19">
        <v>6355</v>
      </c>
      <c r="I49" s="19"/>
      <c r="J49" s="19"/>
      <c r="K49" s="33"/>
      <c r="M49" s="3" t="s">
        <v>180</v>
      </c>
      <c r="N49" s="26" t="s">
        <v>4523</v>
      </c>
    </row>
    <row r="50" spans="1:14" x14ac:dyDescent="0.2">
      <c r="B50" s="26" t="s">
        <v>4497</v>
      </c>
      <c r="G50" s="19">
        <v>-23154</v>
      </c>
      <c r="H50" s="19">
        <v>-23688</v>
      </c>
      <c r="I50" s="19"/>
      <c r="J50" s="19"/>
      <c r="K50" s="33"/>
      <c r="M50" s="3" t="s">
        <v>180</v>
      </c>
      <c r="N50" s="26" t="s">
        <v>4524</v>
      </c>
    </row>
    <row r="51" spans="1:14" x14ac:dyDescent="0.2">
      <c r="B51" s="26" t="s">
        <v>3320</v>
      </c>
      <c r="G51" s="19">
        <v>39</v>
      </c>
      <c r="H51" s="19">
        <v>0</v>
      </c>
      <c r="I51" s="19"/>
      <c r="J51" s="19"/>
      <c r="K51" s="33"/>
      <c r="M51" s="3" t="s">
        <v>180</v>
      </c>
      <c r="N51" s="26" t="s">
        <v>3337</v>
      </c>
    </row>
    <row r="52" spans="1:14" x14ac:dyDescent="0.2">
      <c r="B52" s="26" t="s">
        <v>4498</v>
      </c>
      <c r="G52" s="19">
        <v>31966</v>
      </c>
      <c r="H52" s="19">
        <v>60504</v>
      </c>
      <c r="I52" s="19"/>
      <c r="J52" s="19"/>
      <c r="K52" s="33"/>
      <c r="M52" s="3" t="s">
        <v>182</v>
      </c>
      <c r="N52" s="26" t="s">
        <v>4525</v>
      </c>
    </row>
    <row r="53" spans="1:14" x14ac:dyDescent="0.2">
      <c r="B53" s="26" t="s">
        <v>4499</v>
      </c>
      <c r="G53" s="19">
        <v>-48624</v>
      </c>
      <c r="H53" s="19">
        <v>-50787</v>
      </c>
      <c r="I53" s="19"/>
      <c r="J53" s="19"/>
      <c r="K53" s="33"/>
      <c r="M53" s="3" t="s">
        <v>180</v>
      </c>
      <c r="N53" s="26" t="s">
        <v>4526</v>
      </c>
    </row>
    <row r="54" spans="1:14" x14ac:dyDescent="0.2">
      <c r="B54" s="26" t="s">
        <v>4500</v>
      </c>
      <c r="G54" s="19">
        <v>3300</v>
      </c>
      <c r="H54" s="19">
        <v>0</v>
      </c>
      <c r="I54" s="19"/>
      <c r="J54" s="19"/>
      <c r="K54" s="33"/>
      <c r="M54" s="3" t="s">
        <v>184</v>
      </c>
      <c r="N54" s="26" t="s">
        <v>4527</v>
      </c>
    </row>
    <row r="55" spans="1:14" x14ac:dyDescent="0.2">
      <c r="B55" s="3" t="s">
        <v>221</v>
      </c>
      <c r="G55" s="19">
        <v>-3120</v>
      </c>
      <c r="H55" s="19">
        <v>24620</v>
      </c>
      <c r="I55" s="19"/>
      <c r="J55" s="19"/>
      <c r="K55" s="33"/>
      <c r="N55" s="3" t="s">
        <v>2279</v>
      </c>
    </row>
    <row r="56" spans="1:14" x14ac:dyDescent="0.2">
      <c r="B56" s="3" t="s">
        <v>166</v>
      </c>
      <c r="G56" s="19">
        <v>17702</v>
      </c>
      <c r="H56" s="19">
        <v>-1226</v>
      </c>
      <c r="I56" s="19"/>
      <c r="J56" s="19"/>
      <c r="K56" s="33"/>
    </row>
    <row r="57" spans="1:14" x14ac:dyDescent="0.2">
      <c r="G57" s="19"/>
      <c r="H57" s="19"/>
      <c r="I57" s="19"/>
      <c r="J57" s="19"/>
      <c r="K57" s="33"/>
    </row>
    <row r="58" spans="1:14" x14ac:dyDescent="0.2">
      <c r="A58" s="3">
        <v>2022</v>
      </c>
      <c r="G58" s="19"/>
      <c r="H58" s="19"/>
      <c r="I58" s="19"/>
      <c r="J58" s="19"/>
      <c r="K58" s="33"/>
    </row>
    <row r="59" spans="1:14" x14ac:dyDescent="0.2">
      <c r="B59" s="26" t="s">
        <v>4528</v>
      </c>
      <c r="G59" s="19">
        <v>4166</v>
      </c>
      <c r="H59" s="19">
        <v>5070</v>
      </c>
      <c r="I59" s="19"/>
      <c r="J59" s="19"/>
      <c r="K59" s="33"/>
      <c r="M59" s="3" t="s">
        <v>182</v>
      </c>
      <c r="N59" s="26" t="s">
        <v>4557</v>
      </c>
    </row>
    <row r="60" spans="1:14" x14ac:dyDescent="0.2">
      <c r="B60" s="26" t="s">
        <v>4529</v>
      </c>
      <c r="G60" s="19">
        <v>1172</v>
      </c>
      <c r="H60" s="19">
        <v>0</v>
      </c>
      <c r="I60" s="19"/>
      <c r="J60" s="19"/>
      <c r="K60" s="33"/>
      <c r="M60" s="3" t="s">
        <v>184</v>
      </c>
      <c r="N60" s="26" t="s">
        <v>4558</v>
      </c>
    </row>
    <row r="61" spans="1:14" x14ac:dyDescent="0.2">
      <c r="B61" s="26" t="s">
        <v>4530</v>
      </c>
      <c r="G61" s="19">
        <v>-261</v>
      </c>
      <c r="H61" s="19">
        <v>0</v>
      </c>
      <c r="I61" s="19"/>
      <c r="J61" s="19"/>
      <c r="K61" s="33"/>
      <c r="M61" s="3" t="s">
        <v>184</v>
      </c>
      <c r="N61" s="26" t="s">
        <v>4559</v>
      </c>
    </row>
    <row r="62" spans="1:14" x14ac:dyDescent="0.2">
      <c r="B62" s="26" t="s">
        <v>4531</v>
      </c>
      <c r="G62" s="19">
        <v>1240</v>
      </c>
      <c r="H62" s="19">
        <v>1269</v>
      </c>
      <c r="I62" s="19"/>
      <c r="J62" s="19"/>
      <c r="K62" s="33"/>
      <c r="M62" s="3" t="s">
        <v>180</v>
      </c>
      <c r="N62" s="26" t="s">
        <v>4560</v>
      </c>
    </row>
    <row r="63" spans="1:14" x14ac:dyDescent="0.2">
      <c r="B63" s="26" t="s">
        <v>4532</v>
      </c>
      <c r="G63" s="19">
        <v>121</v>
      </c>
      <c r="H63" s="19">
        <v>248</v>
      </c>
      <c r="I63" s="19"/>
      <c r="J63" s="19"/>
      <c r="K63" s="33"/>
      <c r="M63" s="3" t="s">
        <v>180</v>
      </c>
      <c r="N63" s="26" t="s">
        <v>4561</v>
      </c>
    </row>
    <row r="64" spans="1:14" x14ac:dyDescent="0.2">
      <c r="B64" s="26" t="s">
        <v>4488</v>
      </c>
      <c r="G64" s="19">
        <v>819</v>
      </c>
      <c r="H64" s="19">
        <v>0</v>
      </c>
      <c r="I64" s="19"/>
      <c r="J64" s="19"/>
      <c r="K64" s="33"/>
      <c r="M64" s="3" t="s">
        <v>184</v>
      </c>
      <c r="N64" s="26" t="s">
        <v>4562</v>
      </c>
    </row>
    <row r="65" spans="2:14" x14ac:dyDescent="0.2">
      <c r="B65" s="26" t="s">
        <v>4533</v>
      </c>
      <c r="G65" s="19">
        <v>-240000</v>
      </c>
      <c r="H65" s="19">
        <v>0</v>
      </c>
      <c r="I65" s="19"/>
      <c r="J65" s="19"/>
      <c r="K65" s="33"/>
      <c r="M65" s="3" t="s">
        <v>184</v>
      </c>
      <c r="N65" s="26" t="s">
        <v>4563</v>
      </c>
    </row>
    <row r="66" spans="2:14" x14ac:dyDescent="0.2">
      <c r="B66" s="26" t="s">
        <v>4534</v>
      </c>
      <c r="G66" s="19">
        <v>1433</v>
      </c>
      <c r="H66" s="19">
        <v>1447</v>
      </c>
      <c r="I66" s="19"/>
      <c r="J66" s="19"/>
      <c r="K66" s="33"/>
      <c r="M66" s="3" t="s">
        <v>180</v>
      </c>
      <c r="N66" s="26" t="s">
        <v>4564</v>
      </c>
    </row>
    <row r="67" spans="2:14" x14ac:dyDescent="0.2">
      <c r="B67" s="26" t="s">
        <v>4535</v>
      </c>
      <c r="G67" s="19">
        <v>243</v>
      </c>
      <c r="H67" s="19">
        <v>348</v>
      </c>
      <c r="I67" s="19"/>
      <c r="J67" s="19"/>
      <c r="K67" s="33"/>
      <c r="M67" s="3" t="s">
        <v>180</v>
      </c>
      <c r="N67" s="26" t="s">
        <v>4565</v>
      </c>
    </row>
    <row r="68" spans="2:14" x14ac:dyDescent="0.2">
      <c r="B68" s="26" t="s">
        <v>4536</v>
      </c>
      <c r="G68" s="19">
        <v>2059</v>
      </c>
      <c r="H68" s="19">
        <v>1764</v>
      </c>
      <c r="I68" s="19"/>
      <c r="J68" s="19"/>
      <c r="K68" s="33"/>
      <c r="M68" s="3" t="s">
        <v>182</v>
      </c>
      <c r="N68" s="26" t="s">
        <v>4566</v>
      </c>
    </row>
    <row r="69" spans="2:14" x14ac:dyDescent="0.2">
      <c r="B69" s="26" t="s">
        <v>4537</v>
      </c>
      <c r="G69" s="19">
        <v>990</v>
      </c>
      <c r="H69" s="19">
        <v>2300</v>
      </c>
      <c r="I69" s="19"/>
      <c r="J69" s="19"/>
      <c r="K69" s="33"/>
      <c r="M69" s="3" t="s">
        <v>182</v>
      </c>
      <c r="N69" s="26" t="s">
        <v>4567</v>
      </c>
    </row>
    <row r="70" spans="2:14" x14ac:dyDescent="0.2">
      <c r="B70" s="26" t="s">
        <v>4538</v>
      </c>
      <c r="G70" s="19">
        <v>5658</v>
      </c>
      <c r="H70" s="19">
        <v>642</v>
      </c>
      <c r="I70" s="19"/>
      <c r="J70" s="19"/>
      <c r="K70" s="33"/>
      <c r="M70" s="3" t="s">
        <v>182</v>
      </c>
      <c r="N70" s="26" t="s">
        <v>4568</v>
      </c>
    </row>
    <row r="71" spans="2:14" x14ac:dyDescent="0.2">
      <c r="B71" s="26" t="s">
        <v>4539</v>
      </c>
      <c r="G71" s="19">
        <v>0</v>
      </c>
      <c r="H71" s="19">
        <v>1295</v>
      </c>
      <c r="I71" s="19"/>
      <c r="J71" s="19"/>
      <c r="K71" s="33"/>
      <c r="M71" s="3" t="s">
        <v>182</v>
      </c>
      <c r="N71" s="26" t="s">
        <v>4569</v>
      </c>
    </row>
    <row r="72" spans="2:14" x14ac:dyDescent="0.2">
      <c r="B72" s="26" t="s">
        <v>4540</v>
      </c>
      <c r="G72" s="19">
        <v>1363</v>
      </c>
      <c r="H72" s="19">
        <v>0</v>
      </c>
      <c r="I72" s="19"/>
      <c r="J72" s="19"/>
      <c r="K72" s="33"/>
      <c r="M72" s="3" t="s">
        <v>184</v>
      </c>
      <c r="N72" s="26" t="s">
        <v>4570</v>
      </c>
    </row>
    <row r="73" spans="2:14" x14ac:dyDescent="0.2">
      <c r="B73" s="26" t="s">
        <v>4541</v>
      </c>
      <c r="G73" s="19">
        <v>3986</v>
      </c>
      <c r="H73" s="19">
        <v>9938</v>
      </c>
      <c r="I73" s="19"/>
      <c r="J73" s="19"/>
      <c r="K73" s="33"/>
      <c r="M73" s="3" t="s">
        <v>182</v>
      </c>
      <c r="N73" s="26" t="s">
        <v>4571</v>
      </c>
    </row>
    <row r="74" spans="2:14" x14ac:dyDescent="0.2">
      <c r="B74" s="26" t="s">
        <v>4542</v>
      </c>
      <c r="G74" s="19">
        <v>500</v>
      </c>
      <c r="H74" s="19">
        <v>0</v>
      </c>
      <c r="I74" s="19"/>
      <c r="J74" s="19"/>
      <c r="K74" s="33"/>
      <c r="M74" s="3" t="s">
        <v>184</v>
      </c>
      <c r="N74" s="26" t="s">
        <v>4572</v>
      </c>
    </row>
    <row r="75" spans="2:14" x14ac:dyDescent="0.2">
      <c r="B75" s="26" t="s">
        <v>4543</v>
      </c>
      <c r="G75" s="19">
        <v>332</v>
      </c>
      <c r="H75" s="19">
        <v>628</v>
      </c>
      <c r="I75" s="19"/>
      <c r="J75" s="19"/>
      <c r="K75" s="33"/>
      <c r="M75" s="3" t="s">
        <v>182</v>
      </c>
      <c r="N75" s="26" t="s">
        <v>4573</v>
      </c>
    </row>
    <row r="76" spans="2:14" x14ac:dyDescent="0.2">
      <c r="B76" s="26" t="s">
        <v>4544</v>
      </c>
      <c r="G76" s="19">
        <v>1296</v>
      </c>
      <c r="H76" s="19">
        <v>0</v>
      </c>
      <c r="I76" s="19"/>
      <c r="J76" s="19"/>
      <c r="K76" s="33"/>
      <c r="M76" s="3" t="s">
        <v>184</v>
      </c>
      <c r="N76" s="26" t="s">
        <v>4574</v>
      </c>
    </row>
    <row r="77" spans="2:14" x14ac:dyDescent="0.2">
      <c r="B77" s="26" t="s">
        <v>4545</v>
      </c>
      <c r="G77" s="19">
        <v>784</v>
      </c>
      <c r="H77" s="19">
        <v>0</v>
      </c>
      <c r="I77" s="19"/>
      <c r="J77" s="19"/>
      <c r="K77" s="33"/>
      <c r="M77" s="3" t="s">
        <v>184</v>
      </c>
      <c r="N77" s="26" t="s">
        <v>4575</v>
      </c>
    </row>
    <row r="78" spans="2:14" x14ac:dyDescent="0.2">
      <c r="B78" s="26" t="s">
        <v>4546</v>
      </c>
      <c r="G78" s="19">
        <v>408</v>
      </c>
      <c r="H78" s="19">
        <v>671</v>
      </c>
      <c r="I78" s="19"/>
      <c r="J78" s="19"/>
      <c r="K78" s="33"/>
      <c r="M78" s="3" t="s">
        <v>180</v>
      </c>
      <c r="N78" s="26" t="s">
        <v>4576</v>
      </c>
    </row>
    <row r="79" spans="2:14" x14ac:dyDescent="0.2">
      <c r="B79" s="26" t="s">
        <v>3934</v>
      </c>
      <c r="G79" s="19">
        <v>0</v>
      </c>
      <c r="H79" s="19">
        <v>3122</v>
      </c>
      <c r="I79" s="19"/>
      <c r="J79" s="19"/>
      <c r="K79" s="33"/>
      <c r="M79" s="3" t="s">
        <v>182</v>
      </c>
      <c r="N79" s="26" t="s">
        <v>4577</v>
      </c>
    </row>
    <row r="80" spans="2:14" x14ac:dyDescent="0.2">
      <c r="B80" s="26" t="s">
        <v>4547</v>
      </c>
      <c r="G80" s="19">
        <v>0</v>
      </c>
      <c r="H80" s="19">
        <v>3055</v>
      </c>
      <c r="I80" s="19"/>
      <c r="J80" s="19"/>
      <c r="K80" s="33"/>
      <c r="M80" s="3" t="s">
        <v>182</v>
      </c>
      <c r="N80" s="26" t="s">
        <v>4578</v>
      </c>
    </row>
    <row r="81" spans="1:14" x14ac:dyDescent="0.2">
      <c r="B81" s="26" t="s">
        <v>4548</v>
      </c>
      <c r="G81" s="19">
        <v>0</v>
      </c>
      <c r="H81" s="19">
        <v>2461</v>
      </c>
      <c r="I81" s="19"/>
      <c r="J81" s="19"/>
      <c r="K81" s="33"/>
      <c r="M81" s="3" t="s">
        <v>182</v>
      </c>
      <c r="N81" s="26" t="s">
        <v>4579</v>
      </c>
    </row>
    <row r="82" spans="1:14" x14ac:dyDescent="0.2">
      <c r="B82" s="26" t="s">
        <v>4549</v>
      </c>
      <c r="G82" s="19">
        <v>301</v>
      </c>
      <c r="H82" s="19">
        <v>464</v>
      </c>
      <c r="I82" s="19"/>
      <c r="J82" s="19"/>
      <c r="K82" s="33"/>
      <c r="M82" s="3" t="s">
        <v>180</v>
      </c>
      <c r="N82" s="26" t="s">
        <v>4580</v>
      </c>
    </row>
    <row r="83" spans="1:14" x14ac:dyDescent="0.2">
      <c r="B83" s="26" t="s">
        <v>4550</v>
      </c>
      <c r="G83" s="19">
        <v>1168</v>
      </c>
      <c r="H83" s="19">
        <v>2390</v>
      </c>
      <c r="I83" s="19"/>
      <c r="J83" s="19"/>
      <c r="K83" s="33"/>
      <c r="M83" s="3" t="s">
        <v>180</v>
      </c>
      <c r="N83" s="26" t="s">
        <v>4581</v>
      </c>
    </row>
    <row r="84" spans="1:14" x14ac:dyDescent="0.2">
      <c r="B84" s="26" t="s">
        <v>4551</v>
      </c>
      <c r="G84" s="19">
        <v>320</v>
      </c>
      <c r="H84" s="19">
        <v>0</v>
      </c>
      <c r="I84" s="19"/>
      <c r="J84" s="19"/>
      <c r="K84" s="33"/>
      <c r="M84" s="3" t="s">
        <v>184</v>
      </c>
      <c r="N84" s="26" t="s">
        <v>4582</v>
      </c>
    </row>
    <row r="85" spans="1:14" x14ac:dyDescent="0.2">
      <c r="B85" s="26" t="s">
        <v>4552</v>
      </c>
      <c r="G85" s="19">
        <v>278</v>
      </c>
      <c r="H85" s="19">
        <v>338</v>
      </c>
      <c r="I85" s="19"/>
      <c r="J85" s="19"/>
      <c r="K85" s="33"/>
      <c r="M85" s="3" t="s">
        <v>180</v>
      </c>
      <c r="N85" s="26" t="s">
        <v>4583</v>
      </c>
    </row>
    <row r="86" spans="1:14" x14ac:dyDescent="0.2">
      <c r="B86" s="26" t="s">
        <v>4553</v>
      </c>
      <c r="G86" s="19">
        <v>2479</v>
      </c>
      <c r="H86" s="19">
        <v>4950</v>
      </c>
      <c r="I86" s="19"/>
      <c r="J86" s="19"/>
      <c r="K86" s="33"/>
      <c r="M86" s="3" t="s">
        <v>182</v>
      </c>
      <c r="N86" s="26" t="s">
        <v>4584</v>
      </c>
    </row>
    <row r="87" spans="1:14" x14ac:dyDescent="0.2">
      <c r="B87" s="26" t="s">
        <v>4554</v>
      </c>
      <c r="G87" s="19">
        <v>150</v>
      </c>
      <c r="H87" s="19">
        <v>0</v>
      </c>
      <c r="I87" s="19"/>
      <c r="J87" s="19"/>
      <c r="K87" s="33"/>
      <c r="M87" s="3" t="s">
        <v>184</v>
      </c>
      <c r="N87" s="26" t="s">
        <v>4585</v>
      </c>
    </row>
    <row r="88" spans="1:14" x14ac:dyDescent="0.2">
      <c r="B88" s="26" t="s">
        <v>4555</v>
      </c>
      <c r="G88" s="19">
        <v>14139</v>
      </c>
      <c r="H88" s="19">
        <v>27811</v>
      </c>
      <c r="I88" s="19"/>
      <c r="J88" s="19"/>
      <c r="K88" s="33"/>
      <c r="M88" s="3" t="s">
        <v>182</v>
      </c>
      <c r="N88" s="26" t="s">
        <v>4586</v>
      </c>
    </row>
    <row r="89" spans="1:14" x14ac:dyDescent="0.2">
      <c r="B89" s="26" t="s">
        <v>4556</v>
      </c>
      <c r="G89" s="19">
        <v>308</v>
      </c>
      <c r="H89" s="19">
        <v>340</v>
      </c>
      <c r="I89" s="19"/>
      <c r="J89" s="19"/>
      <c r="K89" s="33"/>
      <c r="M89" s="3" t="s">
        <v>180</v>
      </c>
      <c r="N89" s="26" t="s">
        <v>4587</v>
      </c>
    </row>
    <row r="90" spans="1:14" x14ac:dyDescent="0.2">
      <c r="B90" s="3" t="s">
        <v>221</v>
      </c>
      <c r="G90" s="19">
        <v>78943</v>
      </c>
      <c r="H90" s="19">
        <v>130768</v>
      </c>
      <c r="I90" s="19"/>
      <c r="J90" s="19"/>
      <c r="K90" s="33"/>
      <c r="N90" s="39" t="s">
        <v>3285</v>
      </c>
    </row>
    <row r="91" spans="1:14" x14ac:dyDescent="0.2">
      <c r="B91" s="3" t="s">
        <v>166</v>
      </c>
      <c r="G91" s="19">
        <v>2372</v>
      </c>
      <c r="H91" s="19">
        <v>3553</v>
      </c>
      <c r="I91" s="19"/>
      <c r="J91" s="19"/>
      <c r="K91" s="33"/>
    </row>
    <row r="92" spans="1:14" x14ac:dyDescent="0.2">
      <c r="G92" s="19"/>
      <c r="H92" s="19"/>
      <c r="I92" s="19"/>
      <c r="J92" s="19"/>
      <c r="K92" s="33"/>
    </row>
    <row r="93" spans="1:14" x14ac:dyDescent="0.2">
      <c r="A93" s="3">
        <v>2023</v>
      </c>
      <c r="G93" s="19"/>
      <c r="H93" s="19"/>
      <c r="I93" s="19"/>
      <c r="J93" s="19"/>
      <c r="K93" s="33"/>
    </row>
    <row r="94" spans="1:14" x14ac:dyDescent="0.2">
      <c r="B94" s="26" t="s">
        <v>4588</v>
      </c>
      <c r="G94" s="19">
        <v>1276</v>
      </c>
      <c r="H94" s="19"/>
      <c r="I94" s="19"/>
      <c r="J94" s="19"/>
      <c r="K94" s="33"/>
      <c r="M94" s="3" t="s">
        <v>184</v>
      </c>
      <c r="N94" s="26" t="s">
        <v>4591</v>
      </c>
    </row>
    <row r="95" spans="1:14" x14ac:dyDescent="0.2">
      <c r="B95" s="26" t="s">
        <v>4227</v>
      </c>
      <c r="G95" s="19">
        <v>90</v>
      </c>
      <c r="H95" s="19"/>
      <c r="I95" s="19"/>
      <c r="J95" s="19"/>
      <c r="K95" s="33"/>
      <c r="M95" s="3" t="s">
        <v>184</v>
      </c>
      <c r="N95" s="26" t="s">
        <v>4592</v>
      </c>
    </row>
    <row r="96" spans="1:14" x14ac:dyDescent="0.2">
      <c r="B96" s="26" t="s">
        <v>4589</v>
      </c>
      <c r="G96" s="19">
        <v>2390</v>
      </c>
      <c r="H96" s="19"/>
      <c r="I96" s="19"/>
      <c r="J96" s="19"/>
      <c r="K96" s="33"/>
      <c r="M96" s="3" t="s">
        <v>184</v>
      </c>
      <c r="N96" s="26" t="s">
        <v>4593</v>
      </c>
    </row>
    <row r="97" spans="2:14" x14ac:dyDescent="0.2">
      <c r="B97" s="26" t="s">
        <v>4487</v>
      </c>
      <c r="G97" s="19">
        <v>285</v>
      </c>
      <c r="H97" s="19"/>
      <c r="I97" s="19"/>
      <c r="J97" s="19"/>
      <c r="K97" s="33"/>
      <c r="M97" s="3" t="s">
        <v>184</v>
      </c>
      <c r="N97" s="26" t="s">
        <v>4514</v>
      </c>
    </row>
    <row r="98" spans="2:14" x14ac:dyDescent="0.2">
      <c r="B98" s="26" t="s">
        <v>4538</v>
      </c>
      <c r="G98" s="19">
        <v>-1910</v>
      </c>
      <c r="H98" s="19"/>
      <c r="I98" s="19"/>
      <c r="J98" s="19"/>
      <c r="K98" s="33"/>
      <c r="M98" s="3" t="s">
        <v>184</v>
      </c>
      <c r="N98" s="26" t="s">
        <v>4594</v>
      </c>
    </row>
    <row r="99" spans="2:14" x14ac:dyDescent="0.2">
      <c r="B99" s="26" t="s">
        <v>4590</v>
      </c>
      <c r="G99" s="19">
        <v>414</v>
      </c>
      <c r="H99" s="19"/>
      <c r="I99" s="19"/>
      <c r="J99" s="19"/>
      <c r="K99" s="33"/>
      <c r="M99" s="3" t="s">
        <v>182</v>
      </c>
      <c r="N99" s="26" t="s">
        <v>4595</v>
      </c>
    </row>
    <row r="100" spans="2:14" x14ac:dyDescent="0.2">
      <c r="B100" s="26" t="s">
        <v>4849</v>
      </c>
      <c r="G100" s="19">
        <v>8419</v>
      </c>
      <c r="H100" s="19"/>
      <c r="I100" s="19"/>
      <c r="J100" s="19"/>
      <c r="K100" s="33"/>
      <c r="N100" s="26" t="s">
        <v>4848</v>
      </c>
    </row>
    <row r="101" spans="2:14" x14ac:dyDescent="0.2">
      <c r="B101" s="3" t="s">
        <v>221</v>
      </c>
      <c r="G101" s="19">
        <v>301</v>
      </c>
      <c r="H101" s="19"/>
      <c r="I101" s="19"/>
      <c r="J101" s="19"/>
      <c r="K101" s="33"/>
      <c r="N101" s="3" t="s">
        <v>4847</v>
      </c>
    </row>
    <row r="102" spans="2:14" x14ac:dyDescent="0.2">
      <c r="B102" s="26" t="s">
        <v>4596</v>
      </c>
      <c r="G102" s="19"/>
      <c r="H102" s="19">
        <v>584</v>
      </c>
      <c r="I102" s="19">
        <v>671</v>
      </c>
      <c r="J102" s="19"/>
      <c r="K102" s="33"/>
      <c r="M102" s="3" t="s">
        <v>180</v>
      </c>
      <c r="N102" s="26" t="s">
        <v>4614</v>
      </c>
    </row>
    <row r="103" spans="2:14" x14ac:dyDescent="0.2">
      <c r="B103" s="26" t="s">
        <v>4597</v>
      </c>
      <c r="G103" s="19"/>
      <c r="H103" s="19">
        <v>250</v>
      </c>
      <c r="I103" s="19">
        <v>0</v>
      </c>
      <c r="J103" s="19"/>
      <c r="K103" s="33"/>
      <c r="M103" s="3" t="s">
        <v>184</v>
      </c>
      <c r="N103" s="26" t="s">
        <v>4615</v>
      </c>
    </row>
    <row r="104" spans="2:14" x14ac:dyDescent="0.2">
      <c r="B104" s="26" t="s">
        <v>4598</v>
      </c>
      <c r="G104" s="19"/>
      <c r="H104" s="19">
        <f>4348-670</f>
        <v>3678</v>
      </c>
      <c r="I104" s="19">
        <f>4432-670</f>
        <v>3762</v>
      </c>
      <c r="J104" s="19"/>
      <c r="K104" s="33"/>
      <c r="M104" s="3" t="s">
        <v>180</v>
      </c>
      <c r="N104" s="26" t="s">
        <v>4616</v>
      </c>
    </row>
    <row r="105" spans="2:14" x14ac:dyDescent="0.2">
      <c r="B105" s="26" t="s">
        <v>4599</v>
      </c>
      <c r="G105" s="19"/>
      <c r="H105" s="19">
        <v>2369</v>
      </c>
      <c r="I105" s="19">
        <v>2400</v>
      </c>
      <c r="J105" s="19"/>
      <c r="K105" s="33"/>
      <c r="M105" s="3" t="s">
        <v>180</v>
      </c>
      <c r="N105" s="26" t="s">
        <v>4617</v>
      </c>
    </row>
    <row r="106" spans="2:14" x14ac:dyDescent="0.2">
      <c r="B106" s="26" t="s">
        <v>4600</v>
      </c>
      <c r="G106" s="19"/>
      <c r="H106" s="19">
        <v>804</v>
      </c>
      <c r="I106" s="19">
        <v>405</v>
      </c>
      <c r="J106" s="19"/>
      <c r="K106" s="33"/>
      <c r="M106" s="3" t="s">
        <v>182</v>
      </c>
      <c r="N106" s="26" t="s">
        <v>4618</v>
      </c>
    </row>
    <row r="107" spans="2:14" x14ac:dyDescent="0.2">
      <c r="B107" s="26" t="s">
        <v>4601</v>
      </c>
      <c r="G107" s="19"/>
      <c r="H107" s="19">
        <v>2857</v>
      </c>
      <c r="I107" s="19">
        <v>2899</v>
      </c>
      <c r="J107" s="19"/>
      <c r="K107" s="33"/>
      <c r="M107" s="3" t="s">
        <v>180</v>
      </c>
      <c r="N107" s="26" t="s">
        <v>4619</v>
      </c>
    </row>
    <row r="108" spans="2:14" x14ac:dyDescent="0.2">
      <c r="B108" s="26" t="s">
        <v>4602</v>
      </c>
      <c r="G108" s="19"/>
      <c r="H108" s="19">
        <v>7000</v>
      </c>
      <c r="I108" s="19">
        <v>7161</v>
      </c>
      <c r="J108" s="19"/>
      <c r="K108" s="33"/>
      <c r="M108" s="3" t="s">
        <v>180</v>
      </c>
      <c r="N108" s="26" t="s">
        <v>4620</v>
      </c>
    </row>
    <row r="109" spans="2:14" x14ac:dyDescent="0.2">
      <c r="B109" s="26" t="s">
        <v>4603</v>
      </c>
      <c r="G109" s="19"/>
      <c r="H109" s="19">
        <v>908</v>
      </c>
      <c r="I109" s="19">
        <v>929</v>
      </c>
      <c r="J109" s="19"/>
      <c r="K109" s="33"/>
      <c r="M109" s="3" t="s">
        <v>180</v>
      </c>
      <c r="N109" s="26" t="s">
        <v>4621</v>
      </c>
    </row>
    <row r="110" spans="2:14" x14ac:dyDescent="0.2">
      <c r="B110" s="26" t="s">
        <v>4538</v>
      </c>
      <c r="G110" s="19"/>
      <c r="H110" s="19">
        <v>4063</v>
      </c>
      <c r="I110" s="19">
        <v>0</v>
      </c>
      <c r="J110" s="19"/>
      <c r="K110" s="33"/>
      <c r="M110" s="3" t="s">
        <v>184</v>
      </c>
      <c r="N110" s="26" t="s">
        <v>4622</v>
      </c>
    </row>
    <row r="111" spans="2:14" x14ac:dyDescent="0.2">
      <c r="B111" s="26" t="s">
        <v>4604</v>
      </c>
      <c r="G111" s="19"/>
      <c r="H111" s="19">
        <v>4656</v>
      </c>
      <c r="I111" s="19">
        <v>7593</v>
      </c>
      <c r="J111" s="19"/>
      <c r="K111" s="33"/>
      <c r="M111" s="3" t="s">
        <v>182</v>
      </c>
      <c r="N111" s="26" t="s">
        <v>4623</v>
      </c>
    </row>
    <row r="112" spans="2:14" x14ac:dyDescent="0.2">
      <c r="B112" s="26" t="s">
        <v>4605</v>
      </c>
      <c r="G112" s="19"/>
      <c r="H112" s="19">
        <v>1637</v>
      </c>
      <c r="I112" s="19">
        <v>2490</v>
      </c>
      <c r="J112" s="19"/>
      <c r="K112" s="33"/>
      <c r="M112" s="3" t="s">
        <v>180</v>
      </c>
      <c r="N112" s="26" t="s">
        <v>4624</v>
      </c>
    </row>
    <row r="113" spans="1:14" x14ac:dyDescent="0.2">
      <c r="B113" s="26" t="s">
        <v>4606</v>
      </c>
      <c r="G113" s="19"/>
      <c r="H113" s="19">
        <v>532</v>
      </c>
      <c r="I113" s="19">
        <v>524</v>
      </c>
      <c r="J113" s="19"/>
      <c r="K113" s="33"/>
      <c r="M113" s="3" t="s">
        <v>180</v>
      </c>
      <c r="N113" s="26" t="s">
        <v>4625</v>
      </c>
    </row>
    <row r="114" spans="1:14" x14ac:dyDescent="0.2">
      <c r="B114" s="26" t="s">
        <v>4607</v>
      </c>
      <c r="G114" s="19"/>
      <c r="H114" s="19">
        <v>3964</v>
      </c>
      <c r="I114" s="19">
        <v>4025</v>
      </c>
      <c r="J114" s="19"/>
      <c r="K114" s="33"/>
      <c r="M114" s="3" t="s">
        <v>180</v>
      </c>
      <c r="N114" s="26" t="s">
        <v>4626</v>
      </c>
    </row>
    <row r="115" spans="1:14" x14ac:dyDescent="0.2">
      <c r="B115" s="26" t="s">
        <v>4608</v>
      </c>
      <c r="G115" s="19"/>
      <c r="H115" s="19">
        <v>797</v>
      </c>
      <c r="I115" s="19">
        <v>913</v>
      </c>
      <c r="J115" s="19"/>
      <c r="K115" s="33"/>
      <c r="M115" s="3" t="s">
        <v>180</v>
      </c>
      <c r="N115" s="26" t="s">
        <v>4627</v>
      </c>
    </row>
    <row r="116" spans="1:14" x14ac:dyDescent="0.2">
      <c r="B116" s="26" t="s">
        <v>4609</v>
      </c>
      <c r="G116" s="19"/>
      <c r="H116" s="19">
        <v>1328</v>
      </c>
      <c r="I116" s="19">
        <v>1518</v>
      </c>
      <c r="J116" s="19"/>
      <c r="K116" s="33"/>
      <c r="M116" s="3" t="s">
        <v>180</v>
      </c>
      <c r="N116" s="26" t="s">
        <v>4628</v>
      </c>
    </row>
    <row r="117" spans="1:14" x14ac:dyDescent="0.2">
      <c r="B117" s="26" t="s">
        <v>4610</v>
      </c>
      <c r="G117" s="19"/>
      <c r="H117" s="19">
        <v>1832</v>
      </c>
      <c r="I117" s="19">
        <v>1874</v>
      </c>
      <c r="J117" s="19"/>
      <c r="K117" s="33"/>
      <c r="M117" s="3" t="s">
        <v>180</v>
      </c>
      <c r="N117" s="26" t="s">
        <v>4629</v>
      </c>
    </row>
    <row r="118" spans="1:14" x14ac:dyDescent="0.2">
      <c r="B118" s="26" t="s">
        <v>4590</v>
      </c>
      <c r="G118" s="19"/>
      <c r="H118" s="19">
        <v>1842</v>
      </c>
      <c r="I118" s="19">
        <v>1850</v>
      </c>
      <c r="J118" s="19"/>
      <c r="K118" s="33"/>
      <c r="M118" s="3" t="s">
        <v>182</v>
      </c>
      <c r="N118" s="26" t="s">
        <v>4630</v>
      </c>
    </row>
    <row r="119" spans="1:14" x14ac:dyDescent="0.2">
      <c r="B119" s="26" t="s">
        <v>4611</v>
      </c>
      <c r="G119" s="19"/>
      <c r="H119" s="19">
        <v>1305</v>
      </c>
      <c r="I119" s="19">
        <v>0</v>
      </c>
      <c r="J119" s="19"/>
      <c r="K119" s="33"/>
      <c r="M119" s="3" t="s">
        <v>184</v>
      </c>
      <c r="N119" s="26" t="s">
        <v>4631</v>
      </c>
    </row>
    <row r="120" spans="1:14" x14ac:dyDescent="0.2">
      <c r="B120" s="26" t="s">
        <v>4612</v>
      </c>
      <c r="G120" s="19"/>
      <c r="H120" s="19">
        <v>368</v>
      </c>
      <c r="I120" s="19">
        <v>358</v>
      </c>
      <c r="J120" s="19"/>
      <c r="K120" s="33"/>
      <c r="M120" s="3" t="s">
        <v>180</v>
      </c>
      <c r="N120" s="26" t="s">
        <v>4632</v>
      </c>
    </row>
    <row r="121" spans="1:14" x14ac:dyDescent="0.2">
      <c r="B121" s="26" t="s">
        <v>4548</v>
      </c>
      <c r="G121" s="19"/>
      <c r="H121" s="19">
        <v>2702</v>
      </c>
      <c r="I121" s="19">
        <v>2764</v>
      </c>
      <c r="J121" s="19"/>
      <c r="K121" s="33"/>
      <c r="M121" s="3" t="s">
        <v>180</v>
      </c>
      <c r="N121" s="26" t="s">
        <v>4633</v>
      </c>
    </row>
    <row r="122" spans="1:14" x14ac:dyDescent="0.2">
      <c r="B122" s="26" t="s">
        <v>4551</v>
      </c>
      <c r="G122" s="19"/>
      <c r="H122" s="19">
        <v>620</v>
      </c>
      <c r="I122" s="19">
        <v>0</v>
      </c>
      <c r="J122" s="19"/>
      <c r="K122" s="33"/>
      <c r="M122" s="3" t="s">
        <v>184</v>
      </c>
      <c r="N122" s="26" t="s">
        <v>4634</v>
      </c>
    </row>
    <row r="123" spans="1:14" x14ac:dyDescent="0.2">
      <c r="B123" s="26" t="s">
        <v>4613</v>
      </c>
      <c r="G123" s="19"/>
      <c r="H123" s="19">
        <v>300</v>
      </c>
      <c r="I123" s="19">
        <v>307</v>
      </c>
      <c r="J123" s="19"/>
      <c r="K123" s="33"/>
      <c r="M123" s="3" t="s">
        <v>180</v>
      </c>
      <c r="N123" s="26" t="s">
        <v>4635</v>
      </c>
    </row>
    <row r="124" spans="1:14" x14ac:dyDescent="0.2">
      <c r="B124" s="3" t="s">
        <v>221</v>
      </c>
      <c r="G124" s="19"/>
      <c r="H124" s="19">
        <v>196108</v>
      </c>
      <c r="I124" s="19">
        <v>201715</v>
      </c>
      <c r="J124" s="19"/>
      <c r="K124" s="33"/>
      <c r="N124" s="39" t="s">
        <v>2491</v>
      </c>
    </row>
    <row r="125" spans="1:14" x14ac:dyDescent="0.2">
      <c r="B125" s="3" t="s">
        <v>166</v>
      </c>
      <c r="G125" s="19"/>
      <c r="H125" s="19">
        <v>15324</v>
      </c>
      <c r="I125" s="19">
        <v>9982</v>
      </c>
      <c r="J125" s="19"/>
      <c r="K125" s="33"/>
    </row>
    <row r="126" spans="1:14" x14ac:dyDescent="0.2">
      <c r="G126" s="19"/>
      <c r="H126" s="19"/>
      <c r="I126" s="19"/>
      <c r="J126" s="19"/>
      <c r="K126" s="33"/>
    </row>
    <row r="127" spans="1:14" x14ac:dyDescent="0.2">
      <c r="A127" s="3">
        <v>2024</v>
      </c>
      <c r="G127" s="19"/>
      <c r="H127" s="19"/>
      <c r="I127" s="19"/>
      <c r="J127" s="19"/>
      <c r="K127" s="33"/>
    </row>
    <row r="128" spans="1:14" x14ac:dyDescent="0.2">
      <c r="B128" s="26" t="s">
        <v>4636</v>
      </c>
      <c r="G128" s="19"/>
      <c r="H128" s="19">
        <v>155</v>
      </c>
      <c r="I128" s="19">
        <v>0</v>
      </c>
      <c r="J128" s="19"/>
      <c r="K128" s="33"/>
      <c r="M128" s="3" t="s">
        <v>184</v>
      </c>
      <c r="N128" s="26" t="s">
        <v>4669</v>
      </c>
    </row>
    <row r="129" spans="2:14" x14ac:dyDescent="0.2">
      <c r="B129" s="26" t="s">
        <v>4528</v>
      </c>
      <c r="G129" s="19"/>
      <c r="H129" s="19">
        <v>5070</v>
      </c>
      <c r="I129" s="19">
        <v>0</v>
      </c>
      <c r="J129" s="19"/>
      <c r="K129" s="33"/>
      <c r="M129" s="3" t="s">
        <v>184</v>
      </c>
      <c r="N129" s="26" t="s">
        <v>4670</v>
      </c>
    </row>
    <row r="130" spans="2:14" x14ac:dyDescent="0.2">
      <c r="B130" s="26" t="s">
        <v>4637</v>
      </c>
      <c r="G130" s="19"/>
      <c r="H130" s="19">
        <v>2</v>
      </c>
      <c r="I130" s="19">
        <v>0</v>
      </c>
      <c r="J130" s="19"/>
      <c r="K130" s="33"/>
      <c r="M130" s="3" t="s">
        <v>184</v>
      </c>
      <c r="N130" s="26" t="s">
        <v>4671</v>
      </c>
    </row>
    <row r="131" spans="2:14" x14ac:dyDescent="0.2">
      <c r="B131" s="26" t="s">
        <v>4638</v>
      </c>
      <c r="G131" s="19"/>
      <c r="H131" s="19">
        <v>3</v>
      </c>
      <c r="I131" s="19">
        <v>0</v>
      </c>
      <c r="J131" s="19"/>
      <c r="K131" s="33"/>
      <c r="M131" s="3" t="s">
        <v>184</v>
      </c>
      <c r="N131" s="26" t="s">
        <v>4672</v>
      </c>
    </row>
    <row r="132" spans="2:14" x14ac:dyDescent="0.2">
      <c r="B132" s="26" t="s">
        <v>4639</v>
      </c>
      <c r="G132" s="19"/>
      <c r="H132" s="19">
        <v>108</v>
      </c>
      <c r="I132" s="19">
        <v>198</v>
      </c>
      <c r="J132" s="19"/>
      <c r="K132" s="33"/>
      <c r="M132" s="3" t="s">
        <v>182</v>
      </c>
      <c r="N132" s="26" t="s">
        <v>4673</v>
      </c>
    </row>
    <row r="133" spans="2:14" x14ac:dyDescent="0.2">
      <c r="B133" s="26" t="s">
        <v>4640</v>
      </c>
      <c r="G133" s="19"/>
      <c r="H133" s="19">
        <v>1100</v>
      </c>
      <c r="I133" s="19">
        <v>0</v>
      </c>
      <c r="J133" s="19"/>
      <c r="K133" s="33"/>
      <c r="M133" s="3" t="s">
        <v>184</v>
      </c>
      <c r="N133" s="26" t="s">
        <v>4674</v>
      </c>
    </row>
    <row r="134" spans="2:14" x14ac:dyDescent="0.2">
      <c r="B134" s="26" t="s">
        <v>4641</v>
      </c>
      <c r="G134" s="19"/>
      <c r="H134" s="19">
        <v>1162</v>
      </c>
      <c r="I134" s="19">
        <v>0</v>
      </c>
      <c r="J134" s="19"/>
      <c r="K134" s="33"/>
      <c r="M134" s="3" t="s">
        <v>184</v>
      </c>
      <c r="N134" s="26" t="s">
        <v>4675</v>
      </c>
    </row>
    <row r="135" spans="2:14" x14ac:dyDescent="0.2">
      <c r="B135" s="26" t="s">
        <v>4642</v>
      </c>
      <c r="G135" s="19"/>
      <c r="H135" s="19">
        <v>1209</v>
      </c>
      <c r="I135" s="19">
        <v>0</v>
      </c>
      <c r="J135" s="19"/>
      <c r="K135" s="33"/>
      <c r="M135" s="3" t="s">
        <v>184</v>
      </c>
      <c r="N135" s="26" t="s">
        <v>4676</v>
      </c>
    </row>
    <row r="136" spans="2:14" x14ac:dyDescent="0.2">
      <c r="B136" s="26" t="s">
        <v>4482</v>
      </c>
      <c r="G136" s="19"/>
      <c r="H136" s="19">
        <v>1506</v>
      </c>
      <c r="I136" s="19">
        <v>1576</v>
      </c>
      <c r="J136" s="19"/>
      <c r="K136" s="33"/>
      <c r="M136" s="3" t="s">
        <v>182</v>
      </c>
      <c r="N136" s="26" t="s">
        <v>4677</v>
      </c>
    </row>
    <row r="137" spans="2:14" x14ac:dyDescent="0.2">
      <c r="B137" s="26" t="s">
        <v>4643</v>
      </c>
      <c r="G137" s="19"/>
      <c r="H137" s="19">
        <v>3979</v>
      </c>
      <c r="I137" s="19">
        <v>4223</v>
      </c>
      <c r="J137" s="19"/>
      <c r="K137" s="33"/>
      <c r="M137" s="3" t="s">
        <v>180</v>
      </c>
      <c r="N137" s="26" t="s">
        <v>4678</v>
      </c>
    </row>
    <row r="138" spans="2:14" x14ac:dyDescent="0.2">
      <c r="B138" s="26" t="s">
        <v>4644</v>
      </c>
      <c r="G138" s="19"/>
      <c r="H138" s="19">
        <v>120</v>
      </c>
      <c r="I138" s="19">
        <v>123</v>
      </c>
      <c r="J138" s="19"/>
      <c r="K138" s="33"/>
      <c r="M138" s="3" t="s">
        <v>180</v>
      </c>
      <c r="N138" s="26" t="s">
        <v>4679</v>
      </c>
    </row>
    <row r="139" spans="2:14" x14ac:dyDescent="0.2">
      <c r="B139" s="26" t="s">
        <v>4645</v>
      </c>
      <c r="G139" s="19"/>
      <c r="H139" s="19">
        <v>157</v>
      </c>
      <c r="I139" s="19">
        <v>311</v>
      </c>
      <c r="J139" s="19"/>
      <c r="K139" s="33"/>
      <c r="M139" s="3" t="s">
        <v>182</v>
      </c>
      <c r="N139" s="26" t="s">
        <v>4680</v>
      </c>
    </row>
    <row r="140" spans="2:14" x14ac:dyDescent="0.2">
      <c r="B140" s="26" t="s">
        <v>4538</v>
      </c>
      <c r="G140" s="19"/>
      <c r="H140" s="19">
        <v>5899</v>
      </c>
      <c r="I140" s="19">
        <v>0</v>
      </c>
      <c r="J140" s="19"/>
      <c r="K140" s="33"/>
      <c r="M140" s="3" t="s">
        <v>184</v>
      </c>
      <c r="N140" s="26" t="s">
        <v>4681</v>
      </c>
    </row>
    <row r="141" spans="2:14" x14ac:dyDescent="0.2">
      <c r="B141" s="26" t="s">
        <v>4539</v>
      </c>
      <c r="G141" s="19"/>
      <c r="H141" s="19">
        <v>1144</v>
      </c>
      <c r="I141" s="19">
        <v>2341</v>
      </c>
      <c r="J141" s="19"/>
      <c r="K141" s="33"/>
      <c r="M141" s="3" t="s">
        <v>180</v>
      </c>
      <c r="N141" s="26" t="s">
        <v>4682</v>
      </c>
    </row>
    <row r="142" spans="2:14" x14ac:dyDescent="0.2">
      <c r="B142" s="26" t="s">
        <v>4605</v>
      </c>
      <c r="G142" s="19"/>
      <c r="H142" s="19">
        <v>2513</v>
      </c>
      <c r="I142" s="19">
        <v>5142</v>
      </c>
      <c r="J142" s="19"/>
      <c r="K142" s="33"/>
      <c r="M142" s="3" t="s">
        <v>180</v>
      </c>
      <c r="N142" s="26" t="s">
        <v>4683</v>
      </c>
    </row>
    <row r="143" spans="2:14" x14ac:dyDescent="0.2">
      <c r="B143" s="26" t="s">
        <v>4606</v>
      </c>
      <c r="G143" s="19"/>
      <c r="H143" s="19">
        <v>106</v>
      </c>
      <c r="I143" s="19">
        <v>108</v>
      </c>
      <c r="J143" s="19"/>
      <c r="K143" s="33"/>
      <c r="M143" s="3" t="s">
        <v>180</v>
      </c>
      <c r="N143" s="26" t="s">
        <v>4684</v>
      </c>
    </row>
    <row r="144" spans="2:14" x14ac:dyDescent="0.2">
      <c r="B144" s="26" t="s">
        <v>4646</v>
      </c>
      <c r="G144" s="19"/>
      <c r="H144" s="19">
        <v>1000</v>
      </c>
      <c r="I144" s="19">
        <v>10779</v>
      </c>
      <c r="J144" s="19"/>
      <c r="K144" s="33"/>
      <c r="M144" s="3" t="s">
        <v>182</v>
      </c>
      <c r="N144" s="26" t="s">
        <v>4685</v>
      </c>
    </row>
    <row r="145" spans="2:14" x14ac:dyDescent="0.2">
      <c r="B145" s="26" t="s">
        <v>4647</v>
      </c>
      <c r="G145" s="19"/>
      <c r="H145" s="19">
        <v>2966</v>
      </c>
      <c r="I145" s="19">
        <v>5085</v>
      </c>
      <c r="J145" s="19"/>
      <c r="K145" s="33"/>
      <c r="M145" s="3" t="s">
        <v>180</v>
      </c>
      <c r="N145" s="26" t="s">
        <v>4686</v>
      </c>
    </row>
    <row r="146" spans="2:14" x14ac:dyDescent="0.2">
      <c r="B146" s="26" t="s">
        <v>4648</v>
      </c>
      <c r="G146" s="19"/>
      <c r="H146" s="19">
        <v>276</v>
      </c>
      <c r="I146" s="19">
        <v>565</v>
      </c>
      <c r="J146" s="19"/>
      <c r="K146" s="33"/>
      <c r="M146" s="3" t="s">
        <v>180</v>
      </c>
      <c r="N146" s="26" t="s">
        <v>4687</v>
      </c>
    </row>
    <row r="147" spans="2:14" x14ac:dyDescent="0.2">
      <c r="B147" s="26" t="s">
        <v>4649</v>
      </c>
      <c r="G147" s="19"/>
      <c r="H147" s="19">
        <v>2450</v>
      </c>
      <c r="I147" s="19">
        <v>5724</v>
      </c>
      <c r="J147" s="19"/>
      <c r="K147" s="33"/>
      <c r="M147" s="3" t="s">
        <v>182</v>
      </c>
      <c r="N147" s="26" t="s">
        <v>4688</v>
      </c>
    </row>
    <row r="148" spans="2:14" x14ac:dyDescent="0.2">
      <c r="B148" s="26" t="s">
        <v>4650</v>
      </c>
      <c r="G148" s="19"/>
      <c r="H148" s="19">
        <v>1417</v>
      </c>
      <c r="I148" s="19">
        <v>2435</v>
      </c>
      <c r="J148" s="19"/>
      <c r="K148" s="33"/>
      <c r="M148" s="3" t="s">
        <v>182</v>
      </c>
      <c r="N148" s="26" t="s">
        <v>4689</v>
      </c>
    </row>
    <row r="149" spans="2:14" x14ac:dyDescent="0.2">
      <c r="B149" s="26" t="s">
        <v>4651</v>
      </c>
      <c r="G149" s="19"/>
      <c r="H149" s="19">
        <v>124</v>
      </c>
      <c r="I149" s="19">
        <v>254</v>
      </c>
      <c r="J149" s="19"/>
      <c r="K149" s="33"/>
      <c r="M149" s="3" t="s">
        <v>180</v>
      </c>
      <c r="N149" s="26" t="s">
        <v>4690</v>
      </c>
    </row>
    <row r="150" spans="2:14" x14ac:dyDescent="0.2">
      <c r="B150" s="26" t="s">
        <v>4548</v>
      </c>
      <c r="G150" s="19"/>
      <c r="H150" s="19">
        <v>-705</v>
      </c>
      <c r="I150" s="19">
        <v>0</v>
      </c>
      <c r="J150" s="19"/>
      <c r="K150" s="33"/>
      <c r="M150" s="3" t="s">
        <v>184</v>
      </c>
      <c r="N150" s="26" t="s">
        <v>4691</v>
      </c>
    </row>
    <row r="151" spans="2:14" x14ac:dyDescent="0.2">
      <c r="B151" s="26" t="s">
        <v>4652</v>
      </c>
      <c r="G151" s="19"/>
      <c r="H151" s="19">
        <v>-33916</v>
      </c>
      <c r="I151" s="19">
        <v>-34880</v>
      </c>
      <c r="J151" s="19"/>
      <c r="K151" s="33"/>
      <c r="M151" s="3" t="s">
        <v>180</v>
      </c>
      <c r="N151" s="26" t="s">
        <v>4692</v>
      </c>
    </row>
    <row r="152" spans="2:14" x14ac:dyDescent="0.2">
      <c r="B152" s="26" t="s">
        <v>4653</v>
      </c>
      <c r="G152" s="19"/>
      <c r="H152" s="19">
        <v>6050</v>
      </c>
      <c r="I152" s="19">
        <v>0</v>
      </c>
      <c r="J152" s="19"/>
      <c r="K152" s="33"/>
      <c r="M152" s="3" t="s">
        <v>184</v>
      </c>
      <c r="N152" s="26" t="s">
        <v>4693</v>
      </c>
    </row>
    <row r="153" spans="2:14" x14ac:dyDescent="0.2">
      <c r="B153" s="26" t="s">
        <v>4654</v>
      </c>
      <c r="G153" s="19"/>
      <c r="H153" s="19">
        <v>3462</v>
      </c>
      <c r="I153" s="19">
        <v>2912</v>
      </c>
      <c r="J153" s="19"/>
      <c r="K153" s="33"/>
      <c r="M153" s="3" t="s">
        <v>180</v>
      </c>
      <c r="N153" s="26" t="s">
        <v>4694</v>
      </c>
    </row>
    <row r="154" spans="2:14" x14ac:dyDescent="0.2">
      <c r="B154" s="26" t="s">
        <v>4655</v>
      </c>
      <c r="G154" s="19"/>
      <c r="H154" s="19">
        <v>7207</v>
      </c>
      <c r="I154" s="19">
        <v>11059</v>
      </c>
      <c r="J154" s="19"/>
      <c r="K154" s="33"/>
      <c r="M154" s="3" t="s">
        <v>180</v>
      </c>
      <c r="N154" s="26" t="s">
        <v>4695</v>
      </c>
    </row>
    <row r="155" spans="2:14" x14ac:dyDescent="0.2">
      <c r="B155" s="26" t="s">
        <v>4656</v>
      </c>
      <c r="G155" s="19"/>
      <c r="H155" s="19">
        <v>4913</v>
      </c>
      <c r="I155" s="19">
        <v>7096</v>
      </c>
      <c r="J155" s="19"/>
      <c r="K155" s="33"/>
      <c r="M155" s="3" t="s">
        <v>180</v>
      </c>
      <c r="N155" s="26" t="s">
        <v>4696</v>
      </c>
    </row>
    <row r="156" spans="2:14" x14ac:dyDescent="0.2">
      <c r="B156" s="26" t="s">
        <v>4657</v>
      </c>
      <c r="G156" s="19"/>
      <c r="H156" s="19">
        <v>3844</v>
      </c>
      <c r="I156" s="19">
        <v>4968</v>
      </c>
      <c r="J156" s="19"/>
      <c r="K156" s="33"/>
      <c r="M156" s="3" t="s">
        <v>180</v>
      </c>
      <c r="N156" s="26" t="s">
        <v>4697</v>
      </c>
    </row>
    <row r="157" spans="2:14" x14ac:dyDescent="0.2">
      <c r="B157" s="26" t="s">
        <v>4658</v>
      </c>
      <c r="G157" s="19"/>
      <c r="H157" s="19">
        <v>3678</v>
      </c>
      <c r="I157" s="19">
        <v>3763</v>
      </c>
      <c r="J157" s="19"/>
      <c r="K157" s="33"/>
      <c r="M157" s="3" t="s">
        <v>180</v>
      </c>
      <c r="N157" s="26" t="s">
        <v>4698</v>
      </c>
    </row>
    <row r="158" spans="2:14" x14ac:dyDescent="0.2">
      <c r="B158" s="26" t="s">
        <v>4659</v>
      </c>
      <c r="G158" s="19"/>
      <c r="H158" s="19">
        <v>1362</v>
      </c>
      <c r="I158" s="19">
        <v>1031</v>
      </c>
      <c r="J158" s="19"/>
      <c r="K158" s="33"/>
      <c r="M158" s="3" t="s">
        <v>180</v>
      </c>
      <c r="N158" s="26" t="s">
        <v>4699</v>
      </c>
    </row>
    <row r="159" spans="2:14" x14ac:dyDescent="0.2">
      <c r="B159" s="26" t="s">
        <v>4660</v>
      </c>
      <c r="G159" s="19"/>
      <c r="H159" s="19">
        <v>270</v>
      </c>
      <c r="I159" s="19">
        <v>0</v>
      </c>
      <c r="J159" s="19"/>
      <c r="K159" s="33"/>
      <c r="M159" s="3" t="s">
        <v>184</v>
      </c>
      <c r="N159" s="26" t="s">
        <v>4700</v>
      </c>
    </row>
    <row r="160" spans="2:14" x14ac:dyDescent="0.2">
      <c r="B160" s="26" t="s">
        <v>4661</v>
      </c>
      <c r="G160" s="19"/>
      <c r="H160" s="19">
        <v>800</v>
      </c>
      <c r="I160" s="19">
        <v>818</v>
      </c>
      <c r="J160" s="19"/>
      <c r="K160" s="33"/>
      <c r="M160" s="3" t="s">
        <v>180</v>
      </c>
      <c r="N160" s="26" t="s">
        <v>4701</v>
      </c>
    </row>
    <row r="161" spans="1:14" x14ac:dyDescent="0.2">
      <c r="B161" s="26" t="s">
        <v>4662</v>
      </c>
      <c r="G161" s="19"/>
      <c r="H161" s="19">
        <v>1184</v>
      </c>
      <c r="I161" s="19">
        <v>2423</v>
      </c>
      <c r="J161" s="19"/>
      <c r="K161" s="33"/>
      <c r="M161" s="3" t="s">
        <v>180</v>
      </c>
      <c r="N161" s="26" t="s">
        <v>4702</v>
      </c>
    </row>
    <row r="162" spans="1:14" x14ac:dyDescent="0.2">
      <c r="B162" s="26" t="s">
        <v>4663</v>
      </c>
      <c r="G162" s="19"/>
      <c r="H162" s="19">
        <v>3094</v>
      </c>
      <c r="I162" s="19">
        <v>0</v>
      </c>
      <c r="J162" s="19"/>
      <c r="K162" s="33"/>
      <c r="M162" s="3" t="s">
        <v>184</v>
      </c>
      <c r="N162" s="26" t="s">
        <v>4703</v>
      </c>
    </row>
    <row r="163" spans="1:14" x14ac:dyDescent="0.2">
      <c r="B163" s="26" t="s">
        <v>4664</v>
      </c>
      <c r="G163" s="19"/>
      <c r="H163" s="19">
        <v>2652</v>
      </c>
      <c r="I163" s="19">
        <v>3847</v>
      </c>
      <c r="J163" s="19"/>
      <c r="K163" s="33"/>
      <c r="M163" s="3" t="s">
        <v>180</v>
      </c>
      <c r="N163" s="26" t="s">
        <v>4704</v>
      </c>
    </row>
    <row r="164" spans="1:14" x14ac:dyDescent="0.2">
      <c r="B164" s="26" t="s">
        <v>4665</v>
      </c>
      <c r="G164" s="19"/>
      <c r="H164" s="19">
        <v>89</v>
      </c>
      <c r="I164" s="19">
        <v>241</v>
      </c>
      <c r="J164" s="19"/>
      <c r="K164" s="33"/>
      <c r="M164" s="3" t="s">
        <v>182</v>
      </c>
      <c r="N164" s="26" t="s">
        <v>4705</v>
      </c>
    </row>
    <row r="165" spans="1:14" x14ac:dyDescent="0.2">
      <c r="B165" s="26" t="s">
        <v>4666</v>
      </c>
      <c r="G165" s="19"/>
      <c r="H165" s="19">
        <v>269</v>
      </c>
      <c r="I165" s="19">
        <v>452</v>
      </c>
      <c r="J165" s="19"/>
      <c r="K165" s="33"/>
      <c r="M165" s="3" t="s">
        <v>182</v>
      </c>
      <c r="N165" s="26" t="s">
        <v>4706</v>
      </c>
    </row>
    <row r="166" spans="1:14" x14ac:dyDescent="0.2">
      <c r="B166" s="26" t="s">
        <v>4667</v>
      </c>
      <c r="G166" s="19"/>
      <c r="H166" s="19">
        <v>-262300</v>
      </c>
      <c r="I166" s="19">
        <v>0</v>
      </c>
      <c r="J166" s="19"/>
      <c r="K166" s="33"/>
      <c r="M166" s="3" t="s">
        <v>184</v>
      </c>
      <c r="N166" s="26" t="s">
        <v>4707</v>
      </c>
    </row>
    <row r="167" spans="1:14" x14ac:dyDescent="0.2">
      <c r="B167" s="26" t="s">
        <v>4668</v>
      </c>
      <c r="G167" s="19"/>
      <c r="H167" s="19">
        <v>350</v>
      </c>
      <c r="I167" s="19">
        <v>0</v>
      </c>
      <c r="J167" s="19"/>
      <c r="K167" s="33"/>
      <c r="M167" s="3" t="s">
        <v>184</v>
      </c>
      <c r="N167" s="26" t="s">
        <v>4708</v>
      </c>
    </row>
    <row r="168" spans="1:14" x14ac:dyDescent="0.2">
      <c r="B168" s="3" t="s">
        <v>221</v>
      </c>
      <c r="G168" s="19"/>
      <c r="H168" s="19">
        <v>2291</v>
      </c>
      <c r="I168" s="19">
        <v>829</v>
      </c>
      <c r="J168" s="19"/>
      <c r="K168" s="33"/>
      <c r="N168" s="3" t="s">
        <v>4850</v>
      </c>
    </row>
    <row r="169" spans="1:14" x14ac:dyDescent="0.2">
      <c r="B169" s="3" t="s">
        <v>173</v>
      </c>
      <c r="G169" s="19"/>
      <c r="H169" s="19">
        <v>-671</v>
      </c>
      <c r="I169" s="19">
        <v>-1342</v>
      </c>
      <c r="J169" s="19"/>
      <c r="K169" s="33"/>
      <c r="N169" s="3" t="s">
        <v>4851</v>
      </c>
    </row>
    <row r="170" spans="1:14" x14ac:dyDescent="0.2">
      <c r="B170" s="3" t="s">
        <v>166</v>
      </c>
      <c r="G170" s="19"/>
      <c r="H170" s="19">
        <v>12176</v>
      </c>
      <c r="I170" s="19">
        <v>1801</v>
      </c>
      <c r="J170" s="19"/>
      <c r="K170" s="33"/>
    </row>
    <row r="171" spans="1:14" x14ac:dyDescent="0.2">
      <c r="G171" s="19"/>
      <c r="H171" s="19"/>
      <c r="I171" s="19"/>
      <c r="J171" s="19"/>
      <c r="K171" s="33"/>
    </row>
    <row r="172" spans="1:14" x14ac:dyDescent="0.2">
      <c r="G172" s="19"/>
      <c r="H172" s="19"/>
      <c r="I172" s="19"/>
      <c r="J172" s="19"/>
      <c r="K172" s="33"/>
    </row>
    <row r="173" spans="1:14" x14ac:dyDescent="0.2">
      <c r="A173" s="59" t="s">
        <v>6459</v>
      </c>
      <c r="B173" s="39"/>
      <c r="G173" s="19"/>
      <c r="H173" s="19"/>
      <c r="I173" s="19"/>
      <c r="J173" s="19"/>
      <c r="K173" s="33"/>
    </row>
    <row r="174" spans="1:14" x14ac:dyDescent="0.2">
      <c r="A174" s="39"/>
      <c r="B174" s="39" t="s">
        <v>579</v>
      </c>
      <c r="G174" s="19"/>
      <c r="H174" s="19"/>
      <c r="I174" s="19">
        <v>39527</v>
      </c>
      <c r="J174" s="19"/>
      <c r="K174" s="33"/>
      <c r="N174" s="3" t="s">
        <v>8935</v>
      </c>
    </row>
    <row r="175" spans="1:14" x14ac:dyDescent="0.2">
      <c r="A175" s="39"/>
      <c r="B175" s="39" t="s">
        <v>578</v>
      </c>
      <c r="G175" s="19"/>
      <c r="H175" s="19"/>
      <c r="I175" s="19">
        <v>-20530</v>
      </c>
      <c r="J175" s="19"/>
      <c r="K175" s="33"/>
      <c r="N175" s="3" t="s">
        <v>8936</v>
      </c>
    </row>
    <row r="176" spans="1:14" x14ac:dyDescent="0.2">
      <c r="A176" s="39"/>
      <c r="B176" s="39" t="s">
        <v>4863</v>
      </c>
      <c r="G176" s="19"/>
      <c r="H176" s="19"/>
      <c r="I176" s="19">
        <v>692</v>
      </c>
      <c r="J176" s="19"/>
      <c r="K176" s="33"/>
      <c r="N176" s="3" t="s">
        <v>4905</v>
      </c>
    </row>
    <row r="177" spans="1:14" x14ac:dyDescent="0.2">
      <c r="A177" s="39"/>
      <c r="B177" s="39" t="s">
        <v>4864</v>
      </c>
      <c r="G177" s="19"/>
      <c r="H177" s="19"/>
      <c r="I177" s="19">
        <v>3751</v>
      </c>
      <c r="J177" s="19"/>
      <c r="K177" s="33"/>
      <c r="N177" s="3" t="s">
        <v>4906</v>
      </c>
    </row>
    <row r="178" spans="1:14" x14ac:dyDescent="0.2">
      <c r="A178" s="39"/>
      <c r="B178" s="39" t="s">
        <v>580</v>
      </c>
      <c r="G178" s="19"/>
      <c r="H178" s="19"/>
      <c r="I178" s="19">
        <v>7609</v>
      </c>
      <c r="J178" s="19"/>
      <c r="K178" s="33"/>
    </row>
    <row r="179" spans="1:14" x14ac:dyDescent="0.2">
      <c r="B179" s="36" t="s">
        <v>4852</v>
      </c>
      <c r="G179" s="19"/>
      <c r="H179" s="19"/>
      <c r="I179" s="19">
        <v>1103</v>
      </c>
      <c r="J179" s="19"/>
      <c r="K179" s="33"/>
      <c r="N179" s="3" t="s">
        <v>4891</v>
      </c>
    </row>
    <row r="180" spans="1:14" x14ac:dyDescent="0.2">
      <c r="B180" s="36" t="s">
        <v>4853</v>
      </c>
      <c r="G180" s="19"/>
      <c r="H180" s="19"/>
      <c r="I180" s="19">
        <v>3235</v>
      </c>
      <c r="J180" s="19"/>
      <c r="K180" s="33"/>
      <c r="N180" s="3" t="s">
        <v>4892</v>
      </c>
    </row>
    <row r="181" spans="1:14" x14ac:dyDescent="0.2">
      <c r="B181" s="36" t="s">
        <v>4227</v>
      </c>
      <c r="G181" s="19"/>
      <c r="H181" s="19"/>
      <c r="I181" s="19">
        <v>2106</v>
      </c>
      <c r="J181" s="19"/>
      <c r="K181" s="33"/>
      <c r="N181" s="3" t="s">
        <v>4893</v>
      </c>
    </row>
    <row r="182" spans="1:14" x14ac:dyDescent="0.2">
      <c r="B182" s="36" t="s">
        <v>4854</v>
      </c>
      <c r="G182" s="19"/>
      <c r="H182" s="19"/>
      <c r="I182" s="19">
        <v>651</v>
      </c>
      <c r="J182" s="19"/>
      <c r="K182" s="33"/>
      <c r="N182" s="3" t="s">
        <v>4894</v>
      </c>
    </row>
    <row r="183" spans="1:14" x14ac:dyDescent="0.2">
      <c r="B183" s="36" t="s">
        <v>4855</v>
      </c>
      <c r="G183" s="19"/>
      <c r="H183" s="19"/>
      <c r="I183" s="19">
        <v>1127</v>
      </c>
      <c r="J183" s="19"/>
      <c r="K183" s="33"/>
      <c r="N183" s="3" t="s">
        <v>4894</v>
      </c>
    </row>
    <row r="184" spans="1:14" x14ac:dyDescent="0.2">
      <c r="B184" s="63" t="s">
        <v>3549</v>
      </c>
      <c r="G184" s="19"/>
      <c r="H184" s="19"/>
      <c r="I184" s="19">
        <v>1328</v>
      </c>
      <c r="J184" s="19"/>
      <c r="K184" s="33"/>
      <c r="N184" s="3" t="s">
        <v>4895</v>
      </c>
    </row>
    <row r="185" spans="1:14" x14ac:dyDescent="0.2">
      <c r="B185" s="36" t="s">
        <v>4765</v>
      </c>
      <c r="G185" s="19"/>
      <c r="H185" s="19"/>
      <c r="I185" s="19">
        <v>869</v>
      </c>
      <c r="J185" s="19"/>
      <c r="K185" s="33"/>
      <c r="N185" s="3" t="s">
        <v>4896</v>
      </c>
    </row>
    <row r="186" spans="1:14" x14ac:dyDescent="0.2">
      <c r="B186" s="36" t="s">
        <v>4856</v>
      </c>
      <c r="G186" s="19"/>
      <c r="H186" s="19"/>
      <c r="I186" s="19">
        <v>10975</v>
      </c>
      <c r="J186" s="19"/>
      <c r="K186" s="33"/>
      <c r="N186" s="3" t="s">
        <v>4897</v>
      </c>
    </row>
    <row r="187" spans="1:14" x14ac:dyDescent="0.2">
      <c r="B187" s="36" t="s">
        <v>4857</v>
      </c>
      <c r="G187" s="19"/>
      <c r="H187" s="19"/>
      <c r="I187" s="19">
        <v>11628</v>
      </c>
      <c r="J187" s="19"/>
      <c r="K187" s="33"/>
      <c r="N187" s="3" t="s">
        <v>4898</v>
      </c>
    </row>
    <row r="188" spans="1:14" x14ac:dyDescent="0.2">
      <c r="B188" s="63" t="s">
        <v>4858</v>
      </c>
      <c r="G188" s="19"/>
      <c r="H188" s="19"/>
      <c r="I188" s="19">
        <v>925</v>
      </c>
      <c r="J188" s="19"/>
      <c r="K188" s="33"/>
      <c r="N188" s="3" t="s">
        <v>4899</v>
      </c>
    </row>
    <row r="189" spans="1:14" x14ac:dyDescent="0.2">
      <c r="B189" s="3" t="s">
        <v>4484</v>
      </c>
      <c r="G189" s="19"/>
      <c r="H189" s="19"/>
      <c r="I189" s="19">
        <v>1870</v>
      </c>
      <c r="J189" s="19"/>
      <c r="K189" s="33"/>
      <c r="N189" s="3" t="s">
        <v>4900</v>
      </c>
    </row>
    <row r="190" spans="1:14" x14ac:dyDescent="0.2">
      <c r="B190" s="3" t="s">
        <v>4859</v>
      </c>
      <c r="G190" s="19"/>
      <c r="H190" s="19"/>
      <c r="I190" s="19">
        <v>306</v>
      </c>
      <c r="J190" s="19"/>
      <c r="K190" s="33"/>
      <c r="N190" s="3" t="s">
        <v>4901</v>
      </c>
    </row>
    <row r="191" spans="1:14" x14ac:dyDescent="0.2">
      <c r="B191" s="3" t="s">
        <v>4860</v>
      </c>
      <c r="G191" s="19"/>
      <c r="H191" s="19"/>
      <c r="I191" s="19">
        <v>3638</v>
      </c>
      <c r="J191" s="19"/>
      <c r="K191" s="33"/>
      <c r="N191" s="3" t="s">
        <v>4902</v>
      </c>
    </row>
    <row r="192" spans="1:14" x14ac:dyDescent="0.2">
      <c r="B192" s="3" t="s">
        <v>4861</v>
      </c>
      <c r="G192" s="19"/>
      <c r="H192" s="19"/>
      <c r="I192" s="19">
        <v>411</v>
      </c>
      <c r="J192" s="19"/>
      <c r="K192" s="33"/>
      <c r="N192" s="3" t="s">
        <v>4903</v>
      </c>
    </row>
    <row r="193" spans="1:14" x14ac:dyDescent="0.2">
      <c r="B193" s="3" t="s">
        <v>4862</v>
      </c>
      <c r="G193" s="19"/>
      <c r="H193" s="19"/>
      <c r="I193" s="19">
        <v>1638</v>
      </c>
      <c r="J193" s="19"/>
      <c r="K193" s="33"/>
      <c r="N193" s="3" t="s">
        <v>4904</v>
      </c>
    </row>
    <row r="194" spans="1:14" x14ac:dyDescent="0.2">
      <c r="B194" s="36" t="s">
        <v>8753</v>
      </c>
      <c r="G194" s="19"/>
      <c r="H194" s="19"/>
      <c r="I194" s="48">
        <v>8090</v>
      </c>
      <c r="J194" s="19"/>
      <c r="K194" s="33"/>
      <c r="N194" s="3" t="s">
        <v>9007</v>
      </c>
    </row>
    <row r="195" spans="1:14" x14ac:dyDescent="0.2">
      <c r="B195" s="36" t="s">
        <v>8754</v>
      </c>
      <c r="G195" s="19"/>
      <c r="H195" s="19"/>
      <c r="I195" s="48">
        <v>2756</v>
      </c>
      <c r="J195" s="19"/>
      <c r="K195" s="33"/>
      <c r="N195" s="3" t="s">
        <v>9007</v>
      </c>
    </row>
    <row r="196" spans="1:14" x14ac:dyDescent="0.2">
      <c r="B196" s="36" t="s">
        <v>8755</v>
      </c>
      <c r="G196" s="19"/>
      <c r="H196" s="19"/>
      <c r="I196" s="48">
        <v>-6</v>
      </c>
      <c r="J196" s="19"/>
      <c r="K196" s="33"/>
      <c r="N196" s="3" t="s">
        <v>9008</v>
      </c>
    </row>
    <row r="197" spans="1:14" x14ac:dyDescent="0.2">
      <c r="B197" s="63" t="s">
        <v>8756</v>
      </c>
      <c r="G197" s="19"/>
      <c r="H197" s="19"/>
      <c r="I197" s="48">
        <v>4897</v>
      </c>
      <c r="J197" s="19"/>
      <c r="K197" s="33"/>
      <c r="N197" s="3" t="s">
        <v>9007</v>
      </c>
    </row>
    <row r="198" spans="1:14" x14ac:dyDescent="0.2">
      <c r="B198" s="36" t="s">
        <v>8757</v>
      </c>
      <c r="G198" s="19"/>
      <c r="H198" s="19"/>
      <c r="I198" s="19">
        <v>-155</v>
      </c>
      <c r="J198" s="19"/>
      <c r="K198" s="33"/>
      <c r="N198" s="3" t="s">
        <v>9009</v>
      </c>
    </row>
    <row r="199" spans="1:14" x14ac:dyDescent="0.2">
      <c r="G199" s="19"/>
      <c r="H199" s="19"/>
      <c r="I199" s="19"/>
      <c r="J199" s="19"/>
      <c r="K199" s="33"/>
    </row>
    <row r="200" spans="1:14" x14ac:dyDescent="0.2">
      <c r="G200" s="19"/>
      <c r="H200" s="19"/>
      <c r="I200" s="19"/>
      <c r="J200" s="19"/>
      <c r="K200" s="33"/>
    </row>
    <row r="201" spans="1:14" ht="25.5" x14ac:dyDescent="0.2">
      <c r="A201" s="61" t="s">
        <v>6460</v>
      </c>
      <c r="B201" s="62"/>
      <c r="C201" s="66" t="s">
        <v>3292</v>
      </c>
      <c r="D201" s="66" t="s">
        <v>3293</v>
      </c>
      <c r="E201" s="70" t="s">
        <v>7761</v>
      </c>
      <c r="H201" s="19"/>
      <c r="I201" s="19"/>
      <c r="J201" s="19"/>
      <c r="K201" s="33"/>
    </row>
    <row r="202" spans="1:14" x14ac:dyDescent="0.2">
      <c r="A202" s="62"/>
      <c r="B202" s="62" t="s">
        <v>6461</v>
      </c>
      <c r="C202" s="67">
        <f t="shared" ref="C202:C217" si="0">-I178</f>
        <v>-7609</v>
      </c>
      <c r="D202" s="67"/>
      <c r="E202" s="78"/>
      <c r="H202" s="19"/>
      <c r="I202" s="19"/>
      <c r="J202" s="19"/>
      <c r="K202" s="33"/>
    </row>
    <row r="203" spans="1:14" x14ac:dyDescent="0.2">
      <c r="A203" s="62"/>
      <c r="B203" s="51" t="s">
        <v>4852</v>
      </c>
      <c r="C203" s="67">
        <f t="shared" si="0"/>
        <v>-1103</v>
      </c>
      <c r="D203" s="67"/>
      <c r="E203" s="78"/>
      <c r="H203" s="19"/>
      <c r="I203" s="19"/>
      <c r="J203" s="19"/>
      <c r="K203" s="33"/>
    </row>
    <row r="204" spans="1:14" x14ac:dyDescent="0.2">
      <c r="A204" s="62"/>
      <c r="B204" s="51" t="s">
        <v>4853</v>
      </c>
      <c r="C204" s="67">
        <f t="shared" si="0"/>
        <v>-3235</v>
      </c>
      <c r="D204" s="67"/>
      <c r="E204" s="78"/>
      <c r="H204" s="19"/>
      <c r="I204" s="19"/>
      <c r="J204" s="19"/>
      <c r="K204" s="33"/>
    </row>
    <row r="205" spans="1:14" x14ac:dyDescent="0.2">
      <c r="A205" s="62"/>
      <c r="B205" s="51" t="s">
        <v>4227</v>
      </c>
      <c r="C205" s="67">
        <f t="shared" si="0"/>
        <v>-2106</v>
      </c>
      <c r="D205" s="67"/>
      <c r="E205" s="78"/>
      <c r="H205" s="19"/>
      <c r="I205" s="19"/>
      <c r="J205" s="19"/>
      <c r="K205" s="33"/>
    </row>
    <row r="206" spans="1:14" x14ac:dyDescent="0.2">
      <c r="A206" s="62"/>
      <c r="B206" s="51" t="s">
        <v>4854</v>
      </c>
      <c r="C206" s="67">
        <f t="shared" si="0"/>
        <v>-651</v>
      </c>
      <c r="D206" s="67"/>
      <c r="E206" s="78"/>
      <c r="H206" s="19"/>
      <c r="I206" s="19"/>
      <c r="J206" s="19"/>
      <c r="K206" s="33"/>
    </row>
    <row r="207" spans="1:14" x14ac:dyDescent="0.2">
      <c r="A207" s="62"/>
      <c r="B207" s="51" t="s">
        <v>4855</v>
      </c>
      <c r="C207" s="67">
        <f t="shared" si="0"/>
        <v>-1127</v>
      </c>
      <c r="D207" s="67"/>
      <c r="E207" s="78"/>
      <c r="H207" s="19"/>
      <c r="I207" s="19"/>
      <c r="J207" s="19"/>
      <c r="K207" s="33"/>
    </row>
    <row r="208" spans="1:14" x14ac:dyDescent="0.2">
      <c r="A208" s="62"/>
      <c r="B208" s="64" t="s">
        <v>3549</v>
      </c>
      <c r="C208" s="67">
        <f t="shared" si="0"/>
        <v>-1328</v>
      </c>
      <c r="D208" s="67"/>
      <c r="E208" s="78"/>
      <c r="H208" s="19"/>
      <c r="I208" s="19"/>
      <c r="J208" s="19"/>
      <c r="K208" s="33"/>
    </row>
    <row r="209" spans="1:14" x14ac:dyDescent="0.2">
      <c r="A209" s="62"/>
      <c r="B209" s="51" t="s">
        <v>4765</v>
      </c>
      <c r="C209" s="67">
        <f t="shared" si="0"/>
        <v>-869</v>
      </c>
      <c r="D209" s="67"/>
      <c r="E209" s="78"/>
      <c r="H209" s="19"/>
      <c r="I209" s="19"/>
      <c r="J209" s="19"/>
      <c r="K209" s="33"/>
    </row>
    <row r="210" spans="1:14" x14ac:dyDescent="0.2">
      <c r="A210" s="62"/>
      <c r="B210" s="51" t="s">
        <v>4856</v>
      </c>
      <c r="C210" s="67">
        <f t="shared" si="0"/>
        <v>-10975</v>
      </c>
      <c r="D210" s="67"/>
      <c r="E210" s="78"/>
      <c r="H210" s="19"/>
      <c r="I210" s="19"/>
      <c r="J210" s="19"/>
      <c r="K210" s="33"/>
    </row>
    <row r="211" spans="1:14" x14ac:dyDescent="0.2">
      <c r="A211" s="62"/>
      <c r="B211" s="51" t="s">
        <v>4857</v>
      </c>
      <c r="C211" s="67">
        <f t="shared" si="0"/>
        <v>-11628</v>
      </c>
      <c r="D211" s="67"/>
      <c r="E211" s="78"/>
      <c r="H211" s="19"/>
      <c r="I211" s="19"/>
      <c r="J211" s="19"/>
      <c r="K211" s="33"/>
    </row>
    <row r="212" spans="1:14" x14ac:dyDescent="0.2">
      <c r="A212" s="62"/>
      <c r="B212" s="64" t="s">
        <v>4858</v>
      </c>
      <c r="C212" s="67">
        <f t="shared" si="0"/>
        <v>-925</v>
      </c>
      <c r="D212" s="67"/>
      <c r="E212" s="78"/>
      <c r="H212" s="19"/>
      <c r="I212" s="19"/>
      <c r="J212" s="19"/>
      <c r="K212" s="33"/>
    </row>
    <row r="213" spans="1:14" x14ac:dyDescent="0.2">
      <c r="A213" s="62"/>
      <c r="B213" s="49" t="s">
        <v>4484</v>
      </c>
      <c r="C213" s="67">
        <f t="shared" si="0"/>
        <v>-1870</v>
      </c>
      <c r="D213" s="67"/>
      <c r="E213" s="78"/>
      <c r="H213" s="19"/>
      <c r="I213" s="19"/>
      <c r="J213" s="19"/>
      <c r="K213" s="33"/>
    </row>
    <row r="214" spans="1:14" x14ac:dyDescent="0.2">
      <c r="A214" s="62"/>
      <c r="B214" s="49" t="s">
        <v>4859</v>
      </c>
      <c r="C214" s="67">
        <f t="shared" si="0"/>
        <v>-306</v>
      </c>
      <c r="D214" s="67"/>
      <c r="E214" s="78"/>
      <c r="H214" s="19"/>
      <c r="I214" s="19"/>
      <c r="J214" s="19"/>
      <c r="K214" s="33"/>
    </row>
    <row r="215" spans="1:14" x14ac:dyDescent="0.2">
      <c r="A215" s="62"/>
      <c r="B215" s="49" t="s">
        <v>4860</v>
      </c>
      <c r="C215" s="67">
        <f t="shared" si="0"/>
        <v>-3638</v>
      </c>
      <c r="D215" s="67"/>
      <c r="E215" s="78"/>
      <c r="H215" s="19"/>
      <c r="I215" s="19"/>
      <c r="J215" s="19"/>
      <c r="K215" s="33"/>
    </row>
    <row r="216" spans="1:14" x14ac:dyDescent="0.2">
      <c r="A216" s="62"/>
      <c r="B216" s="49" t="s">
        <v>4861</v>
      </c>
      <c r="C216" s="67">
        <f t="shared" si="0"/>
        <v>-411</v>
      </c>
      <c r="D216" s="67"/>
      <c r="E216" s="78"/>
      <c r="H216" s="19"/>
      <c r="I216" s="19"/>
      <c r="J216" s="19"/>
      <c r="K216" s="33"/>
    </row>
    <row r="217" spans="1:14" x14ac:dyDescent="0.2">
      <c r="A217" s="62"/>
      <c r="B217" s="49" t="s">
        <v>4862</v>
      </c>
      <c r="C217" s="67">
        <f t="shared" si="0"/>
        <v>-1638</v>
      </c>
      <c r="D217" s="67"/>
      <c r="E217" s="78"/>
      <c r="H217" s="19"/>
      <c r="I217" s="19"/>
      <c r="J217" s="19"/>
      <c r="K217" s="33"/>
    </row>
    <row r="218" spans="1:14" x14ac:dyDescent="0.2">
      <c r="A218" s="62"/>
      <c r="B218" s="51" t="s">
        <v>8757</v>
      </c>
      <c r="C218" s="67">
        <f>-I198</f>
        <v>155</v>
      </c>
      <c r="D218" s="67"/>
      <c r="E218" s="78"/>
      <c r="H218" s="19"/>
      <c r="I218" s="19"/>
      <c r="J218" s="19"/>
      <c r="K218" s="33"/>
    </row>
    <row r="219" spans="1:14" x14ac:dyDescent="0.2">
      <c r="A219" s="62"/>
      <c r="B219" s="51" t="s">
        <v>8758</v>
      </c>
      <c r="C219" s="67"/>
      <c r="D219" s="67">
        <v>-2230</v>
      </c>
      <c r="E219" s="78"/>
      <c r="F219" s="3" t="s">
        <v>9018</v>
      </c>
      <c r="H219" s="19"/>
      <c r="I219" s="19"/>
      <c r="J219" s="19"/>
      <c r="K219" s="33"/>
      <c r="N219" s="3" t="s">
        <v>8759</v>
      </c>
    </row>
    <row r="220" spans="1:14" x14ac:dyDescent="0.2">
      <c r="A220" s="62"/>
      <c r="B220" s="64" t="s">
        <v>4865</v>
      </c>
      <c r="C220" s="52">
        <v>-4006</v>
      </c>
      <c r="D220" s="52">
        <v>-4006</v>
      </c>
      <c r="E220" s="78"/>
      <c r="F220" s="3" t="s">
        <v>9018</v>
      </c>
      <c r="H220" s="19"/>
      <c r="I220" s="19"/>
      <c r="J220" s="19"/>
      <c r="K220" s="33"/>
      <c r="N220" s="3" t="s">
        <v>4907</v>
      </c>
    </row>
    <row r="221" spans="1:14" x14ac:dyDescent="0.2">
      <c r="A221" s="62"/>
      <c r="B221" s="51" t="s">
        <v>4866</v>
      </c>
      <c r="C221" s="50">
        <v>-5586</v>
      </c>
      <c r="D221" s="67"/>
      <c r="E221" s="78"/>
      <c r="H221" s="19"/>
      <c r="I221" s="19"/>
      <c r="J221" s="19"/>
      <c r="K221" s="33"/>
    </row>
    <row r="222" spans="1:14" x14ac:dyDescent="0.2">
      <c r="A222" s="62"/>
      <c r="B222" s="49" t="s">
        <v>4867</v>
      </c>
      <c r="C222" s="50">
        <v>-17440</v>
      </c>
      <c r="D222" s="67"/>
      <c r="E222" s="78"/>
      <c r="H222" s="19"/>
      <c r="I222" s="19"/>
      <c r="J222" s="19"/>
      <c r="K222" s="33"/>
    </row>
    <row r="223" spans="1:14" x14ac:dyDescent="0.2">
      <c r="A223" s="62"/>
      <c r="B223" s="49" t="s">
        <v>4868</v>
      </c>
      <c r="C223" s="50">
        <v>-3664</v>
      </c>
      <c r="D223" s="67">
        <v>-1832</v>
      </c>
      <c r="E223" s="78"/>
      <c r="H223" s="19"/>
      <c r="I223" s="19"/>
      <c r="J223" s="19"/>
      <c r="K223" s="33"/>
      <c r="N223" s="3" t="s">
        <v>4908</v>
      </c>
    </row>
    <row r="224" spans="1:14" x14ac:dyDescent="0.2">
      <c r="A224" s="62"/>
      <c r="B224" s="49" t="s">
        <v>4869</v>
      </c>
      <c r="C224" s="50">
        <v>-6490</v>
      </c>
      <c r="D224" s="67">
        <v>-6132</v>
      </c>
      <c r="E224" s="78"/>
      <c r="H224" s="19"/>
      <c r="I224" s="19"/>
      <c r="J224" s="19"/>
      <c r="K224" s="33"/>
      <c r="N224" s="3" t="s">
        <v>4909</v>
      </c>
    </row>
    <row r="225" spans="1:14" x14ac:dyDescent="0.2">
      <c r="A225" s="62"/>
      <c r="B225" s="49" t="s">
        <v>4870</v>
      </c>
      <c r="C225" s="50">
        <v>-5108</v>
      </c>
      <c r="D225" s="67">
        <v>-4432</v>
      </c>
      <c r="E225" s="78"/>
      <c r="H225" s="19"/>
      <c r="I225" s="19"/>
      <c r="J225" s="19"/>
      <c r="K225" s="33"/>
      <c r="N225" s="3" t="s">
        <v>4910</v>
      </c>
    </row>
    <row r="226" spans="1:14" x14ac:dyDescent="0.2">
      <c r="A226" s="62"/>
      <c r="B226" s="49" t="s">
        <v>4871</v>
      </c>
      <c r="C226" s="50">
        <v>-3788</v>
      </c>
      <c r="D226" s="67">
        <v>-3788</v>
      </c>
      <c r="E226" s="78"/>
      <c r="H226" s="19"/>
      <c r="I226" s="19"/>
      <c r="J226" s="19"/>
      <c r="K226" s="33"/>
      <c r="N226" s="3" t="s">
        <v>4911</v>
      </c>
    </row>
    <row r="227" spans="1:14" x14ac:dyDescent="0.2">
      <c r="A227" s="62"/>
      <c r="B227" s="49" t="s">
        <v>4872</v>
      </c>
      <c r="C227" s="50">
        <v>-23062</v>
      </c>
      <c r="D227" s="67"/>
      <c r="E227" s="78"/>
      <c r="H227" s="19"/>
      <c r="I227" s="19"/>
      <c r="J227" s="19"/>
      <c r="K227" s="33"/>
    </row>
    <row r="228" spans="1:14" x14ac:dyDescent="0.2">
      <c r="A228" s="62"/>
      <c r="B228" s="49" t="s">
        <v>4873</v>
      </c>
      <c r="C228" s="50">
        <v>-7180</v>
      </c>
      <c r="D228" s="67">
        <v>-3883</v>
      </c>
      <c r="E228" s="78"/>
      <c r="H228" s="19"/>
      <c r="I228" s="19"/>
      <c r="J228" s="19"/>
      <c r="K228" s="33"/>
      <c r="N228" s="3" t="s">
        <v>4912</v>
      </c>
    </row>
    <row r="229" spans="1:14" x14ac:dyDescent="0.2">
      <c r="A229" s="62"/>
      <c r="B229" s="49" t="s">
        <v>4874</v>
      </c>
      <c r="C229" s="50">
        <v>-2486</v>
      </c>
      <c r="D229" s="67"/>
      <c r="E229" s="78"/>
      <c r="H229" s="19"/>
      <c r="I229" s="19"/>
      <c r="J229" s="19"/>
      <c r="K229" s="33"/>
    </row>
    <row r="230" spans="1:14" x14ac:dyDescent="0.2">
      <c r="A230" s="62"/>
      <c r="B230" s="49" t="s">
        <v>4875</v>
      </c>
      <c r="C230" s="50">
        <v>-1054</v>
      </c>
      <c r="D230" s="67">
        <v>-1054</v>
      </c>
      <c r="E230" s="78"/>
      <c r="H230" s="19"/>
      <c r="I230" s="19"/>
      <c r="J230" s="19"/>
      <c r="K230" s="33"/>
      <c r="N230" s="3" t="s">
        <v>4913</v>
      </c>
    </row>
    <row r="231" spans="1:14" x14ac:dyDescent="0.2">
      <c r="A231" s="62"/>
      <c r="B231" s="49" t="s">
        <v>4876</v>
      </c>
      <c r="C231" s="50">
        <v>-3594</v>
      </c>
      <c r="D231" s="67">
        <v>-3594</v>
      </c>
      <c r="E231" s="78"/>
      <c r="H231" s="19"/>
      <c r="I231" s="19"/>
      <c r="J231" s="19"/>
      <c r="K231" s="33"/>
      <c r="N231" s="3" t="s">
        <v>4914</v>
      </c>
    </row>
    <row r="232" spans="1:14" x14ac:dyDescent="0.2">
      <c r="A232" s="62"/>
      <c r="B232" s="49" t="s">
        <v>4877</v>
      </c>
      <c r="C232" s="50">
        <v>-27359</v>
      </c>
      <c r="D232" s="67">
        <v>-27359</v>
      </c>
      <c r="E232" s="78"/>
      <c r="H232" s="19"/>
      <c r="I232" s="19"/>
      <c r="J232" s="19"/>
      <c r="K232" s="33"/>
      <c r="N232" s="3" t="s">
        <v>4915</v>
      </c>
    </row>
    <row r="233" spans="1:14" x14ac:dyDescent="0.2">
      <c r="A233" s="62"/>
      <c r="B233" s="49" t="s">
        <v>4878</v>
      </c>
      <c r="C233" s="50">
        <v>11138</v>
      </c>
      <c r="D233" s="67">
        <v>11138</v>
      </c>
      <c r="E233" s="78"/>
      <c r="H233" s="19"/>
      <c r="I233" s="19"/>
      <c r="J233" s="19"/>
      <c r="K233" s="33"/>
      <c r="N233" s="3" t="s">
        <v>4916</v>
      </c>
    </row>
    <row r="234" spans="1:14" x14ac:dyDescent="0.2">
      <c r="A234" s="62"/>
      <c r="B234" s="49" t="s">
        <v>4879</v>
      </c>
      <c r="C234" s="50">
        <v>-2000</v>
      </c>
      <c r="D234" s="67">
        <v>-2000</v>
      </c>
      <c r="E234" s="78"/>
      <c r="H234" s="19"/>
      <c r="I234" s="19"/>
      <c r="J234" s="19"/>
      <c r="K234" s="33"/>
      <c r="N234" s="3" t="s">
        <v>4917</v>
      </c>
    </row>
    <row r="235" spans="1:14" x14ac:dyDescent="0.2">
      <c r="A235" s="62"/>
      <c r="B235" s="49" t="s">
        <v>4880</v>
      </c>
      <c r="C235" s="50">
        <v>-27184</v>
      </c>
      <c r="D235" s="67"/>
      <c r="E235" s="78"/>
      <c r="H235" s="19"/>
      <c r="I235" s="19"/>
      <c r="J235" s="19"/>
      <c r="K235" s="33"/>
    </row>
    <row r="236" spans="1:14" x14ac:dyDescent="0.2">
      <c r="A236" s="62"/>
      <c r="B236" s="49" t="s">
        <v>4881</v>
      </c>
      <c r="C236" s="50">
        <v>-2082</v>
      </c>
      <c r="D236" s="67">
        <v>-2082</v>
      </c>
      <c r="E236" s="78"/>
      <c r="H236" s="19"/>
      <c r="I236" s="19"/>
      <c r="J236" s="19"/>
      <c r="K236" s="33"/>
      <c r="N236" s="3" t="s">
        <v>4911</v>
      </c>
    </row>
    <row r="237" spans="1:14" x14ac:dyDescent="0.2">
      <c r="A237" s="62"/>
      <c r="B237" s="49" t="s">
        <v>4882</v>
      </c>
      <c r="C237" s="50">
        <v>-6150</v>
      </c>
      <c r="D237" s="52"/>
      <c r="E237" s="78"/>
      <c r="H237" s="19"/>
      <c r="I237" s="19"/>
      <c r="J237" s="19"/>
      <c r="K237" s="33"/>
    </row>
    <row r="238" spans="1:14" x14ac:dyDescent="0.2">
      <c r="A238" s="62"/>
      <c r="B238" s="49" t="s">
        <v>4883</v>
      </c>
      <c r="C238" s="50">
        <v>-324</v>
      </c>
      <c r="D238" s="52">
        <v>-324</v>
      </c>
      <c r="E238" s="78"/>
      <c r="H238" s="19"/>
      <c r="I238" s="19"/>
      <c r="J238" s="19"/>
      <c r="K238" s="33"/>
      <c r="N238" s="3" t="s">
        <v>4918</v>
      </c>
    </row>
    <row r="239" spans="1:14" x14ac:dyDescent="0.2">
      <c r="A239" s="62"/>
      <c r="B239" s="49" t="s">
        <v>4884</v>
      </c>
      <c r="C239" s="50">
        <v>-18168</v>
      </c>
      <c r="D239" s="52"/>
      <c r="E239" s="78"/>
      <c r="H239" s="19"/>
      <c r="I239" s="19"/>
      <c r="J239" s="19"/>
      <c r="K239" s="33"/>
    </row>
    <row r="240" spans="1:14" x14ac:dyDescent="0.2">
      <c r="A240" s="62"/>
      <c r="B240" s="49" t="s">
        <v>4885</v>
      </c>
      <c r="C240" s="50">
        <v>-68798</v>
      </c>
      <c r="D240" s="52"/>
      <c r="E240" s="78"/>
      <c r="H240" s="19"/>
      <c r="I240" s="19"/>
      <c r="J240" s="19"/>
      <c r="K240" s="33"/>
    </row>
    <row r="241" spans="1:14" x14ac:dyDescent="0.2">
      <c r="A241" s="62"/>
      <c r="B241" s="49" t="s">
        <v>4886</v>
      </c>
      <c r="C241" s="50">
        <v>-7560</v>
      </c>
      <c r="D241" s="52"/>
      <c r="E241" s="78"/>
      <c r="H241" s="19"/>
      <c r="I241" s="19"/>
      <c r="J241" s="19"/>
      <c r="K241" s="33"/>
    </row>
    <row r="242" spans="1:14" x14ac:dyDescent="0.2">
      <c r="A242" s="62"/>
      <c r="B242" s="49" t="s">
        <v>4887</v>
      </c>
      <c r="C242" s="50">
        <v>-3014</v>
      </c>
      <c r="D242" s="67"/>
      <c r="E242" s="78"/>
      <c r="H242" s="19"/>
      <c r="I242" s="19"/>
      <c r="J242" s="19"/>
      <c r="K242" s="33"/>
    </row>
    <row r="243" spans="1:14" x14ac:dyDescent="0.2">
      <c r="A243" s="62"/>
      <c r="B243" s="49" t="s">
        <v>4888</v>
      </c>
      <c r="C243" s="50">
        <v>-4588</v>
      </c>
      <c r="D243" s="67"/>
      <c r="E243" s="78"/>
      <c r="H243" s="19"/>
      <c r="I243" s="19"/>
      <c r="J243" s="19"/>
      <c r="K243" s="33"/>
    </row>
    <row r="244" spans="1:14" x14ac:dyDescent="0.2">
      <c r="A244" s="62"/>
      <c r="B244" s="49" t="s">
        <v>4889</v>
      </c>
      <c r="C244" s="50">
        <v>-7000</v>
      </c>
      <c r="D244" s="67"/>
      <c r="E244" s="78"/>
      <c r="H244" s="19"/>
      <c r="I244" s="19"/>
      <c r="J244" s="19"/>
      <c r="K244" s="33"/>
    </row>
    <row r="245" spans="1:14" x14ac:dyDescent="0.2">
      <c r="A245" s="62"/>
      <c r="B245" s="49" t="s">
        <v>4890</v>
      </c>
      <c r="C245" s="50">
        <v>-434</v>
      </c>
      <c r="D245" s="67">
        <v>-434</v>
      </c>
      <c r="E245" s="78"/>
      <c r="H245" s="19"/>
      <c r="I245" s="19"/>
      <c r="J245" s="19"/>
      <c r="K245" s="33"/>
      <c r="N245" s="3" t="s">
        <v>4919</v>
      </c>
    </row>
    <row r="246" spans="1:14" x14ac:dyDescent="0.2">
      <c r="A246" s="62"/>
      <c r="B246" s="68" t="s">
        <v>9013</v>
      </c>
      <c r="C246" s="50">
        <v>-2887</v>
      </c>
      <c r="D246" s="50">
        <v>-2887</v>
      </c>
      <c r="E246" s="78"/>
      <c r="H246" s="19"/>
      <c r="I246" s="19"/>
      <c r="J246" s="19"/>
      <c r="K246" s="33"/>
      <c r="N246" s="3" t="s">
        <v>9015</v>
      </c>
    </row>
    <row r="247" spans="1:14" x14ac:dyDescent="0.2">
      <c r="A247" s="62"/>
      <c r="B247" s="68" t="s">
        <v>9014</v>
      </c>
      <c r="C247" s="50">
        <v>-4886</v>
      </c>
      <c r="D247" s="50">
        <v>-4886</v>
      </c>
      <c r="E247" s="78"/>
      <c r="H247" s="19"/>
      <c r="I247" s="19"/>
      <c r="J247" s="19"/>
      <c r="K247" s="33"/>
      <c r="N247" s="3" t="s">
        <v>9016</v>
      </c>
    </row>
    <row r="248" spans="1:14" x14ac:dyDescent="0.2">
      <c r="A248" s="62"/>
      <c r="B248" s="49"/>
      <c r="C248" s="67"/>
      <c r="D248" s="67"/>
      <c r="E248" s="78"/>
      <c r="H248" s="19"/>
      <c r="I248" s="19"/>
      <c r="J248" s="19"/>
      <c r="K248" s="33"/>
    </row>
    <row r="249" spans="1:14" x14ac:dyDescent="0.2">
      <c r="A249" s="69" t="s">
        <v>146</v>
      </c>
      <c r="B249" s="49"/>
      <c r="C249" s="71">
        <f>SUM(C202:C248)</f>
        <v>-304018</v>
      </c>
      <c r="D249" s="71">
        <f>SUM(D202:D248)</f>
        <v>-59785</v>
      </c>
      <c r="E249" s="71">
        <f>SUM(E202:E248)</f>
        <v>0</v>
      </c>
      <c r="H249" s="19"/>
      <c r="I249" s="19"/>
      <c r="J249" s="19"/>
      <c r="K249" s="19"/>
    </row>
    <row r="250" spans="1:14" x14ac:dyDescent="0.2">
      <c r="A250" s="62"/>
      <c r="B250" s="49"/>
      <c r="C250" s="50"/>
      <c r="D250" s="50"/>
      <c r="E250" s="50"/>
      <c r="H250" s="19"/>
      <c r="I250" s="19"/>
      <c r="J250" s="19"/>
      <c r="K250" s="19"/>
    </row>
    <row r="251" spans="1:14" x14ac:dyDescent="0.2">
      <c r="A251" s="62" t="s">
        <v>7759</v>
      </c>
      <c r="B251" s="49"/>
      <c r="C251" s="50"/>
      <c r="D251" s="50"/>
      <c r="E251" s="50">
        <f>E249+D249</f>
        <v>-59785</v>
      </c>
      <c r="H251" s="19"/>
      <c r="I251" s="19"/>
      <c r="J251" s="19"/>
      <c r="K251" s="19"/>
    </row>
    <row r="252" spans="1:14" x14ac:dyDescent="0.2">
      <c r="D252" s="19"/>
      <c r="H252" s="19"/>
      <c r="I252" s="19"/>
      <c r="J252" s="19"/>
      <c r="K252" s="19"/>
    </row>
    <row r="253" spans="1:14" x14ac:dyDescent="0.2">
      <c r="H253" s="19"/>
      <c r="I253" s="19"/>
      <c r="J253" s="19"/>
      <c r="K253" s="19"/>
    </row>
    <row r="254" spans="1:14" x14ac:dyDescent="0.2">
      <c r="H254" s="19"/>
      <c r="I254" s="19"/>
      <c r="J254" s="19"/>
      <c r="K254" s="19"/>
    </row>
    <row r="255" spans="1:14" x14ac:dyDescent="0.2">
      <c r="H255" s="19"/>
      <c r="I255" s="19"/>
      <c r="J255" s="19"/>
      <c r="K255" s="19"/>
    </row>
    <row r="256" spans="1:14" x14ac:dyDescent="0.2">
      <c r="H256" s="19"/>
      <c r="I256" s="19"/>
      <c r="J256" s="19"/>
      <c r="K256" s="19"/>
    </row>
    <row r="257" spans="8:11" x14ac:dyDescent="0.2">
      <c r="H257" s="19"/>
      <c r="I257" s="19"/>
      <c r="J257" s="19"/>
      <c r="K257" s="19"/>
    </row>
    <row r="258" spans="8:11" x14ac:dyDescent="0.2">
      <c r="H258" s="19"/>
      <c r="I258" s="19"/>
      <c r="J258" s="19"/>
      <c r="K258" s="19"/>
    </row>
    <row r="259" spans="8:11" x14ac:dyDescent="0.2">
      <c r="H259" s="19"/>
      <c r="I259" s="19"/>
      <c r="J259" s="19"/>
      <c r="K259" s="19"/>
    </row>
    <row r="260" spans="8:11" x14ac:dyDescent="0.2">
      <c r="H260" s="19"/>
      <c r="I260" s="19"/>
      <c r="J260" s="19"/>
      <c r="K260" s="19"/>
    </row>
    <row r="261" spans="8:11" x14ac:dyDescent="0.2">
      <c r="H261" s="19"/>
      <c r="I261" s="19"/>
      <c r="J261" s="19"/>
      <c r="K261" s="19"/>
    </row>
    <row r="262" spans="8:11" x14ac:dyDescent="0.2">
      <c r="H262" s="19"/>
      <c r="I262" s="19"/>
      <c r="J262" s="19"/>
      <c r="K262" s="19"/>
    </row>
    <row r="263" spans="8:11" x14ac:dyDescent="0.2">
      <c r="H263" s="19"/>
      <c r="I263" s="19"/>
      <c r="J263" s="19"/>
      <c r="K263" s="19"/>
    </row>
    <row r="264" spans="8:11" x14ac:dyDescent="0.2">
      <c r="H264" s="19"/>
      <c r="I264" s="19"/>
      <c r="J264" s="19"/>
      <c r="K264" s="19"/>
    </row>
    <row r="265" spans="8:11" x14ac:dyDescent="0.2">
      <c r="H265" s="19"/>
      <c r="I265" s="19"/>
      <c r="J265" s="19"/>
      <c r="K265" s="19"/>
    </row>
    <row r="266" spans="8:11" x14ac:dyDescent="0.2">
      <c r="H266" s="19"/>
      <c r="I266" s="19"/>
      <c r="J266" s="19"/>
      <c r="K266" s="19"/>
    </row>
    <row r="267" spans="8:11" x14ac:dyDescent="0.2">
      <c r="H267" s="19"/>
      <c r="I267" s="19"/>
      <c r="J267" s="19"/>
      <c r="K267" s="19"/>
    </row>
    <row r="268" spans="8:11" x14ac:dyDescent="0.2">
      <c r="H268" s="19"/>
      <c r="I268" s="19"/>
      <c r="J268" s="19"/>
      <c r="K268" s="19"/>
    </row>
    <row r="269" spans="8:11" x14ac:dyDescent="0.2">
      <c r="H269" s="19"/>
      <c r="I269" s="19"/>
      <c r="J269" s="19"/>
      <c r="K269" s="19"/>
    </row>
    <row r="270" spans="8:11" x14ac:dyDescent="0.2">
      <c r="H270" s="19"/>
      <c r="I270" s="19"/>
      <c r="J270" s="19"/>
      <c r="K270" s="19"/>
    </row>
    <row r="271" spans="8:11" x14ac:dyDescent="0.2">
      <c r="H271" s="19"/>
      <c r="I271" s="19"/>
      <c r="J271" s="19"/>
      <c r="K271" s="19"/>
    </row>
    <row r="272" spans="8:11" x14ac:dyDescent="0.2">
      <c r="H272" s="19"/>
      <c r="I272" s="19"/>
      <c r="J272" s="19"/>
      <c r="K272" s="19"/>
    </row>
    <row r="273" spans="8:11" x14ac:dyDescent="0.2">
      <c r="H273" s="19"/>
      <c r="I273" s="19"/>
      <c r="J273" s="19"/>
      <c r="K273" s="19"/>
    </row>
    <row r="274" spans="8:11" x14ac:dyDescent="0.2">
      <c r="H274" s="19"/>
      <c r="I274" s="19"/>
      <c r="J274" s="19"/>
      <c r="K274" s="19"/>
    </row>
    <row r="275" spans="8:11" x14ac:dyDescent="0.2">
      <c r="H275" s="19"/>
      <c r="I275" s="19"/>
      <c r="J275" s="19"/>
      <c r="K275" s="19"/>
    </row>
    <row r="276" spans="8:11" x14ac:dyDescent="0.2">
      <c r="H276" s="19"/>
      <c r="I276" s="19"/>
      <c r="J276" s="19"/>
      <c r="K276" s="19"/>
    </row>
    <row r="277" spans="8:11" x14ac:dyDescent="0.2">
      <c r="H277" s="19"/>
      <c r="I277" s="19"/>
      <c r="J277" s="19"/>
      <c r="K277" s="19"/>
    </row>
  </sheetData>
  <hyperlinks>
    <hyperlink ref="A1" location="'statewide summary'!Print_Titles" display="Link to Summary Worksheet" xr:uid="{90916F12-D619-4354-8AE2-9C3196C0A30D}"/>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2/18/2025</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EC627-AA60-4D06-84AD-8DE8048BA3B7}">
  <dimension ref="A1:N72"/>
  <sheetViews>
    <sheetView showGridLines="0" workbookViewId="0">
      <pane xSplit="2" ySplit="10" topLeftCell="C11" activePane="bottomRight" state="frozen"/>
      <selection pane="topRight" activeCell="C1" sqref="C1"/>
      <selection pane="bottomLeft" activeCell="A14" sqref="A14"/>
      <selection pane="bottomRight" activeCell="B17" sqref="B17"/>
    </sheetView>
  </sheetViews>
  <sheetFormatPr defaultRowHeight="12.75" x14ac:dyDescent="0.2"/>
  <cols>
    <col min="1" max="1" width="7" style="3" customWidth="1"/>
    <col min="2" max="2" width="27.42578125" style="3" customWidth="1"/>
    <col min="3" max="9" width="13.7109375" style="3" customWidth="1"/>
    <col min="10" max="10" width="1.85546875" style="3" customWidth="1"/>
    <col min="11" max="11" width="9.140625" style="3"/>
    <col min="12" max="12" width="1.5703125" style="3" customWidth="1"/>
    <col min="13" max="13" width="13.42578125" style="3" customWidth="1"/>
    <col min="14" max="16384" width="9.140625" style="3"/>
  </cols>
  <sheetData>
    <row r="1" spans="1:11" ht="16.149999999999999" customHeight="1" x14ac:dyDescent="0.2">
      <c r="A1" s="92" t="s">
        <v>8923</v>
      </c>
    </row>
    <row r="2" spans="1:11" ht="14.45" customHeight="1" x14ac:dyDescent="0.2">
      <c r="B2" s="90" t="s">
        <v>877</v>
      </c>
    </row>
    <row r="3" spans="1:11" ht="2.1" customHeight="1" x14ac:dyDescent="0.2"/>
    <row r="4" spans="1:11" ht="14.45" customHeight="1" x14ac:dyDescent="0.2">
      <c r="B4" s="15" t="s">
        <v>1</v>
      </c>
    </row>
    <row r="5" spans="1:11" ht="1.1499999999999999" customHeight="1" x14ac:dyDescent="0.2"/>
    <row r="6" spans="1:11" ht="14.45" customHeight="1" x14ac:dyDescent="0.2">
      <c r="B6" s="15" t="s">
        <v>2</v>
      </c>
    </row>
    <row r="7" spans="1:11" ht="0.75" customHeight="1" x14ac:dyDescent="0.2"/>
    <row r="8" spans="1:11" ht="14.45" customHeight="1" x14ac:dyDescent="0.2">
      <c r="B8" s="16" t="s">
        <v>3</v>
      </c>
    </row>
    <row r="9" spans="1:11" x14ac:dyDescent="0.2">
      <c r="B9" s="8" t="s">
        <v>4</v>
      </c>
      <c r="C9" s="1" t="s">
        <v>4</v>
      </c>
      <c r="D9" s="1" t="s">
        <v>4</v>
      </c>
      <c r="E9" s="1" t="s">
        <v>4</v>
      </c>
      <c r="F9" s="1" t="s">
        <v>4</v>
      </c>
      <c r="G9" s="1" t="s">
        <v>4</v>
      </c>
      <c r="H9" s="1" t="s">
        <v>5</v>
      </c>
      <c r="I9" s="1" t="s">
        <v>174</v>
      </c>
    </row>
    <row r="10" spans="1:11" x14ac:dyDescent="0.2">
      <c r="B10" s="9" t="s">
        <v>4</v>
      </c>
      <c r="C10" s="2" t="s">
        <v>7</v>
      </c>
      <c r="D10" s="2" t="s">
        <v>8</v>
      </c>
      <c r="E10" s="2" t="s">
        <v>9</v>
      </c>
      <c r="F10" s="2" t="s">
        <v>10</v>
      </c>
      <c r="G10" s="2" t="s">
        <v>11</v>
      </c>
      <c r="H10" s="2" t="s">
        <v>12</v>
      </c>
      <c r="I10" s="2" t="s">
        <v>13</v>
      </c>
      <c r="K10" s="31" t="s">
        <v>331</v>
      </c>
    </row>
    <row r="11" spans="1:11" x14ac:dyDescent="0.2">
      <c r="B11" s="8" t="s">
        <v>153</v>
      </c>
      <c r="C11" s="76">
        <v>0</v>
      </c>
      <c r="D11" s="76">
        <v>0</v>
      </c>
      <c r="E11" s="76">
        <v>0</v>
      </c>
      <c r="F11" s="76">
        <v>0</v>
      </c>
      <c r="G11" s="76">
        <v>0</v>
      </c>
      <c r="H11" s="76">
        <v>16435</v>
      </c>
      <c r="I11" s="76">
        <v>11964</v>
      </c>
    </row>
    <row r="12" spans="1:11" x14ac:dyDescent="0.2">
      <c r="B12" s="8" t="s">
        <v>83</v>
      </c>
      <c r="C12" s="76">
        <v>1120.7550000000001</v>
      </c>
      <c r="D12" s="76">
        <v>396.85300000000001</v>
      </c>
      <c r="E12" s="76">
        <v>945.9</v>
      </c>
      <c r="F12" s="76">
        <v>3841.33</v>
      </c>
      <c r="G12" s="76">
        <v>4958.9679800000004</v>
      </c>
      <c r="H12" s="76">
        <v>0</v>
      </c>
      <c r="I12" s="76">
        <v>0</v>
      </c>
    </row>
    <row r="13" spans="1:11" x14ac:dyDescent="0.2">
      <c r="B13" s="8" t="s">
        <v>876</v>
      </c>
      <c r="C13" s="76">
        <v>3281.6930000000002</v>
      </c>
      <c r="D13" s="76">
        <v>4627.3940000000002</v>
      </c>
      <c r="E13" s="76">
        <v>4072.1</v>
      </c>
      <c r="F13" s="76">
        <v>3406.0639999999999</v>
      </c>
      <c r="G13" s="76">
        <v>3033.7498599999999</v>
      </c>
      <c r="H13" s="76">
        <v>0</v>
      </c>
      <c r="I13" s="76">
        <v>0</v>
      </c>
    </row>
    <row r="14" spans="1:11" x14ac:dyDescent="0.2">
      <c r="B14" s="8" t="s">
        <v>875</v>
      </c>
      <c r="C14" s="76">
        <v>0</v>
      </c>
      <c r="D14" s="76">
        <v>7.4290000000000003</v>
      </c>
      <c r="E14" s="76">
        <v>1</v>
      </c>
      <c r="F14" s="76">
        <v>18.321999999999999</v>
      </c>
      <c r="G14" s="76">
        <v>1796.2008499999999</v>
      </c>
      <c r="H14" s="76">
        <v>0</v>
      </c>
      <c r="I14" s="76">
        <v>0</v>
      </c>
    </row>
    <row r="15" spans="1:11" x14ac:dyDescent="0.2">
      <c r="B15" s="13" t="s">
        <v>146</v>
      </c>
      <c r="C15" s="7">
        <v>4402.4480000000003</v>
      </c>
      <c r="D15" s="7">
        <v>5031.6760000000004</v>
      </c>
      <c r="E15" s="7">
        <v>5019</v>
      </c>
      <c r="F15" s="7">
        <v>7265.7160000000003</v>
      </c>
      <c r="G15" s="7">
        <v>9788.9186900000004</v>
      </c>
      <c r="H15" s="7">
        <v>16435</v>
      </c>
      <c r="I15" s="7">
        <v>11964</v>
      </c>
    </row>
    <row r="17" spans="1:14" x14ac:dyDescent="0.2">
      <c r="B17" s="72" t="s">
        <v>9036</v>
      </c>
      <c r="C17" s="72"/>
      <c r="D17" s="72"/>
      <c r="E17" s="72"/>
      <c r="F17" s="72"/>
      <c r="G17" s="72"/>
      <c r="H17" s="72"/>
      <c r="I17" s="74">
        <f>I15+K17</f>
        <v>11964</v>
      </c>
      <c r="K17" s="32">
        <f>SUM(K18:K66)</f>
        <v>0</v>
      </c>
    </row>
    <row r="18" spans="1:14" x14ac:dyDescent="0.2">
      <c r="B18" s="72" t="s">
        <v>257</v>
      </c>
      <c r="C18" s="72"/>
      <c r="D18" s="72"/>
      <c r="E18" s="72"/>
      <c r="F18" s="72"/>
      <c r="G18" s="72"/>
      <c r="H18" s="72"/>
      <c r="I18" s="75">
        <f>I17/I15-1</f>
        <v>0</v>
      </c>
      <c r="K18" s="30"/>
    </row>
    <row r="19" spans="1:14" x14ac:dyDescent="0.2">
      <c r="K19" s="30"/>
    </row>
    <row r="20" spans="1:14" x14ac:dyDescent="0.2">
      <c r="E20" s="19"/>
      <c r="F20" s="19"/>
      <c r="G20" s="19"/>
      <c r="H20" s="19"/>
      <c r="I20" s="19"/>
      <c r="J20" s="19"/>
      <c r="K20" s="33"/>
    </row>
    <row r="21" spans="1:14" x14ac:dyDescent="0.2">
      <c r="A21" s="23" t="s">
        <v>256</v>
      </c>
      <c r="E21" s="19"/>
      <c r="F21" s="19"/>
      <c r="G21" s="19"/>
      <c r="H21" s="19"/>
      <c r="I21" s="19"/>
      <c r="J21" s="19"/>
      <c r="K21" s="33"/>
    </row>
    <row r="22" spans="1:14" x14ac:dyDescent="0.2">
      <c r="E22" s="19"/>
      <c r="F22" s="19"/>
      <c r="G22" s="19"/>
      <c r="H22" s="19"/>
      <c r="I22" s="19"/>
      <c r="J22" s="19"/>
      <c r="K22" s="33"/>
    </row>
    <row r="23" spans="1:14" x14ac:dyDescent="0.2">
      <c r="A23" s="18">
        <v>2021</v>
      </c>
      <c r="E23" s="19"/>
      <c r="F23" s="19"/>
      <c r="G23" s="19"/>
      <c r="H23" s="19"/>
      <c r="I23" s="19"/>
      <c r="J23" s="19"/>
      <c r="K23" s="33"/>
    </row>
    <row r="24" spans="1:14" x14ac:dyDescent="0.2">
      <c r="B24" s="26" t="s">
        <v>4709</v>
      </c>
      <c r="G24" s="19">
        <v>50</v>
      </c>
      <c r="H24" s="19">
        <v>0</v>
      </c>
      <c r="I24" s="19"/>
      <c r="J24" s="19"/>
      <c r="K24" s="33"/>
      <c r="M24" s="3" t="s">
        <v>184</v>
      </c>
      <c r="N24" s="26" t="s">
        <v>4711</v>
      </c>
    </row>
    <row r="25" spans="1:14" x14ac:dyDescent="0.2">
      <c r="B25" s="26" t="s">
        <v>4710</v>
      </c>
      <c r="G25" s="19">
        <v>70</v>
      </c>
      <c r="H25" s="19">
        <v>0</v>
      </c>
      <c r="I25" s="19"/>
      <c r="J25" s="19"/>
      <c r="K25" s="33"/>
      <c r="M25" s="3" t="s">
        <v>184</v>
      </c>
      <c r="N25" s="26" t="s">
        <v>4712</v>
      </c>
    </row>
    <row r="26" spans="1:14" x14ac:dyDescent="0.2">
      <c r="B26" s="3" t="s">
        <v>221</v>
      </c>
      <c r="G26" s="19">
        <v>-543</v>
      </c>
      <c r="H26" s="19">
        <v>206</v>
      </c>
      <c r="I26" s="19"/>
      <c r="J26" s="19"/>
      <c r="K26" s="33"/>
      <c r="N26" s="3" t="s">
        <v>2279</v>
      </c>
    </row>
    <row r="27" spans="1:14" x14ac:dyDescent="0.2">
      <c r="B27" s="3" t="s">
        <v>166</v>
      </c>
      <c r="G27" s="19">
        <v>82</v>
      </c>
      <c r="H27" s="19">
        <v>-23</v>
      </c>
      <c r="I27" s="19"/>
      <c r="J27" s="19"/>
      <c r="K27" s="33"/>
    </row>
    <row r="28" spans="1:14" x14ac:dyDescent="0.2">
      <c r="G28" s="19"/>
      <c r="H28" s="19"/>
      <c r="I28" s="19"/>
      <c r="J28" s="19"/>
      <c r="K28" s="33"/>
    </row>
    <row r="29" spans="1:14" x14ac:dyDescent="0.2">
      <c r="A29" s="3">
        <v>2022</v>
      </c>
      <c r="G29" s="19"/>
      <c r="H29" s="19"/>
      <c r="I29" s="19"/>
      <c r="J29" s="19"/>
      <c r="K29" s="33"/>
    </row>
    <row r="30" spans="1:14" x14ac:dyDescent="0.2">
      <c r="B30" s="26" t="s">
        <v>4713</v>
      </c>
      <c r="G30" s="19">
        <v>100</v>
      </c>
      <c r="H30" s="19">
        <v>0</v>
      </c>
      <c r="I30" s="19"/>
      <c r="J30" s="19"/>
      <c r="K30" s="33"/>
      <c r="M30" s="3" t="s">
        <v>184</v>
      </c>
      <c r="N30" s="26" t="s">
        <v>4715</v>
      </c>
    </row>
    <row r="31" spans="1:14" x14ac:dyDescent="0.2">
      <c r="B31" s="26" t="s">
        <v>4714</v>
      </c>
      <c r="G31" s="19">
        <v>2440</v>
      </c>
      <c r="H31" s="19">
        <v>6713</v>
      </c>
      <c r="I31" s="19"/>
      <c r="J31" s="19"/>
      <c r="K31" s="33"/>
      <c r="M31" s="3" t="s">
        <v>182</v>
      </c>
      <c r="N31" s="26" t="s">
        <v>4716</v>
      </c>
    </row>
    <row r="32" spans="1:14" x14ac:dyDescent="0.2">
      <c r="B32" s="3" t="s">
        <v>221</v>
      </c>
      <c r="G32" s="19">
        <v>447</v>
      </c>
      <c r="H32" s="19">
        <v>645</v>
      </c>
      <c r="I32" s="19"/>
      <c r="J32" s="19"/>
      <c r="K32" s="33"/>
      <c r="N32" s="39" t="s">
        <v>3285</v>
      </c>
    </row>
    <row r="33" spans="1:14" x14ac:dyDescent="0.2">
      <c r="B33" s="3" t="s">
        <v>166</v>
      </c>
      <c r="G33" s="19">
        <v>30</v>
      </c>
      <c r="H33" s="19">
        <v>36</v>
      </c>
      <c r="I33" s="19"/>
      <c r="J33" s="19"/>
      <c r="K33" s="33"/>
    </row>
    <row r="34" spans="1:14" x14ac:dyDescent="0.2">
      <c r="G34" s="19"/>
      <c r="H34" s="19"/>
      <c r="I34" s="19"/>
      <c r="J34" s="19"/>
      <c r="K34" s="33"/>
    </row>
    <row r="35" spans="1:14" x14ac:dyDescent="0.2">
      <c r="A35" s="3">
        <v>2023</v>
      </c>
      <c r="G35" s="19"/>
      <c r="H35" s="19"/>
      <c r="I35" s="19"/>
      <c r="J35" s="19"/>
      <c r="K35" s="33"/>
    </row>
    <row r="36" spans="1:14" x14ac:dyDescent="0.2">
      <c r="B36" s="26" t="s">
        <v>4717</v>
      </c>
      <c r="G36" s="19"/>
      <c r="H36" s="19">
        <v>551</v>
      </c>
      <c r="I36" s="19">
        <v>734</v>
      </c>
      <c r="J36" s="19"/>
      <c r="K36" s="33"/>
      <c r="M36" s="3" t="s">
        <v>180</v>
      </c>
      <c r="N36" s="26" t="s">
        <v>4719</v>
      </c>
    </row>
    <row r="37" spans="1:14" x14ac:dyDescent="0.2">
      <c r="B37" s="26" t="s">
        <v>4718</v>
      </c>
      <c r="G37" s="19"/>
      <c r="H37" s="19">
        <v>402</v>
      </c>
      <c r="I37" s="19">
        <v>402</v>
      </c>
      <c r="J37" s="19"/>
      <c r="K37" s="33"/>
      <c r="M37" s="3" t="s">
        <v>180</v>
      </c>
      <c r="N37" s="26" t="s">
        <v>4720</v>
      </c>
    </row>
    <row r="38" spans="1:14" x14ac:dyDescent="0.2">
      <c r="B38" s="3" t="s">
        <v>221</v>
      </c>
      <c r="G38" s="19"/>
      <c r="H38" s="19">
        <v>1073</v>
      </c>
      <c r="I38" s="19">
        <v>1010</v>
      </c>
      <c r="J38" s="19"/>
      <c r="K38" s="33"/>
      <c r="N38" s="39" t="s">
        <v>2491</v>
      </c>
    </row>
    <row r="39" spans="1:14" x14ac:dyDescent="0.2">
      <c r="B39" s="3" t="s">
        <v>166</v>
      </c>
      <c r="G39" s="19"/>
      <c r="H39" s="19">
        <v>362</v>
      </c>
      <c r="I39" s="19">
        <v>264</v>
      </c>
      <c r="J39" s="19"/>
      <c r="K39" s="33"/>
    </row>
    <row r="40" spans="1:14" x14ac:dyDescent="0.2">
      <c r="G40" s="19"/>
      <c r="H40" s="19"/>
      <c r="I40" s="19"/>
      <c r="J40" s="19"/>
      <c r="K40" s="33"/>
    </row>
    <row r="41" spans="1:14" x14ac:dyDescent="0.2">
      <c r="A41" s="3">
        <v>2024</v>
      </c>
      <c r="G41" s="19"/>
      <c r="H41" s="19"/>
      <c r="I41" s="19"/>
      <c r="J41" s="19"/>
      <c r="K41" s="33"/>
    </row>
    <row r="42" spans="1:14" x14ac:dyDescent="0.2">
      <c r="B42" s="26" t="s">
        <v>4714</v>
      </c>
      <c r="G42" s="19"/>
      <c r="H42" s="19">
        <v>1820</v>
      </c>
      <c r="I42" s="19">
        <v>0</v>
      </c>
      <c r="J42" s="19"/>
      <c r="K42" s="33"/>
      <c r="M42" s="3" t="s">
        <v>184</v>
      </c>
      <c r="N42" s="26" t="s">
        <v>4721</v>
      </c>
    </row>
    <row r="43" spans="1:14" x14ac:dyDescent="0.2">
      <c r="B43" s="3" t="s">
        <v>221</v>
      </c>
      <c r="G43" s="19"/>
      <c r="H43" s="19">
        <v>-17</v>
      </c>
      <c r="I43" s="19">
        <v>-32</v>
      </c>
      <c r="J43" s="19"/>
      <c r="K43" s="33"/>
      <c r="N43" s="3" t="s">
        <v>1009</v>
      </c>
    </row>
    <row r="44" spans="1:14" x14ac:dyDescent="0.2">
      <c r="B44" s="3" t="s">
        <v>166</v>
      </c>
      <c r="G44" s="19"/>
      <c r="H44" s="19">
        <v>153</v>
      </c>
      <c r="I44" s="19">
        <v>52</v>
      </c>
      <c r="J44" s="19"/>
      <c r="K44" s="33"/>
    </row>
    <row r="45" spans="1:14" x14ac:dyDescent="0.2">
      <c r="G45" s="19"/>
      <c r="H45" s="19"/>
      <c r="I45" s="19"/>
      <c r="J45" s="19"/>
      <c r="K45" s="33"/>
    </row>
    <row r="46" spans="1:14" x14ac:dyDescent="0.2">
      <c r="G46" s="19"/>
      <c r="H46" s="19"/>
      <c r="I46" s="19"/>
      <c r="J46" s="19"/>
      <c r="K46" s="33"/>
    </row>
    <row r="47" spans="1:14" x14ac:dyDescent="0.2">
      <c r="A47" s="59" t="s">
        <v>6459</v>
      </c>
      <c r="B47" s="39"/>
      <c r="G47" s="19"/>
      <c r="H47" s="19"/>
      <c r="I47" s="19"/>
      <c r="J47" s="19"/>
      <c r="K47" s="33"/>
    </row>
    <row r="48" spans="1:14" x14ac:dyDescent="0.2">
      <c r="A48" s="39"/>
      <c r="B48" s="39" t="s">
        <v>579</v>
      </c>
      <c r="G48" s="19"/>
      <c r="H48" s="19"/>
      <c r="I48" s="19">
        <v>431</v>
      </c>
      <c r="J48" s="19"/>
      <c r="K48" s="33"/>
      <c r="N48" s="3" t="s">
        <v>8935</v>
      </c>
    </row>
    <row r="49" spans="1:14" x14ac:dyDescent="0.2">
      <c r="A49" s="39"/>
      <c r="B49" s="39" t="s">
        <v>578</v>
      </c>
      <c r="G49" s="19"/>
      <c r="H49" s="19"/>
      <c r="I49" s="19">
        <v>-257</v>
      </c>
      <c r="J49" s="19"/>
      <c r="K49" s="33"/>
      <c r="N49" s="3" t="s">
        <v>8936</v>
      </c>
    </row>
    <row r="50" spans="1:14" x14ac:dyDescent="0.2">
      <c r="A50" s="39"/>
      <c r="B50" s="39" t="s">
        <v>580</v>
      </c>
      <c r="G50" s="19"/>
      <c r="H50" s="19"/>
      <c r="I50" s="19">
        <v>185</v>
      </c>
      <c r="J50" s="19"/>
      <c r="K50" s="33"/>
    </row>
    <row r="51" spans="1:14" x14ac:dyDescent="0.2">
      <c r="G51" s="19"/>
      <c r="H51" s="19"/>
      <c r="I51" s="19"/>
      <c r="J51" s="19"/>
      <c r="K51" s="33"/>
    </row>
    <row r="52" spans="1:14" x14ac:dyDescent="0.2">
      <c r="G52" s="19"/>
      <c r="H52" s="19"/>
      <c r="I52" s="19"/>
      <c r="J52" s="19"/>
      <c r="K52" s="33"/>
    </row>
    <row r="53" spans="1:14" ht="25.5" x14ac:dyDescent="0.2">
      <c r="A53" s="61" t="s">
        <v>6460</v>
      </c>
      <c r="B53" s="62"/>
      <c r="C53" s="66" t="s">
        <v>3292</v>
      </c>
      <c r="D53" s="66" t="s">
        <v>3293</v>
      </c>
      <c r="E53" s="70" t="s">
        <v>7761</v>
      </c>
      <c r="G53" s="19"/>
      <c r="H53" s="19"/>
      <c r="I53" s="19"/>
      <c r="J53" s="19"/>
      <c r="K53" s="33"/>
    </row>
    <row r="54" spans="1:14" x14ac:dyDescent="0.2">
      <c r="A54" s="62"/>
      <c r="B54" s="62" t="s">
        <v>6461</v>
      </c>
      <c r="C54" s="67">
        <f>-I50</f>
        <v>-185</v>
      </c>
      <c r="D54" s="67"/>
      <c r="E54" s="78"/>
      <c r="G54" s="19"/>
      <c r="H54" s="19"/>
      <c r="I54" s="19"/>
      <c r="J54" s="19"/>
      <c r="K54" s="33"/>
    </row>
    <row r="55" spans="1:14" x14ac:dyDescent="0.2">
      <c r="A55" s="62"/>
      <c r="B55" s="64" t="s">
        <v>4920</v>
      </c>
      <c r="C55" s="50">
        <v>-200</v>
      </c>
      <c r="D55" s="50">
        <v>-200</v>
      </c>
      <c r="E55" s="78"/>
      <c r="G55" s="19"/>
      <c r="H55" s="19"/>
      <c r="I55" s="19"/>
      <c r="J55" s="19"/>
      <c r="K55" s="33"/>
      <c r="N55" s="3" t="s">
        <v>4921</v>
      </c>
    </row>
    <row r="56" spans="1:14" x14ac:dyDescent="0.2">
      <c r="A56" s="62"/>
      <c r="B56" s="68" t="s">
        <v>9013</v>
      </c>
      <c r="C56" s="50">
        <v>-31</v>
      </c>
      <c r="D56" s="50">
        <v>-31</v>
      </c>
      <c r="E56" s="78"/>
      <c r="G56" s="19"/>
      <c r="H56" s="19"/>
      <c r="I56" s="19"/>
      <c r="J56" s="19"/>
      <c r="K56" s="33"/>
      <c r="N56" s="3" t="s">
        <v>9015</v>
      </c>
    </row>
    <row r="57" spans="1:14" x14ac:dyDescent="0.2">
      <c r="A57" s="62"/>
      <c r="B57" s="68" t="s">
        <v>9014</v>
      </c>
      <c r="C57" s="50">
        <v>-50</v>
      </c>
      <c r="D57" s="50">
        <v>-50</v>
      </c>
      <c r="E57" s="78"/>
      <c r="G57" s="19"/>
      <c r="H57" s="19"/>
      <c r="I57" s="19"/>
      <c r="J57" s="19"/>
      <c r="K57" s="33"/>
      <c r="N57" s="3" t="s">
        <v>9016</v>
      </c>
    </row>
    <row r="58" spans="1:14" x14ac:dyDescent="0.2">
      <c r="A58" s="62"/>
      <c r="B58" s="68" t="s">
        <v>8760</v>
      </c>
      <c r="C58" s="52"/>
      <c r="D58" s="52"/>
      <c r="E58" s="78">
        <v>-130</v>
      </c>
      <c r="G58" s="19"/>
      <c r="H58" s="19"/>
      <c r="I58" s="19"/>
      <c r="J58" s="19"/>
      <c r="K58" s="33"/>
      <c r="N58" s="26" t="s">
        <v>8764</v>
      </c>
    </row>
    <row r="59" spans="1:14" x14ac:dyDescent="0.2">
      <c r="A59" s="62"/>
      <c r="B59" s="68" t="s">
        <v>8535</v>
      </c>
      <c r="C59" s="52"/>
      <c r="D59" s="52"/>
      <c r="E59" s="78">
        <v>-174</v>
      </c>
      <c r="G59" s="19"/>
      <c r="H59" s="19"/>
      <c r="I59" s="19"/>
      <c r="J59" s="19"/>
      <c r="K59" s="33"/>
      <c r="N59" s="26" t="s">
        <v>8537</v>
      </c>
    </row>
    <row r="60" spans="1:14" x14ac:dyDescent="0.2">
      <c r="A60" s="62"/>
      <c r="B60" s="68" t="s">
        <v>8751</v>
      </c>
      <c r="C60" s="52"/>
      <c r="D60" s="52"/>
      <c r="E60" s="78">
        <v>-50</v>
      </c>
      <c r="G60" s="19"/>
      <c r="H60" s="19"/>
      <c r="I60" s="19"/>
      <c r="J60" s="19"/>
      <c r="K60" s="33"/>
      <c r="N60" s="26" t="s">
        <v>8765</v>
      </c>
    </row>
    <row r="61" spans="1:14" x14ac:dyDescent="0.2">
      <c r="A61" s="62"/>
      <c r="B61" s="68" t="s">
        <v>7516</v>
      </c>
      <c r="C61" s="52"/>
      <c r="D61" s="52"/>
      <c r="E61" s="78">
        <v>-90</v>
      </c>
      <c r="G61" s="19"/>
      <c r="H61" s="19"/>
      <c r="I61" s="19"/>
      <c r="J61" s="19"/>
      <c r="K61" s="33"/>
      <c r="N61" s="26" t="s">
        <v>8735</v>
      </c>
    </row>
    <row r="62" spans="1:14" x14ac:dyDescent="0.2">
      <c r="A62" s="62"/>
      <c r="B62" s="68" t="s">
        <v>8266</v>
      </c>
      <c r="C62" s="52"/>
      <c r="D62" s="52"/>
      <c r="E62" s="78">
        <v>-36</v>
      </c>
      <c r="G62" s="19"/>
      <c r="H62" s="19"/>
      <c r="I62" s="19"/>
      <c r="J62" s="19"/>
      <c r="K62" s="33"/>
      <c r="N62" s="26" t="s">
        <v>8272</v>
      </c>
    </row>
    <row r="63" spans="1:14" x14ac:dyDescent="0.2">
      <c r="A63" s="62"/>
      <c r="B63" s="68" t="s">
        <v>8761</v>
      </c>
      <c r="C63" s="67"/>
      <c r="D63" s="67"/>
      <c r="E63" s="78">
        <v>-242</v>
      </c>
      <c r="G63" s="19"/>
      <c r="H63" s="19"/>
      <c r="I63" s="19"/>
      <c r="J63" s="19"/>
      <c r="K63" s="33"/>
      <c r="N63" s="26" t="s">
        <v>8766</v>
      </c>
    </row>
    <row r="64" spans="1:14" x14ac:dyDescent="0.2">
      <c r="A64" s="62"/>
      <c r="B64" s="68" t="s">
        <v>8762</v>
      </c>
      <c r="C64" s="67"/>
      <c r="D64" s="67"/>
      <c r="E64" s="78">
        <v>-26</v>
      </c>
      <c r="G64" s="19"/>
      <c r="H64" s="19"/>
      <c r="I64" s="19"/>
      <c r="J64" s="19"/>
      <c r="K64" s="33"/>
      <c r="N64" s="26" t="s">
        <v>8767</v>
      </c>
    </row>
    <row r="65" spans="1:14" x14ac:dyDescent="0.2">
      <c r="A65" s="62"/>
      <c r="B65" s="68" t="s">
        <v>8763</v>
      </c>
      <c r="C65" s="67"/>
      <c r="D65" s="67"/>
      <c r="E65" s="78">
        <v>-26</v>
      </c>
      <c r="G65" s="19"/>
      <c r="H65" s="19"/>
      <c r="I65" s="19"/>
      <c r="J65" s="19"/>
      <c r="K65" s="33"/>
      <c r="N65" s="26" t="s">
        <v>8768</v>
      </c>
    </row>
    <row r="66" spans="1:14" x14ac:dyDescent="0.2">
      <c r="A66" s="62"/>
      <c r="B66" s="49"/>
      <c r="C66" s="67"/>
      <c r="D66" s="67"/>
      <c r="E66" s="78"/>
      <c r="K66" s="30"/>
    </row>
    <row r="67" spans="1:14" x14ac:dyDescent="0.2">
      <c r="A67" s="69" t="s">
        <v>146</v>
      </c>
      <c r="B67" s="49"/>
      <c r="C67" s="71">
        <f>SUM(C54:C66)</f>
        <v>-466</v>
      </c>
      <c r="D67" s="71">
        <f>SUM(D54:D66)</f>
        <v>-281</v>
      </c>
      <c r="E67" s="71">
        <f>SUM(E54:E66)</f>
        <v>-774</v>
      </c>
    </row>
    <row r="68" spans="1:14" x14ac:dyDescent="0.2">
      <c r="A68" s="62"/>
      <c r="B68" s="49"/>
      <c r="C68" s="50"/>
      <c r="D68" s="50"/>
      <c r="E68" s="50"/>
    </row>
    <row r="69" spans="1:14" x14ac:dyDescent="0.2">
      <c r="A69" s="62" t="s">
        <v>7759</v>
      </c>
      <c r="B69" s="49"/>
      <c r="C69" s="50"/>
      <c r="D69" s="50"/>
      <c r="E69" s="50">
        <f>E67+D67</f>
        <v>-1055</v>
      </c>
    </row>
    <row r="72" spans="1:14" x14ac:dyDescent="0.2">
      <c r="E72" s="19"/>
      <c r="F72" s="19"/>
    </row>
  </sheetData>
  <hyperlinks>
    <hyperlink ref="A1" location="'statewide summary'!Print_Titles" display="Link to Summary Worksheet" xr:uid="{76056F1E-1770-4761-9004-73F82E1D663C}"/>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2/18/2025</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7407A-C516-4D4E-A214-AF357FC1CD10}">
  <dimension ref="A1:N90"/>
  <sheetViews>
    <sheetView showGridLines="0" workbookViewId="0">
      <pane xSplit="2" ySplit="10" topLeftCell="C11" activePane="bottomRight" state="frozen"/>
      <selection pane="topRight" activeCell="C1" sqref="C1"/>
      <selection pane="bottomLeft" activeCell="A14" sqref="A14"/>
      <selection pane="bottomRight" activeCell="B17" sqref="B17"/>
    </sheetView>
  </sheetViews>
  <sheetFormatPr defaultRowHeight="12.75" x14ac:dyDescent="0.2"/>
  <cols>
    <col min="1" max="1" width="5.140625" style="3" customWidth="1"/>
    <col min="2" max="2" width="25.85546875" style="3" customWidth="1"/>
    <col min="3" max="9" width="13.7109375" style="3" customWidth="1"/>
    <col min="10" max="10" width="1.7109375" style="3" customWidth="1"/>
    <col min="11" max="11" width="9.140625" style="3"/>
    <col min="12" max="12" width="1.42578125" style="3" customWidth="1"/>
    <col min="13" max="13" width="13.5703125" style="3" customWidth="1"/>
    <col min="14" max="16384" width="9.140625" style="3"/>
  </cols>
  <sheetData>
    <row r="1" spans="1:11" ht="16.149999999999999" customHeight="1" x14ac:dyDescent="0.2">
      <c r="A1" s="92" t="s">
        <v>8923</v>
      </c>
    </row>
    <row r="2" spans="1:11" ht="14.45" customHeight="1" x14ac:dyDescent="0.2">
      <c r="B2" s="90" t="s">
        <v>831</v>
      </c>
    </row>
    <row r="3" spans="1:11" ht="2.1" customHeight="1" x14ac:dyDescent="0.2"/>
    <row r="4" spans="1:11" ht="14.45" customHeight="1" x14ac:dyDescent="0.2">
      <c r="B4" s="15" t="s">
        <v>1</v>
      </c>
    </row>
    <row r="5" spans="1:11" ht="1.1499999999999999" customHeight="1" x14ac:dyDescent="0.2"/>
    <row r="6" spans="1:11" ht="14.45" customHeight="1" x14ac:dyDescent="0.2">
      <c r="B6" s="15" t="s">
        <v>2</v>
      </c>
    </row>
    <row r="7" spans="1:11" ht="0.75" customHeight="1" x14ac:dyDescent="0.2"/>
    <row r="8" spans="1:11" ht="14.45" customHeight="1" x14ac:dyDescent="0.2">
      <c r="B8" s="16" t="s">
        <v>3</v>
      </c>
    </row>
    <row r="9" spans="1:11" x14ac:dyDescent="0.2">
      <c r="B9" s="8" t="s">
        <v>4</v>
      </c>
      <c r="C9" s="1" t="s">
        <v>4</v>
      </c>
      <c r="D9" s="1" t="s">
        <v>4</v>
      </c>
      <c r="E9" s="1" t="s">
        <v>4</v>
      </c>
      <c r="F9" s="1" t="s">
        <v>4</v>
      </c>
      <c r="G9" s="1" t="s">
        <v>4</v>
      </c>
      <c r="H9" s="1" t="s">
        <v>5</v>
      </c>
      <c r="I9" s="1" t="s">
        <v>174</v>
      </c>
    </row>
    <row r="10" spans="1:11" x14ac:dyDescent="0.2">
      <c r="B10" s="9" t="s">
        <v>4</v>
      </c>
      <c r="C10" s="2" t="s">
        <v>7</v>
      </c>
      <c r="D10" s="2" t="s">
        <v>8</v>
      </c>
      <c r="E10" s="2" t="s">
        <v>9</v>
      </c>
      <c r="F10" s="2" t="s">
        <v>10</v>
      </c>
      <c r="G10" s="2" t="s">
        <v>11</v>
      </c>
      <c r="H10" s="2" t="s">
        <v>12</v>
      </c>
      <c r="I10" s="2" t="s">
        <v>13</v>
      </c>
      <c r="K10" s="31" t="s">
        <v>331</v>
      </c>
    </row>
    <row r="11" spans="1:11" x14ac:dyDescent="0.2">
      <c r="B11" s="8" t="s">
        <v>153</v>
      </c>
      <c r="C11" s="76">
        <v>0</v>
      </c>
      <c r="D11" s="76">
        <v>0</v>
      </c>
      <c r="E11" s="76">
        <v>0</v>
      </c>
      <c r="F11" s="76">
        <v>0</v>
      </c>
      <c r="G11" s="76">
        <v>0</v>
      </c>
      <c r="H11" s="76">
        <v>73711</v>
      </c>
      <c r="I11" s="76">
        <v>39837</v>
      </c>
    </row>
    <row r="12" spans="1:11" x14ac:dyDescent="0.2">
      <c r="B12" s="8" t="s">
        <v>880</v>
      </c>
      <c r="C12" s="76">
        <v>0</v>
      </c>
      <c r="D12" s="76">
        <v>0</v>
      </c>
      <c r="E12" s="76">
        <v>0</v>
      </c>
      <c r="F12" s="76">
        <v>1.1359999999999999</v>
      </c>
      <c r="G12" s="76">
        <v>100</v>
      </c>
      <c r="H12" s="76">
        <v>0</v>
      </c>
      <c r="I12" s="76">
        <v>0</v>
      </c>
    </row>
    <row r="13" spans="1:11" x14ac:dyDescent="0.2">
      <c r="B13" s="8" t="s">
        <v>879</v>
      </c>
      <c r="C13" s="76">
        <v>0</v>
      </c>
      <c r="D13" s="76">
        <v>0</v>
      </c>
      <c r="E13" s="76">
        <v>0</v>
      </c>
      <c r="F13" s="76">
        <v>0</v>
      </c>
      <c r="G13" s="76">
        <v>4820.2356</v>
      </c>
      <c r="H13" s="76">
        <v>0</v>
      </c>
      <c r="I13" s="76">
        <v>0</v>
      </c>
    </row>
    <row r="14" spans="1:11" x14ac:dyDescent="0.2">
      <c r="B14" s="8" t="s">
        <v>878</v>
      </c>
      <c r="C14" s="76">
        <v>0</v>
      </c>
      <c r="D14" s="76">
        <v>0</v>
      </c>
      <c r="E14" s="76">
        <v>35</v>
      </c>
      <c r="F14" s="76">
        <v>5884.5379999999996</v>
      </c>
      <c r="G14" s="76">
        <v>17898.747719999999</v>
      </c>
      <c r="H14" s="76">
        <v>0</v>
      </c>
      <c r="I14" s="76">
        <v>0</v>
      </c>
    </row>
    <row r="15" spans="1:11" x14ac:dyDescent="0.2">
      <c r="B15" s="13" t="s">
        <v>146</v>
      </c>
      <c r="C15" s="7">
        <v>0</v>
      </c>
      <c r="D15" s="7">
        <v>0</v>
      </c>
      <c r="E15" s="7">
        <v>35</v>
      </c>
      <c r="F15" s="7">
        <v>5885.674</v>
      </c>
      <c r="G15" s="7">
        <v>22818.983319999999</v>
      </c>
      <c r="H15" s="7">
        <v>73711</v>
      </c>
      <c r="I15" s="7">
        <v>39837</v>
      </c>
    </row>
    <row r="17" spans="1:14" x14ac:dyDescent="0.2">
      <c r="B17" s="72" t="s">
        <v>9036</v>
      </c>
      <c r="C17" s="72"/>
      <c r="D17" s="72"/>
      <c r="E17" s="72"/>
      <c r="F17" s="72"/>
      <c r="G17" s="72"/>
      <c r="H17" s="72"/>
      <c r="I17" s="74">
        <f>I15+K17</f>
        <v>39837</v>
      </c>
      <c r="K17" s="32">
        <f>SUM(K18:K76)</f>
        <v>0</v>
      </c>
    </row>
    <row r="18" spans="1:14" x14ac:dyDescent="0.2">
      <c r="B18" s="72" t="s">
        <v>257</v>
      </c>
      <c r="C18" s="72"/>
      <c r="D18" s="72"/>
      <c r="E18" s="72"/>
      <c r="F18" s="72"/>
      <c r="G18" s="72"/>
      <c r="H18" s="72"/>
      <c r="I18" s="75">
        <f>I17/I15-1</f>
        <v>0</v>
      </c>
      <c r="K18" s="30"/>
    </row>
    <row r="19" spans="1:14" x14ac:dyDescent="0.2">
      <c r="K19" s="30"/>
    </row>
    <row r="20" spans="1:14" x14ac:dyDescent="0.2">
      <c r="E20" s="19"/>
      <c r="F20" s="19"/>
      <c r="G20" s="19"/>
      <c r="H20" s="19"/>
      <c r="I20" s="19"/>
      <c r="J20" s="19"/>
      <c r="K20" s="33"/>
    </row>
    <row r="21" spans="1:14" x14ac:dyDescent="0.2">
      <c r="A21" s="23" t="s">
        <v>256</v>
      </c>
      <c r="E21" s="19"/>
      <c r="F21" s="19"/>
      <c r="G21" s="19"/>
      <c r="H21" s="19"/>
      <c r="I21" s="19"/>
      <c r="J21" s="19"/>
      <c r="K21" s="33"/>
    </row>
    <row r="22" spans="1:14" x14ac:dyDescent="0.2">
      <c r="E22" s="19"/>
      <c r="F22" s="19"/>
      <c r="G22" s="19"/>
      <c r="H22" s="19"/>
      <c r="I22" s="19"/>
      <c r="J22" s="19"/>
      <c r="K22" s="33"/>
    </row>
    <row r="23" spans="1:14" x14ac:dyDescent="0.2">
      <c r="A23" s="18">
        <v>2021</v>
      </c>
      <c r="E23" s="19"/>
      <c r="F23" s="19"/>
      <c r="G23" s="19"/>
      <c r="H23" s="19"/>
      <c r="I23" s="19"/>
      <c r="J23" s="19"/>
      <c r="K23" s="33"/>
    </row>
    <row r="24" spans="1:14" x14ac:dyDescent="0.2">
      <c r="B24" s="26" t="s">
        <v>4722</v>
      </c>
      <c r="F24" s="19"/>
      <c r="G24" s="19">
        <v>2671</v>
      </c>
      <c r="H24" s="19">
        <v>484</v>
      </c>
      <c r="I24" s="19"/>
      <c r="J24" s="19"/>
      <c r="K24" s="33"/>
      <c r="M24" s="3" t="s">
        <v>182</v>
      </c>
      <c r="N24" s="26" t="s">
        <v>4725</v>
      </c>
    </row>
    <row r="25" spans="1:14" x14ac:dyDescent="0.2">
      <c r="B25" s="26" t="s">
        <v>4723</v>
      </c>
      <c r="F25" s="19"/>
      <c r="G25" s="19">
        <v>1500</v>
      </c>
      <c r="H25" s="19">
        <v>1500</v>
      </c>
      <c r="I25" s="19"/>
      <c r="J25" s="19"/>
      <c r="K25" s="33"/>
      <c r="M25" s="3" t="s">
        <v>180</v>
      </c>
      <c r="N25" s="26" t="s">
        <v>4726</v>
      </c>
    </row>
    <row r="26" spans="1:14" x14ac:dyDescent="0.2">
      <c r="B26" s="26" t="s">
        <v>4724</v>
      </c>
      <c r="F26" s="19"/>
      <c r="G26" s="19">
        <v>100</v>
      </c>
      <c r="H26" s="19">
        <v>0</v>
      </c>
      <c r="I26" s="19"/>
      <c r="J26" s="19"/>
      <c r="K26" s="33"/>
      <c r="M26" s="3" t="s">
        <v>184</v>
      </c>
      <c r="N26" s="26" t="s">
        <v>4727</v>
      </c>
    </row>
    <row r="27" spans="1:14" x14ac:dyDescent="0.2">
      <c r="B27" s="3" t="s">
        <v>221</v>
      </c>
      <c r="F27" s="19"/>
      <c r="G27" s="19">
        <v>1</v>
      </c>
      <c r="H27" s="19">
        <v>4</v>
      </c>
      <c r="I27" s="19"/>
      <c r="J27" s="19"/>
      <c r="K27" s="33"/>
      <c r="N27" s="3" t="s">
        <v>2345</v>
      </c>
    </row>
    <row r="28" spans="1:14" x14ac:dyDescent="0.2">
      <c r="B28" s="3" t="s">
        <v>166</v>
      </c>
      <c r="F28" s="19"/>
      <c r="G28" s="19">
        <v>5</v>
      </c>
      <c r="H28" s="19">
        <v>-2</v>
      </c>
      <c r="I28" s="19"/>
      <c r="J28" s="19"/>
      <c r="K28" s="33"/>
    </row>
    <row r="29" spans="1:14" x14ac:dyDescent="0.2">
      <c r="F29" s="19"/>
      <c r="G29" s="19"/>
      <c r="H29" s="19"/>
      <c r="I29" s="19"/>
      <c r="J29" s="19"/>
      <c r="K29" s="33"/>
    </row>
    <row r="30" spans="1:14" x14ac:dyDescent="0.2">
      <c r="A30" s="3">
        <v>2022</v>
      </c>
      <c r="F30" s="19"/>
      <c r="G30" s="19"/>
      <c r="H30" s="19"/>
      <c r="I30" s="19"/>
      <c r="J30" s="19"/>
      <c r="K30" s="33"/>
    </row>
    <row r="31" spans="1:14" x14ac:dyDescent="0.2">
      <c r="B31" s="26" t="s">
        <v>4728</v>
      </c>
      <c r="F31" s="19"/>
      <c r="G31" s="19">
        <v>3000</v>
      </c>
      <c r="H31" s="19">
        <v>6000</v>
      </c>
      <c r="I31" s="19"/>
      <c r="J31" s="19"/>
      <c r="K31" s="33"/>
      <c r="M31" s="3" t="s">
        <v>180</v>
      </c>
      <c r="N31" s="26" t="s">
        <v>4732</v>
      </c>
    </row>
    <row r="32" spans="1:14" x14ac:dyDescent="0.2">
      <c r="B32" s="26" t="s">
        <v>4729</v>
      </c>
      <c r="F32" s="19"/>
      <c r="G32" s="19">
        <v>6208</v>
      </c>
      <c r="H32" s="19">
        <v>12416</v>
      </c>
      <c r="I32" s="19"/>
      <c r="J32" s="19"/>
      <c r="K32" s="33"/>
      <c r="M32" s="3" t="s">
        <v>180</v>
      </c>
      <c r="N32" s="26" t="s">
        <v>4733</v>
      </c>
    </row>
    <row r="33" spans="1:14" x14ac:dyDescent="0.2">
      <c r="B33" s="26" t="s">
        <v>4730</v>
      </c>
      <c r="F33" s="19"/>
      <c r="G33" s="19">
        <v>140</v>
      </c>
      <c r="H33" s="19">
        <v>280</v>
      </c>
      <c r="I33" s="19"/>
      <c r="J33" s="19"/>
      <c r="K33" s="33"/>
      <c r="M33" s="3" t="s">
        <v>180</v>
      </c>
      <c r="N33" s="26" t="s">
        <v>4734</v>
      </c>
    </row>
    <row r="34" spans="1:14" x14ac:dyDescent="0.2">
      <c r="B34" s="26" t="s">
        <v>4731</v>
      </c>
      <c r="F34" s="19"/>
      <c r="G34" s="19">
        <v>4740</v>
      </c>
      <c r="H34" s="19">
        <v>0</v>
      </c>
      <c r="I34" s="19"/>
      <c r="J34" s="19"/>
      <c r="K34" s="33"/>
      <c r="M34" s="3" t="s">
        <v>184</v>
      </c>
      <c r="N34" s="26" t="s">
        <v>4735</v>
      </c>
    </row>
    <row r="35" spans="1:14" x14ac:dyDescent="0.2">
      <c r="B35" s="3" t="s">
        <v>221</v>
      </c>
      <c r="F35" s="19"/>
      <c r="G35" s="19">
        <v>6</v>
      </c>
      <c r="H35" s="19">
        <v>12</v>
      </c>
      <c r="I35" s="19"/>
      <c r="J35" s="19"/>
      <c r="K35" s="33"/>
      <c r="N35" s="39" t="s">
        <v>1043</v>
      </c>
    </row>
    <row r="36" spans="1:14" x14ac:dyDescent="0.2">
      <c r="B36" s="3" t="s">
        <v>166</v>
      </c>
      <c r="F36" s="19"/>
      <c r="G36" s="19">
        <v>1</v>
      </c>
      <c r="H36" s="19">
        <v>0</v>
      </c>
      <c r="I36" s="19"/>
      <c r="J36" s="19"/>
      <c r="K36" s="33"/>
    </row>
    <row r="37" spans="1:14" x14ac:dyDescent="0.2">
      <c r="F37" s="19"/>
      <c r="G37" s="19"/>
      <c r="H37" s="19"/>
      <c r="I37" s="19"/>
      <c r="J37" s="19"/>
      <c r="K37" s="33"/>
    </row>
    <row r="38" spans="1:14" x14ac:dyDescent="0.2">
      <c r="A38" s="3">
        <v>2023</v>
      </c>
      <c r="F38" s="19"/>
      <c r="G38" s="19"/>
      <c r="H38" s="19"/>
      <c r="I38" s="19"/>
      <c r="J38" s="19"/>
      <c r="K38" s="33"/>
    </row>
    <row r="39" spans="1:14" x14ac:dyDescent="0.2">
      <c r="B39" s="26" t="s">
        <v>4736</v>
      </c>
      <c r="F39" s="19"/>
      <c r="G39" s="19"/>
      <c r="H39" s="19">
        <v>21227</v>
      </c>
      <c r="I39" s="19">
        <v>0</v>
      </c>
      <c r="J39" s="19"/>
      <c r="K39" s="33"/>
      <c r="M39" s="3" t="s">
        <v>184</v>
      </c>
      <c r="N39" s="26" t="s">
        <v>4743</v>
      </c>
    </row>
    <row r="40" spans="1:14" x14ac:dyDescent="0.2">
      <c r="B40" s="26" t="s">
        <v>4737</v>
      </c>
      <c r="F40" s="19"/>
      <c r="G40" s="19"/>
      <c r="H40" s="19">
        <v>7929</v>
      </c>
      <c r="I40" s="19">
        <v>9080</v>
      </c>
      <c r="J40" s="19"/>
      <c r="K40" s="33"/>
      <c r="M40" s="3" t="s">
        <v>180</v>
      </c>
      <c r="N40" s="26" t="s">
        <v>4744</v>
      </c>
    </row>
    <row r="41" spans="1:14" x14ac:dyDescent="0.2">
      <c r="B41" s="26" t="s">
        <v>4738</v>
      </c>
      <c r="F41" s="19"/>
      <c r="G41" s="19"/>
      <c r="H41" s="19">
        <v>2075</v>
      </c>
      <c r="I41" s="19">
        <v>0</v>
      </c>
      <c r="J41" s="19"/>
      <c r="K41" s="33"/>
      <c r="M41" s="3" t="s">
        <v>184</v>
      </c>
      <c r="N41" s="26" t="s">
        <v>4745</v>
      </c>
    </row>
    <row r="42" spans="1:14" x14ac:dyDescent="0.2">
      <c r="B42" s="26" t="s">
        <v>4739</v>
      </c>
      <c r="F42" s="19"/>
      <c r="G42" s="19"/>
      <c r="H42" s="19">
        <v>600</v>
      </c>
      <c r="I42" s="19">
        <v>600</v>
      </c>
      <c r="J42" s="19"/>
      <c r="K42" s="33"/>
      <c r="M42" s="3" t="s">
        <v>180</v>
      </c>
      <c r="N42" s="26" t="s">
        <v>4746</v>
      </c>
    </row>
    <row r="43" spans="1:14" x14ac:dyDescent="0.2">
      <c r="B43" s="26" t="s">
        <v>4740</v>
      </c>
      <c r="F43" s="19"/>
      <c r="G43" s="19"/>
      <c r="H43" s="19">
        <v>11976</v>
      </c>
      <c r="I43" s="19">
        <v>0</v>
      </c>
      <c r="J43" s="19"/>
      <c r="K43" s="33"/>
      <c r="M43" s="3" t="s">
        <v>184</v>
      </c>
      <c r="N43" s="26" t="s">
        <v>4747</v>
      </c>
    </row>
    <row r="44" spans="1:14" x14ac:dyDescent="0.2">
      <c r="B44" s="26" t="s">
        <v>4741</v>
      </c>
      <c r="F44" s="19"/>
      <c r="G44" s="19"/>
      <c r="H44" s="19">
        <v>10</v>
      </c>
      <c r="I44" s="19">
        <v>0</v>
      </c>
      <c r="J44" s="19"/>
      <c r="K44" s="33"/>
      <c r="M44" s="3" t="s">
        <v>184</v>
      </c>
      <c r="N44" s="26" t="s">
        <v>4748</v>
      </c>
    </row>
    <row r="45" spans="1:14" x14ac:dyDescent="0.2">
      <c r="B45" s="26" t="s">
        <v>4742</v>
      </c>
      <c r="F45" s="19"/>
      <c r="G45" s="19"/>
      <c r="H45" s="19">
        <v>2896</v>
      </c>
      <c r="I45" s="19">
        <v>2896</v>
      </c>
      <c r="J45" s="19"/>
      <c r="K45" s="33"/>
      <c r="M45" s="3" t="s">
        <v>180</v>
      </c>
      <c r="N45" s="26" t="s">
        <v>4749</v>
      </c>
    </row>
    <row r="46" spans="1:14" x14ac:dyDescent="0.2">
      <c r="B46" s="3" t="s">
        <v>221</v>
      </c>
      <c r="F46" s="19"/>
      <c r="G46" s="19"/>
      <c r="H46" s="19">
        <v>14</v>
      </c>
      <c r="I46" s="19">
        <v>15</v>
      </c>
      <c r="J46" s="19"/>
      <c r="K46" s="33"/>
      <c r="N46" s="39" t="s">
        <v>2242</v>
      </c>
    </row>
    <row r="47" spans="1:14" x14ac:dyDescent="0.2">
      <c r="B47" s="3" t="s">
        <v>173</v>
      </c>
      <c r="F47" s="19"/>
      <c r="G47" s="19"/>
      <c r="H47" s="19">
        <v>-2700</v>
      </c>
      <c r="I47" s="19">
        <v>-2700</v>
      </c>
      <c r="J47" s="19"/>
      <c r="K47" s="33"/>
      <c r="N47" s="3" t="s">
        <v>4922</v>
      </c>
    </row>
    <row r="48" spans="1:14" x14ac:dyDescent="0.2">
      <c r="B48" s="3" t="s">
        <v>166</v>
      </c>
      <c r="F48" s="19"/>
      <c r="G48" s="19"/>
      <c r="H48" s="19">
        <v>2</v>
      </c>
      <c r="I48" s="19">
        <v>0</v>
      </c>
      <c r="J48" s="19"/>
      <c r="K48" s="33"/>
    </row>
    <row r="49" spans="1:14" x14ac:dyDescent="0.2">
      <c r="F49" s="19"/>
      <c r="G49" s="19"/>
      <c r="H49" s="19"/>
      <c r="I49" s="19"/>
      <c r="J49" s="19"/>
      <c r="K49" s="33"/>
    </row>
    <row r="50" spans="1:14" x14ac:dyDescent="0.2">
      <c r="A50" s="3">
        <v>2024</v>
      </c>
      <c r="F50" s="19"/>
      <c r="G50" s="19"/>
      <c r="H50" s="19"/>
      <c r="I50" s="19"/>
      <c r="J50" s="19"/>
      <c r="K50" s="33"/>
    </row>
    <row r="51" spans="1:14" x14ac:dyDescent="0.2">
      <c r="B51" s="26" t="s">
        <v>4750</v>
      </c>
      <c r="F51" s="19"/>
      <c r="G51" s="19"/>
      <c r="H51" s="19">
        <v>350</v>
      </c>
      <c r="I51" s="19">
        <v>0</v>
      </c>
      <c r="J51" s="19"/>
      <c r="K51" s="33"/>
      <c r="M51" s="3" t="s">
        <v>184</v>
      </c>
      <c r="N51" s="26" t="s">
        <v>4754</v>
      </c>
    </row>
    <row r="52" spans="1:14" x14ac:dyDescent="0.2">
      <c r="B52" s="26" t="s">
        <v>4738</v>
      </c>
      <c r="F52" s="19"/>
      <c r="G52" s="19"/>
      <c r="H52" s="19">
        <v>1000</v>
      </c>
      <c r="I52" s="19">
        <v>2075</v>
      </c>
      <c r="J52" s="19"/>
      <c r="K52" s="33"/>
      <c r="M52" s="3" t="s">
        <v>182</v>
      </c>
      <c r="N52" s="26" t="s">
        <v>4755</v>
      </c>
    </row>
    <row r="53" spans="1:14" x14ac:dyDescent="0.2">
      <c r="B53" s="26" t="s">
        <v>4751</v>
      </c>
      <c r="F53" s="19"/>
      <c r="G53" s="19"/>
      <c r="H53" s="19">
        <v>100</v>
      </c>
      <c r="I53" s="19">
        <v>0</v>
      </c>
      <c r="J53" s="19"/>
      <c r="K53" s="33"/>
      <c r="M53" s="3" t="s">
        <v>184</v>
      </c>
      <c r="N53" s="26" t="s">
        <v>4756</v>
      </c>
    </row>
    <row r="54" spans="1:14" x14ac:dyDescent="0.2">
      <c r="B54" s="26" t="s">
        <v>4752</v>
      </c>
      <c r="F54" s="19"/>
      <c r="G54" s="19"/>
      <c r="H54" s="19">
        <v>200</v>
      </c>
      <c r="I54" s="19">
        <v>0</v>
      </c>
      <c r="J54" s="19"/>
      <c r="K54" s="33"/>
      <c r="M54" s="3" t="s">
        <v>184</v>
      </c>
      <c r="N54" s="26" t="s">
        <v>4757</v>
      </c>
    </row>
    <row r="55" spans="1:14" x14ac:dyDescent="0.2">
      <c r="B55" s="26" t="s">
        <v>4753</v>
      </c>
      <c r="F55" s="19"/>
      <c r="G55" s="19"/>
      <c r="H55" s="19">
        <v>100</v>
      </c>
      <c r="I55" s="19">
        <v>0</v>
      </c>
      <c r="J55" s="19"/>
      <c r="K55" s="33"/>
      <c r="M55" s="3" t="s">
        <v>184</v>
      </c>
      <c r="N55" s="26" t="s">
        <v>4758</v>
      </c>
    </row>
    <row r="56" spans="1:14" x14ac:dyDescent="0.2">
      <c r="B56" s="3" t="s">
        <v>166</v>
      </c>
      <c r="F56" s="19"/>
      <c r="G56" s="19"/>
      <c r="H56" s="19">
        <v>2</v>
      </c>
      <c r="I56" s="19">
        <v>0</v>
      </c>
      <c r="J56" s="19"/>
      <c r="K56" s="33"/>
    </row>
    <row r="57" spans="1:14" x14ac:dyDescent="0.2">
      <c r="F57" s="19"/>
      <c r="G57" s="19"/>
      <c r="H57" s="19"/>
      <c r="I57" s="19"/>
      <c r="J57" s="19"/>
      <c r="K57" s="33"/>
    </row>
    <row r="58" spans="1:14" x14ac:dyDescent="0.2">
      <c r="F58" s="19"/>
      <c r="G58" s="19"/>
      <c r="H58" s="19"/>
      <c r="I58" s="19"/>
      <c r="J58" s="19"/>
      <c r="K58" s="33"/>
    </row>
    <row r="59" spans="1:14" x14ac:dyDescent="0.2">
      <c r="A59" s="59" t="s">
        <v>6459</v>
      </c>
      <c r="B59" s="39"/>
      <c r="F59" s="19"/>
      <c r="G59" s="19"/>
      <c r="H59" s="19"/>
      <c r="I59" s="19"/>
      <c r="J59" s="19"/>
      <c r="K59" s="33"/>
    </row>
    <row r="60" spans="1:14" x14ac:dyDescent="0.2">
      <c r="A60" s="39"/>
      <c r="B60" s="39" t="s">
        <v>579</v>
      </c>
      <c r="F60" s="19"/>
      <c r="G60" s="19"/>
      <c r="H60" s="19"/>
      <c r="I60" s="19">
        <v>39</v>
      </c>
      <c r="J60" s="19"/>
      <c r="K60" s="33"/>
      <c r="N60" s="3" t="s">
        <v>8935</v>
      </c>
    </row>
    <row r="61" spans="1:14" x14ac:dyDescent="0.2">
      <c r="A61" s="39"/>
      <c r="B61" s="39" t="s">
        <v>578</v>
      </c>
      <c r="F61" s="19"/>
      <c r="G61" s="19"/>
      <c r="H61" s="19"/>
      <c r="I61" s="19">
        <v>-25</v>
      </c>
      <c r="J61" s="19"/>
      <c r="K61" s="33"/>
      <c r="N61" s="3" t="s">
        <v>8936</v>
      </c>
    </row>
    <row r="62" spans="1:14" x14ac:dyDescent="0.2">
      <c r="A62" s="39"/>
      <c r="B62" s="39" t="s">
        <v>580</v>
      </c>
      <c r="F62" s="19"/>
      <c r="G62" s="19"/>
      <c r="H62" s="19"/>
      <c r="I62" s="19">
        <v>-1</v>
      </c>
      <c r="J62" s="19"/>
      <c r="K62" s="33"/>
    </row>
    <row r="63" spans="1:14" x14ac:dyDescent="0.2">
      <c r="F63" s="19"/>
      <c r="G63" s="19"/>
      <c r="H63" s="19"/>
      <c r="I63" s="19"/>
      <c r="J63" s="19"/>
      <c r="K63" s="33"/>
    </row>
    <row r="64" spans="1:14" x14ac:dyDescent="0.2">
      <c r="F64" s="19"/>
      <c r="G64" s="19"/>
      <c r="H64" s="19"/>
      <c r="I64" s="19"/>
      <c r="J64" s="19"/>
      <c r="K64" s="33"/>
    </row>
    <row r="65" spans="1:14" ht="25.5" x14ac:dyDescent="0.2">
      <c r="A65" s="61" t="s">
        <v>6460</v>
      </c>
      <c r="B65" s="62"/>
      <c r="C65" s="66" t="s">
        <v>3292</v>
      </c>
      <c r="D65" s="66" t="s">
        <v>3293</v>
      </c>
      <c r="E65" s="70" t="s">
        <v>7761</v>
      </c>
      <c r="F65" s="19"/>
      <c r="G65" s="19"/>
      <c r="H65" s="19"/>
      <c r="I65" s="19"/>
      <c r="J65" s="19"/>
      <c r="K65" s="33"/>
    </row>
    <row r="66" spans="1:14" x14ac:dyDescent="0.2">
      <c r="A66" s="62"/>
      <c r="B66" s="62" t="s">
        <v>6461</v>
      </c>
      <c r="C66" s="67">
        <f>-I62</f>
        <v>1</v>
      </c>
      <c r="D66" s="67"/>
      <c r="E66" s="78"/>
      <c r="F66" s="19"/>
      <c r="G66" s="19"/>
      <c r="H66" s="19"/>
      <c r="I66" s="19"/>
      <c r="J66" s="19"/>
      <c r="K66" s="33"/>
    </row>
    <row r="67" spans="1:14" x14ac:dyDescent="0.2">
      <c r="A67" s="62"/>
      <c r="B67" s="64" t="s">
        <v>4923</v>
      </c>
      <c r="C67" s="52">
        <v>-1740</v>
      </c>
      <c r="D67" s="52">
        <v>-1740</v>
      </c>
      <c r="E67" s="78"/>
      <c r="F67" s="19"/>
      <c r="G67" s="19"/>
      <c r="H67" s="19"/>
      <c r="I67" s="19"/>
      <c r="J67" s="19"/>
      <c r="K67" s="33"/>
      <c r="N67" s="3" t="s">
        <v>4929</v>
      </c>
    </row>
    <row r="68" spans="1:14" x14ac:dyDescent="0.2">
      <c r="A68" s="62"/>
      <c r="B68" s="49" t="s">
        <v>4924</v>
      </c>
      <c r="C68" s="52">
        <v>-14435</v>
      </c>
      <c r="D68" s="52">
        <v>-14435</v>
      </c>
      <c r="E68" s="78"/>
      <c r="F68" s="19"/>
      <c r="G68" s="19"/>
      <c r="H68" s="19"/>
      <c r="I68" s="19"/>
      <c r="J68" s="19"/>
      <c r="K68" s="33"/>
      <c r="N68" s="3" t="s">
        <v>4930</v>
      </c>
    </row>
    <row r="69" spans="1:14" x14ac:dyDescent="0.2">
      <c r="A69" s="62"/>
      <c r="B69" s="49" t="s">
        <v>4925</v>
      </c>
      <c r="C69" s="52">
        <v>-12416</v>
      </c>
      <c r="D69" s="52">
        <v>-12416</v>
      </c>
      <c r="E69" s="78"/>
      <c r="F69" s="19"/>
      <c r="G69" s="19"/>
      <c r="H69" s="19"/>
      <c r="I69" s="19"/>
      <c r="J69" s="19"/>
      <c r="K69" s="33"/>
      <c r="N69" s="3" t="s">
        <v>4931</v>
      </c>
    </row>
    <row r="70" spans="1:14" x14ac:dyDescent="0.2">
      <c r="A70" s="62"/>
      <c r="B70" s="49" t="s">
        <v>4926</v>
      </c>
      <c r="C70" s="52">
        <v>-600</v>
      </c>
      <c r="D70" s="52">
        <v>-600</v>
      </c>
      <c r="E70" s="78"/>
      <c r="F70" s="19"/>
      <c r="G70" s="19"/>
      <c r="H70" s="19"/>
      <c r="I70" s="19"/>
      <c r="J70" s="19"/>
      <c r="K70" s="33"/>
      <c r="N70" s="3" t="s">
        <v>4932</v>
      </c>
    </row>
    <row r="71" spans="1:14" x14ac:dyDescent="0.2">
      <c r="A71" s="62"/>
      <c r="B71" s="51" t="s">
        <v>4927</v>
      </c>
      <c r="C71" s="50">
        <v>-164</v>
      </c>
      <c r="D71" s="50">
        <v>-164</v>
      </c>
      <c r="E71" s="78"/>
      <c r="F71" s="19"/>
      <c r="G71" s="19"/>
      <c r="H71" s="19"/>
      <c r="I71" s="19"/>
      <c r="J71" s="19"/>
      <c r="K71" s="33"/>
      <c r="N71" s="3" t="s">
        <v>4933</v>
      </c>
    </row>
    <row r="72" spans="1:14" x14ac:dyDescent="0.2">
      <c r="A72" s="62"/>
      <c r="B72" s="64" t="s">
        <v>4928</v>
      </c>
      <c r="C72" s="50">
        <v>-7340</v>
      </c>
      <c r="D72" s="50">
        <v>-7340</v>
      </c>
      <c r="E72" s="78"/>
      <c r="F72" s="19"/>
      <c r="G72" s="19"/>
      <c r="H72" s="19"/>
      <c r="I72" s="19"/>
      <c r="J72" s="19"/>
      <c r="K72" s="33"/>
      <c r="N72" s="3" t="s">
        <v>4934</v>
      </c>
    </row>
    <row r="73" spans="1:14" x14ac:dyDescent="0.2">
      <c r="A73" s="62"/>
      <c r="B73" s="68" t="s">
        <v>9013</v>
      </c>
      <c r="C73" s="50">
        <v>-4</v>
      </c>
      <c r="D73" s="50">
        <v>-4</v>
      </c>
      <c r="E73" s="78"/>
      <c r="F73" s="19"/>
      <c r="G73" s="19"/>
      <c r="H73" s="19"/>
      <c r="I73" s="19"/>
      <c r="J73" s="19"/>
      <c r="K73" s="33"/>
      <c r="N73" s="3" t="s">
        <v>9015</v>
      </c>
    </row>
    <row r="74" spans="1:14" x14ac:dyDescent="0.2">
      <c r="A74" s="62"/>
      <c r="B74" s="68" t="s">
        <v>9014</v>
      </c>
      <c r="C74" s="50">
        <v>-4</v>
      </c>
      <c r="D74" s="50">
        <v>-4</v>
      </c>
      <c r="E74" s="78"/>
      <c r="F74" s="19"/>
      <c r="G74" s="19"/>
      <c r="H74" s="19"/>
      <c r="I74" s="19"/>
      <c r="J74" s="19"/>
      <c r="K74" s="33"/>
      <c r="N74" s="3" t="s">
        <v>9016</v>
      </c>
    </row>
    <row r="75" spans="1:14" x14ac:dyDescent="0.2">
      <c r="A75" s="62"/>
      <c r="B75" s="68" t="s">
        <v>8769</v>
      </c>
      <c r="C75" s="67"/>
      <c r="D75" s="67"/>
      <c r="E75" s="78">
        <v>-2896</v>
      </c>
      <c r="F75" s="19"/>
      <c r="G75" s="19"/>
      <c r="H75" s="19"/>
      <c r="I75" s="19"/>
      <c r="J75" s="19"/>
      <c r="K75" s="33"/>
      <c r="N75" s="26" t="s">
        <v>8770</v>
      </c>
    </row>
    <row r="76" spans="1:14" x14ac:dyDescent="0.2">
      <c r="A76" s="62"/>
      <c r="B76" s="49"/>
      <c r="C76" s="67"/>
      <c r="D76" s="67"/>
      <c r="E76" s="78"/>
      <c r="F76" s="19"/>
      <c r="G76" s="19"/>
      <c r="H76" s="19"/>
      <c r="I76" s="19"/>
      <c r="J76" s="19"/>
      <c r="K76" s="33"/>
    </row>
    <row r="77" spans="1:14" x14ac:dyDescent="0.2">
      <c r="A77" s="69" t="s">
        <v>146</v>
      </c>
      <c r="B77" s="49"/>
      <c r="C77" s="71">
        <f>SUM(C66:C76)</f>
        <v>-36702</v>
      </c>
      <c r="D77" s="71">
        <f>SUM(D66:D76)</f>
        <v>-36703</v>
      </c>
      <c r="E77" s="71">
        <f>SUM(E66:E76)</f>
        <v>-2896</v>
      </c>
      <c r="F77" s="19"/>
      <c r="G77" s="19"/>
      <c r="H77" s="19"/>
      <c r="I77" s="19"/>
      <c r="J77" s="19"/>
      <c r="K77" s="19"/>
    </row>
    <row r="78" spans="1:14" x14ac:dyDescent="0.2">
      <c r="A78" s="62"/>
      <c r="B78" s="49"/>
      <c r="C78" s="50"/>
      <c r="D78" s="50"/>
      <c r="E78" s="50"/>
      <c r="F78" s="19"/>
      <c r="G78" s="19"/>
      <c r="H78" s="19"/>
      <c r="I78" s="19"/>
      <c r="J78" s="19"/>
      <c r="K78" s="19"/>
    </row>
    <row r="79" spans="1:14" x14ac:dyDescent="0.2">
      <c r="A79" s="62" t="s">
        <v>7759</v>
      </c>
      <c r="B79" s="49"/>
      <c r="C79" s="50"/>
      <c r="D79" s="50"/>
      <c r="E79" s="50">
        <f>E77+D77</f>
        <v>-39599</v>
      </c>
      <c r="F79" s="19"/>
      <c r="G79" s="19"/>
      <c r="H79" s="19"/>
      <c r="I79" s="19"/>
      <c r="J79" s="19"/>
      <c r="K79" s="19"/>
    </row>
    <row r="80" spans="1:14" x14ac:dyDescent="0.2">
      <c r="F80" s="19"/>
      <c r="G80" s="19"/>
      <c r="H80" s="19"/>
      <c r="I80" s="19"/>
      <c r="J80" s="19"/>
      <c r="K80" s="19"/>
    </row>
    <row r="81" spans="6:11" x14ac:dyDescent="0.2">
      <c r="F81" s="19"/>
      <c r="G81" s="19"/>
      <c r="H81" s="19"/>
      <c r="I81" s="19"/>
      <c r="J81" s="19"/>
      <c r="K81" s="19"/>
    </row>
    <row r="82" spans="6:11" x14ac:dyDescent="0.2">
      <c r="F82" s="19"/>
      <c r="G82" s="19"/>
      <c r="H82" s="19"/>
      <c r="I82" s="19"/>
      <c r="J82" s="19"/>
      <c r="K82" s="19"/>
    </row>
    <row r="83" spans="6:11" x14ac:dyDescent="0.2">
      <c r="F83" s="19"/>
      <c r="G83" s="19"/>
      <c r="H83" s="19"/>
      <c r="I83" s="19"/>
      <c r="J83" s="19"/>
      <c r="K83" s="19"/>
    </row>
    <row r="84" spans="6:11" x14ac:dyDescent="0.2">
      <c r="F84" s="19"/>
      <c r="G84" s="19"/>
      <c r="H84" s="19"/>
      <c r="I84" s="19"/>
      <c r="J84" s="19"/>
      <c r="K84" s="19"/>
    </row>
    <row r="85" spans="6:11" x14ac:dyDescent="0.2">
      <c r="F85" s="19"/>
      <c r="G85" s="19"/>
      <c r="H85" s="19"/>
      <c r="I85" s="19"/>
      <c r="J85" s="19"/>
      <c r="K85" s="19"/>
    </row>
    <row r="86" spans="6:11" x14ac:dyDescent="0.2">
      <c r="F86" s="19"/>
      <c r="G86" s="19"/>
      <c r="H86" s="19"/>
      <c r="I86" s="19"/>
      <c r="J86" s="19"/>
      <c r="K86" s="19"/>
    </row>
    <row r="87" spans="6:11" x14ac:dyDescent="0.2">
      <c r="F87" s="19"/>
      <c r="G87" s="19"/>
      <c r="H87" s="19"/>
      <c r="I87" s="19"/>
      <c r="J87" s="19"/>
      <c r="K87" s="19"/>
    </row>
    <row r="88" spans="6:11" x14ac:dyDescent="0.2">
      <c r="F88" s="19"/>
      <c r="G88" s="19"/>
      <c r="H88" s="19"/>
      <c r="I88" s="19"/>
      <c r="J88" s="19"/>
      <c r="K88" s="19"/>
    </row>
    <row r="89" spans="6:11" x14ac:dyDescent="0.2">
      <c r="F89" s="19"/>
      <c r="G89" s="19"/>
      <c r="H89" s="19"/>
      <c r="I89" s="19"/>
      <c r="J89" s="19"/>
      <c r="K89" s="19"/>
    </row>
    <row r="90" spans="6:11" x14ac:dyDescent="0.2">
      <c r="F90" s="19"/>
      <c r="G90" s="19"/>
      <c r="H90" s="19"/>
      <c r="I90" s="19"/>
      <c r="J90" s="19"/>
      <c r="K90" s="19"/>
    </row>
  </sheetData>
  <hyperlinks>
    <hyperlink ref="A1" location="'statewide summary'!Print_Titles" display="Link to Summary Worksheet" xr:uid="{6B5EE521-5304-4BBD-93F5-13F609F681B6}"/>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2/18/2025</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6B2FF-89E0-48AC-AC65-E589AE4F8733}">
  <dimension ref="A1:N189"/>
  <sheetViews>
    <sheetView showGridLines="0" zoomScaleNormal="100" workbookViewId="0">
      <pane xSplit="2" ySplit="10" topLeftCell="C11" activePane="bottomRight" state="frozen"/>
      <selection pane="topRight" activeCell="C1" sqref="C1"/>
      <selection pane="bottomLeft" activeCell="A14" sqref="A14"/>
      <selection pane="bottomRight" activeCell="B13" sqref="B13"/>
    </sheetView>
  </sheetViews>
  <sheetFormatPr defaultRowHeight="12.75" x14ac:dyDescent="0.2"/>
  <cols>
    <col min="1" max="1" width="5.7109375" style="3" customWidth="1"/>
    <col min="2" max="2" width="31.140625" style="3" customWidth="1"/>
    <col min="3" max="9" width="13.7109375" style="3" customWidth="1"/>
    <col min="10" max="10" width="1.5703125" style="3" customWidth="1"/>
    <col min="11" max="11" width="9.140625" style="3"/>
    <col min="12" max="12" width="1.42578125" style="3" customWidth="1"/>
    <col min="13" max="13" width="13.7109375" style="3" customWidth="1"/>
    <col min="14" max="16384" width="9.140625" style="3"/>
  </cols>
  <sheetData>
    <row r="1" spans="1:11" ht="16.149999999999999" customHeight="1" x14ac:dyDescent="0.2">
      <c r="A1" s="92" t="s">
        <v>8923</v>
      </c>
    </row>
    <row r="2" spans="1:11" ht="14.45" customHeight="1" x14ac:dyDescent="0.2">
      <c r="B2" s="90" t="s">
        <v>8926</v>
      </c>
    </row>
    <row r="3" spans="1:11" ht="2.1" customHeight="1" x14ac:dyDescent="0.2"/>
    <row r="4" spans="1:11" ht="14.45" customHeight="1" x14ac:dyDescent="0.2">
      <c r="B4" s="15" t="s">
        <v>1</v>
      </c>
    </row>
    <row r="5" spans="1:11" ht="1.1499999999999999" customHeight="1" x14ac:dyDescent="0.2"/>
    <row r="6" spans="1:11" ht="14.45" customHeight="1" x14ac:dyDescent="0.2">
      <c r="B6" s="15" t="s">
        <v>2</v>
      </c>
    </row>
    <row r="7" spans="1:11" ht="0.75" customHeight="1" x14ac:dyDescent="0.2"/>
    <row r="8" spans="1:11" ht="14.45" customHeight="1" x14ac:dyDescent="0.2">
      <c r="B8" s="16" t="s">
        <v>3</v>
      </c>
    </row>
    <row r="9" spans="1:11" x14ac:dyDescent="0.2">
      <c r="B9" s="8" t="s">
        <v>4</v>
      </c>
      <c r="C9" s="1" t="s">
        <v>4</v>
      </c>
      <c r="D9" s="1" t="s">
        <v>4</v>
      </c>
      <c r="E9" s="1" t="s">
        <v>4</v>
      </c>
      <c r="F9" s="1" t="s">
        <v>4</v>
      </c>
      <c r="G9" s="1" t="s">
        <v>4</v>
      </c>
      <c r="H9" s="1" t="s">
        <v>5</v>
      </c>
      <c r="I9" s="1" t="s">
        <v>174</v>
      </c>
    </row>
    <row r="10" spans="1:11" x14ac:dyDescent="0.2">
      <c r="B10" s="9" t="s">
        <v>4</v>
      </c>
      <c r="C10" s="2" t="s">
        <v>7</v>
      </c>
      <c r="D10" s="2" t="s">
        <v>8</v>
      </c>
      <c r="E10" s="2" t="s">
        <v>9</v>
      </c>
      <c r="F10" s="2" t="s">
        <v>10</v>
      </c>
      <c r="G10" s="2" t="s">
        <v>11</v>
      </c>
      <c r="H10" s="2" t="s">
        <v>12</v>
      </c>
      <c r="I10" s="2" t="s">
        <v>13</v>
      </c>
      <c r="K10" s="31" t="s">
        <v>331</v>
      </c>
    </row>
    <row r="11" spans="1:11" x14ac:dyDescent="0.2">
      <c r="B11" s="8" t="s">
        <v>79</v>
      </c>
      <c r="C11" s="76">
        <v>278390.52</v>
      </c>
      <c r="D11" s="76">
        <v>422905.28499999997</v>
      </c>
      <c r="E11" s="76">
        <v>711427.33299999998</v>
      </c>
      <c r="F11" s="76">
        <v>844385.99800000002</v>
      </c>
      <c r="G11" s="76">
        <v>918652.94232000003</v>
      </c>
      <c r="H11" s="76">
        <v>1589799</v>
      </c>
      <c r="I11" s="76">
        <v>1565109</v>
      </c>
    </row>
    <row r="13" spans="1:11" x14ac:dyDescent="0.2">
      <c r="B13" s="72" t="s">
        <v>9036</v>
      </c>
      <c r="C13" s="72"/>
      <c r="D13" s="72"/>
      <c r="E13" s="72"/>
      <c r="F13" s="72"/>
      <c r="G13" s="72"/>
      <c r="H13" s="72"/>
      <c r="I13" s="74">
        <f>I11+K13</f>
        <v>1565109</v>
      </c>
      <c r="K13" s="32">
        <f>SUM(K14:K164)</f>
        <v>0</v>
      </c>
    </row>
    <row r="14" spans="1:11" x14ac:dyDescent="0.2">
      <c r="B14" s="72" t="s">
        <v>257</v>
      </c>
      <c r="C14" s="72"/>
      <c r="D14" s="72"/>
      <c r="E14" s="72"/>
      <c r="F14" s="72"/>
      <c r="G14" s="72"/>
      <c r="H14" s="72"/>
      <c r="I14" s="75">
        <f>I13/I11-1</f>
        <v>0</v>
      </c>
      <c r="K14" s="30"/>
    </row>
    <row r="15" spans="1:11" x14ac:dyDescent="0.2">
      <c r="K15" s="30"/>
    </row>
    <row r="16" spans="1:11" x14ac:dyDescent="0.2">
      <c r="E16" s="19"/>
      <c r="F16" s="19"/>
      <c r="G16" s="19"/>
      <c r="H16" s="19"/>
      <c r="I16" s="19"/>
      <c r="J16" s="19"/>
      <c r="K16" s="33"/>
    </row>
    <row r="17" spans="1:14" x14ac:dyDescent="0.2">
      <c r="A17" s="23" t="s">
        <v>256</v>
      </c>
      <c r="E17" s="19"/>
      <c r="F17" s="19"/>
      <c r="G17" s="19"/>
      <c r="H17" s="19"/>
      <c r="I17" s="19"/>
      <c r="J17" s="19"/>
      <c r="K17" s="33"/>
    </row>
    <row r="18" spans="1:14" x14ac:dyDescent="0.2">
      <c r="E18" s="19"/>
      <c r="F18" s="19"/>
      <c r="G18" s="19"/>
      <c r="H18" s="19"/>
      <c r="I18" s="19"/>
      <c r="J18" s="19"/>
      <c r="K18" s="33"/>
    </row>
    <row r="19" spans="1:14" x14ac:dyDescent="0.2">
      <c r="A19" s="18">
        <v>2021</v>
      </c>
      <c r="E19" s="19"/>
      <c r="F19" s="19"/>
      <c r="G19" s="19"/>
      <c r="H19" s="19"/>
      <c r="I19" s="19"/>
      <c r="J19" s="19"/>
      <c r="K19" s="33"/>
    </row>
    <row r="20" spans="1:14" x14ac:dyDescent="0.2">
      <c r="B20" s="26" t="s">
        <v>4759</v>
      </c>
      <c r="F20" s="19"/>
      <c r="G20" s="19">
        <v>-2792</v>
      </c>
      <c r="H20" s="19">
        <v>-2932</v>
      </c>
      <c r="I20" s="19"/>
      <c r="J20" s="19"/>
      <c r="K20" s="33"/>
      <c r="M20" s="3" t="s">
        <v>180</v>
      </c>
      <c r="N20" s="26" t="s">
        <v>4779</v>
      </c>
    </row>
    <row r="21" spans="1:14" x14ac:dyDescent="0.2">
      <c r="B21" s="26" t="s">
        <v>4760</v>
      </c>
      <c r="F21" s="19"/>
      <c r="G21" s="19">
        <v>-8150</v>
      </c>
      <c r="H21" s="19">
        <v>-12812</v>
      </c>
      <c r="I21" s="19"/>
      <c r="J21" s="19"/>
      <c r="K21" s="33"/>
      <c r="M21" s="3" t="s">
        <v>180</v>
      </c>
      <c r="N21" s="26" t="s">
        <v>4780</v>
      </c>
    </row>
    <row r="22" spans="1:14" x14ac:dyDescent="0.2">
      <c r="B22" s="26" t="s">
        <v>4761</v>
      </c>
      <c r="F22" s="19"/>
      <c r="G22" s="19">
        <v>275</v>
      </c>
      <c r="H22" s="19">
        <v>277</v>
      </c>
      <c r="I22" s="19"/>
      <c r="J22" s="19"/>
      <c r="K22" s="33"/>
      <c r="M22" s="3" t="s">
        <v>180</v>
      </c>
      <c r="N22" s="26" t="s">
        <v>4781</v>
      </c>
    </row>
    <row r="23" spans="1:14" x14ac:dyDescent="0.2">
      <c r="B23" s="26" t="s">
        <v>4762</v>
      </c>
      <c r="F23" s="19"/>
      <c r="G23" s="19">
        <v>-56052</v>
      </c>
      <c r="H23" s="19">
        <v>-139139</v>
      </c>
      <c r="I23" s="19"/>
      <c r="J23" s="19"/>
      <c r="K23" s="33"/>
      <c r="M23" s="3" t="s">
        <v>182</v>
      </c>
      <c r="N23" s="26" t="s">
        <v>4782</v>
      </c>
    </row>
    <row r="24" spans="1:14" x14ac:dyDescent="0.2">
      <c r="B24" s="26" t="s">
        <v>4763</v>
      </c>
      <c r="F24" s="19"/>
      <c r="G24" s="19">
        <v>3355</v>
      </c>
      <c r="H24" s="19">
        <v>3394</v>
      </c>
      <c r="I24" s="19"/>
      <c r="J24" s="19"/>
      <c r="K24" s="33"/>
      <c r="M24" s="3" t="s">
        <v>180</v>
      </c>
      <c r="N24" s="26" t="s">
        <v>4783</v>
      </c>
    </row>
    <row r="25" spans="1:14" x14ac:dyDescent="0.2">
      <c r="B25" s="26" t="s">
        <v>4764</v>
      </c>
      <c r="F25" s="19"/>
      <c r="G25" s="19">
        <v>0</v>
      </c>
      <c r="H25" s="19">
        <v>-79344</v>
      </c>
      <c r="I25" s="19"/>
      <c r="J25" s="19"/>
      <c r="K25" s="33"/>
      <c r="M25" s="3" t="s">
        <v>182</v>
      </c>
      <c r="N25" s="26" t="s">
        <v>4784</v>
      </c>
    </row>
    <row r="26" spans="1:14" x14ac:dyDescent="0.2">
      <c r="B26" s="26" t="s">
        <v>4529</v>
      </c>
      <c r="F26" s="19"/>
      <c r="G26" s="19">
        <v>636</v>
      </c>
      <c r="H26" s="19">
        <v>164</v>
      </c>
      <c r="I26" s="19"/>
      <c r="J26" s="19"/>
      <c r="K26" s="33"/>
      <c r="M26" s="3" t="s">
        <v>182</v>
      </c>
      <c r="N26" s="26" t="s">
        <v>4785</v>
      </c>
    </row>
    <row r="27" spans="1:14" x14ac:dyDescent="0.2">
      <c r="B27" s="26" t="s">
        <v>4765</v>
      </c>
      <c r="F27" s="19"/>
      <c r="G27" s="19">
        <v>392</v>
      </c>
      <c r="H27" s="19">
        <v>0</v>
      </c>
      <c r="I27" s="19"/>
      <c r="J27" s="19"/>
      <c r="K27" s="33"/>
      <c r="M27" s="3" t="s">
        <v>184</v>
      </c>
      <c r="N27" s="26" t="s">
        <v>4786</v>
      </c>
    </row>
    <row r="28" spans="1:14" x14ac:dyDescent="0.2">
      <c r="B28" s="26" t="s">
        <v>4766</v>
      </c>
      <c r="F28" s="19"/>
      <c r="G28" s="19">
        <v>360</v>
      </c>
      <c r="H28" s="19">
        <v>756</v>
      </c>
      <c r="I28" s="19"/>
      <c r="J28" s="19"/>
      <c r="K28" s="33"/>
      <c r="M28" s="3" t="s">
        <v>180</v>
      </c>
      <c r="N28" s="26" t="s">
        <v>4787</v>
      </c>
    </row>
    <row r="29" spans="1:14" x14ac:dyDescent="0.2">
      <c r="B29" s="26" t="s">
        <v>4767</v>
      </c>
      <c r="F29" s="19"/>
      <c r="G29" s="19">
        <v>3204</v>
      </c>
      <c r="H29" s="19">
        <v>3289</v>
      </c>
      <c r="I29" s="19"/>
      <c r="J29" s="19"/>
      <c r="K29" s="33"/>
      <c r="M29" s="3" t="s">
        <v>180</v>
      </c>
      <c r="N29" s="26" t="s">
        <v>4788</v>
      </c>
    </row>
    <row r="30" spans="1:14" x14ac:dyDescent="0.2">
      <c r="B30" s="26" t="s">
        <v>4768</v>
      </c>
      <c r="F30" s="19"/>
      <c r="G30" s="19">
        <v>3156</v>
      </c>
      <c r="H30" s="19">
        <v>3405</v>
      </c>
      <c r="I30" s="19"/>
      <c r="J30" s="19"/>
      <c r="K30" s="33"/>
      <c r="M30" s="3" t="s">
        <v>180</v>
      </c>
      <c r="N30" s="26" t="s">
        <v>4789</v>
      </c>
    </row>
    <row r="31" spans="1:14" x14ac:dyDescent="0.2">
      <c r="B31" s="26" t="s">
        <v>4769</v>
      </c>
      <c r="F31" s="19"/>
      <c r="G31" s="19">
        <v>444</v>
      </c>
      <c r="H31" s="19">
        <v>0</v>
      </c>
      <c r="I31" s="19"/>
      <c r="J31" s="19"/>
      <c r="K31" s="33"/>
      <c r="M31" s="3" t="s">
        <v>184</v>
      </c>
      <c r="N31" s="26" t="s">
        <v>4790</v>
      </c>
    </row>
    <row r="32" spans="1:14" x14ac:dyDescent="0.2">
      <c r="B32" s="26" t="s">
        <v>3140</v>
      </c>
      <c r="F32" s="19"/>
      <c r="G32" s="19">
        <v>-810</v>
      </c>
      <c r="H32" s="19">
        <v>0</v>
      </c>
      <c r="I32" s="19"/>
      <c r="J32" s="19"/>
      <c r="K32" s="33"/>
      <c r="M32" s="3" t="s">
        <v>184</v>
      </c>
      <c r="N32" s="26" t="s">
        <v>4791</v>
      </c>
    </row>
    <row r="33" spans="1:14" x14ac:dyDescent="0.2">
      <c r="B33" s="26" t="s">
        <v>4770</v>
      </c>
      <c r="F33" s="19"/>
      <c r="G33" s="19">
        <v>210</v>
      </c>
      <c r="H33" s="19">
        <v>412</v>
      </c>
      <c r="I33" s="19"/>
      <c r="J33" s="19"/>
      <c r="K33" s="33"/>
      <c r="M33" s="3" t="s">
        <v>182</v>
      </c>
      <c r="N33" s="26" t="s">
        <v>4792</v>
      </c>
    </row>
    <row r="34" spans="1:14" x14ac:dyDescent="0.2">
      <c r="B34" s="26" t="s">
        <v>4771</v>
      </c>
      <c r="F34" s="19"/>
      <c r="G34" s="19">
        <v>573</v>
      </c>
      <c r="H34" s="19">
        <v>158</v>
      </c>
      <c r="I34" s="19"/>
      <c r="J34" s="19"/>
      <c r="K34" s="33"/>
      <c r="M34" s="3" t="s">
        <v>182</v>
      </c>
      <c r="N34" s="26" t="s">
        <v>4793</v>
      </c>
    </row>
    <row r="35" spans="1:14" x14ac:dyDescent="0.2">
      <c r="B35" s="26" t="s">
        <v>4772</v>
      </c>
      <c r="F35" s="19"/>
      <c r="G35" s="19">
        <v>542</v>
      </c>
      <c r="H35" s="19">
        <v>569</v>
      </c>
      <c r="I35" s="19"/>
      <c r="J35" s="19"/>
      <c r="K35" s="33"/>
      <c r="M35" s="3" t="s">
        <v>180</v>
      </c>
      <c r="N35" s="26" t="s">
        <v>4794</v>
      </c>
    </row>
    <row r="36" spans="1:14" x14ac:dyDescent="0.2">
      <c r="B36" s="26" t="s">
        <v>4773</v>
      </c>
      <c r="F36" s="19"/>
      <c r="G36" s="19">
        <v>316</v>
      </c>
      <c r="H36" s="19">
        <v>332</v>
      </c>
      <c r="I36" s="19"/>
      <c r="J36" s="19"/>
      <c r="K36" s="33"/>
      <c r="M36" s="3" t="s">
        <v>180</v>
      </c>
      <c r="N36" s="26" t="s">
        <v>4795</v>
      </c>
    </row>
    <row r="37" spans="1:14" x14ac:dyDescent="0.2">
      <c r="B37" s="26" t="s">
        <v>4774</v>
      </c>
      <c r="F37" s="19"/>
      <c r="G37" s="19">
        <v>27419</v>
      </c>
      <c r="H37" s="19">
        <v>39469</v>
      </c>
      <c r="I37" s="19"/>
      <c r="J37" s="19"/>
      <c r="K37" s="33"/>
      <c r="M37" s="3" t="s">
        <v>182</v>
      </c>
      <c r="N37" s="26" t="s">
        <v>4796</v>
      </c>
    </row>
    <row r="38" spans="1:14" x14ac:dyDescent="0.2">
      <c r="B38" s="26" t="s">
        <v>4775</v>
      </c>
      <c r="F38" s="19"/>
      <c r="G38" s="19">
        <v>0</v>
      </c>
      <c r="H38" s="19">
        <v>-8005</v>
      </c>
      <c r="I38" s="19"/>
      <c r="J38" s="19"/>
      <c r="K38" s="33"/>
      <c r="M38" s="3" t="s">
        <v>182</v>
      </c>
      <c r="N38" s="26" t="s">
        <v>4797</v>
      </c>
    </row>
    <row r="39" spans="1:14" x14ac:dyDescent="0.2">
      <c r="B39" s="26" t="s">
        <v>4776</v>
      </c>
      <c r="F39" s="19"/>
      <c r="G39" s="19">
        <v>4316</v>
      </c>
      <c r="H39" s="19">
        <v>23596</v>
      </c>
      <c r="I39" s="19"/>
      <c r="J39" s="19"/>
      <c r="K39" s="33"/>
      <c r="M39" s="3" t="s">
        <v>182</v>
      </c>
      <c r="N39" s="26" t="s">
        <v>4798</v>
      </c>
    </row>
    <row r="40" spans="1:14" x14ac:dyDescent="0.2">
      <c r="B40" s="26" t="s">
        <v>4777</v>
      </c>
      <c r="F40" s="19"/>
      <c r="G40" s="19">
        <v>6474</v>
      </c>
      <c r="H40" s="19">
        <v>10695</v>
      </c>
      <c r="I40" s="19"/>
      <c r="J40" s="19"/>
      <c r="K40" s="33"/>
      <c r="M40" s="3" t="s">
        <v>180</v>
      </c>
      <c r="N40" s="26" t="s">
        <v>4799</v>
      </c>
    </row>
    <row r="41" spans="1:14" x14ac:dyDescent="0.2">
      <c r="B41" s="26" t="s">
        <v>4778</v>
      </c>
      <c r="F41" s="19"/>
      <c r="G41" s="19">
        <v>2941</v>
      </c>
      <c r="H41" s="19">
        <v>9289</v>
      </c>
      <c r="I41" s="19"/>
      <c r="J41" s="19"/>
      <c r="K41" s="33"/>
      <c r="M41" s="3" t="s">
        <v>182</v>
      </c>
      <c r="N41" s="26" t="s">
        <v>4800</v>
      </c>
    </row>
    <row r="42" spans="1:14" x14ac:dyDescent="0.2">
      <c r="B42" s="3" t="s">
        <v>221</v>
      </c>
      <c r="F42" s="19"/>
      <c r="G42" s="19">
        <v>-6151</v>
      </c>
      <c r="H42" s="19">
        <v>9800</v>
      </c>
      <c r="I42" s="19"/>
      <c r="J42" s="19"/>
      <c r="K42" s="33"/>
      <c r="N42" s="3" t="s">
        <v>2279</v>
      </c>
    </row>
    <row r="43" spans="1:14" x14ac:dyDescent="0.2">
      <c r="F43" s="19"/>
      <c r="G43" s="19"/>
      <c r="H43" s="19"/>
      <c r="I43" s="19"/>
      <c r="J43" s="19"/>
      <c r="K43" s="33"/>
    </row>
    <row r="44" spans="1:14" x14ac:dyDescent="0.2">
      <c r="A44" s="3">
        <v>2022</v>
      </c>
      <c r="F44" s="19"/>
      <c r="G44" s="19"/>
      <c r="H44" s="19"/>
      <c r="I44" s="19"/>
      <c r="J44" s="19"/>
      <c r="K44" s="33"/>
    </row>
    <row r="45" spans="1:14" x14ac:dyDescent="0.2">
      <c r="B45" s="26" t="s">
        <v>4760</v>
      </c>
      <c r="F45" s="19"/>
      <c r="G45" s="19">
        <v>-3200</v>
      </c>
      <c r="H45" s="19">
        <v>0</v>
      </c>
      <c r="I45" s="19"/>
      <c r="J45" s="19"/>
      <c r="K45" s="33"/>
      <c r="M45" s="3" t="s">
        <v>184</v>
      </c>
      <c r="N45" s="26" t="s">
        <v>4952</v>
      </c>
    </row>
    <row r="46" spans="1:14" x14ac:dyDescent="0.2">
      <c r="B46" s="26" t="s">
        <v>4935</v>
      </c>
      <c r="F46" s="19"/>
      <c r="G46" s="19">
        <v>35</v>
      </c>
      <c r="H46" s="19">
        <v>643</v>
      </c>
      <c r="I46" s="19"/>
      <c r="J46" s="19"/>
      <c r="K46" s="33"/>
      <c r="M46" s="3" t="s">
        <v>182</v>
      </c>
      <c r="N46" s="26" t="s">
        <v>4953</v>
      </c>
    </row>
    <row r="47" spans="1:14" x14ac:dyDescent="0.2">
      <c r="B47" s="26" t="s">
        <v>4936</v>
      </c>
      <c r="F47" s="19"/>
      <c r="G47" s="19">
        <v>1190</v>
      </c>
      <c r="H47" s="19">
        <v>1235</v>
      </c>
      <c r="I47" s="19"/>
      <c r="J47" s="19"/>
      <c r="K47" s="33"/>
      <c r="M47" s="3" t="s">
        <v>182</v>
      </c>
      <c r="N47" s="26" t="s">
        <v>4954</v>
      </c>
    </row>
    <row r="48" spans="1:14" x14ac:dyDescent="0.2">
      <c r="B48" s="26" t="s">
        <v>3549</v>
      </c>
      <c r="F48" s="19"/>
      <c r="G48" s="19">
        <v>732</v>
      </c>
      <c r="H48" s="19">
        <v>769</v>
      </c>
      <c r="I48" s="19"/>
      <c r="J48" s="19"/>
      <c r="K48" s="33"/>
      <c r="M48" s="3" t="s">
        <v>180</v>
      </c>
      <c r="N48" s="26" t="s">
        <v>4955</v>
      </c>
    </row>
    <row r="49" spans="2:14" x14ac:dyDescent="0.2">
      <c r="B49" s="26" t="s">
        <v>4937</v>
      </c>
      <c r="F49" s="19"/>
      <c r="G49" s="19">
        <v>193</v>
      </c>
      <c r="H49" s="19">
        <v>405</v>
      </c>
      <c r="I49" s="19"/>
      <c r="J49" s="19"/>
      <c r="K49" s="33"/>
      <c r="M49" s="3" t="s">
        <v>180</v>
      </c>
      <c r="N49" s="26" t="s">
        <v>4956</v>
      </c>
    </row>
    <row r="50" spans="2:14" x14ac:dyDescent="0.2">
      <c r="B50" s="26" t="s">
        <v>4769</v>
      </c>
      <c r="F50" s="19"/>
      <c r="G50" s="19">
        <v>386</v>
      </c>
      <c r="H50" s="19">
        <v>0</v>
      </c>
      <c r="I50" s="19"/>
      <c r="J50" s="19"/>
      <c r="K50" s="33"/>
      <c r="M50" s="3" t="s">
        <v>184</v>
      </c>
      <c r="N50" s="26" t="s">
        <v>4957</v>
      </c>
    </row>
    <row r="51" spans="2:14" x14ac:dyDescent="0.2">
      <c r="B51" s="26" t="s">
        <v>4938</v>
      </c>
      <c r="F51" s="19"/>
      <c r="G51" s="19">
        <v>36</v>
      </c>
      <c r="H51" s="19">
        <v>76</v>
      </c>
      <c r="I51" s="19"/>
      <c r="J51" s="19"/>
      <c r="K51" s="33"/>
      <c r="M51" s="3" t="s">
        <v>180</v>
      </c>
      <c r="N51" s="26" t="s">
        <v>4958</v>
      </c>
    </row>
    <row r="52" spans="2:14" x14ac:dyDescent="0.2">
      <c r="B52" s="26" t="s">
        <v>4533</v>
      </c>
      <c r="F52" s="19"/>
      <c r="G52" s="19">
        <v>-34289</v>
      </c>
      <c r="H52" s="19">
        <v>0</v>
      </c>
      <c r="I52" s="19"/>
      <c r="J52" s="19"/>
      <c r="K52" s="33"/>
      <c r="M52" s="3" t="s">
        <v>184</v>
      </c>
      <c r="N52" s="26" t="s">
        <v>4959</v>
      </c>
    </row>
    <row r="53" spans="2:14" x14ac:dyDescent="0.2">
      <c r="B53" s="26" t="s">
        <v>4939</v>
      </c>
      <c r="F53" s="19"/>
      <c r="G53" s="19">
        <v>-4600</v>
      </c>
      <c r="H53" s="19">
        <v>0</v>
      </c>
      <c r="I53" s="19"/>
      <c r="J53" s="19"/>
      <c r="K53" s="33"/>
      <c r="M53" s="3" t="s">
        <v>184</v>
      </c>
      <c r="N53" s="26" t="s">
        <v>4960</v>
      </c>
    </row>
    <row r="54" spans="2:14" x14ac:dyDescent="0.2">
      <c r="B54" s="26" t="s">
        <v>3934</v>
      </c>
      <c r="F54" s="19"/>
      <c r="G54" s="19">
        <v>0</v>
      </c>
      <c r="H54" s="19">
        <v>1739</v>
      </c>
      <c r="I54" s="19"/>
      <c r="J54" s="19"/>
      <c r="K54" s="33"/>
      <c r="M54" s="3" t="s">
        <v>182</v>
      </c>
      <c r="N54" s="26" t="s">
        <v>4961</v>
      </c>
    </row>
    <row r="55" spans="2:14" x14ac:dyDescent="0.2">
      <c r="B55" s="26" t="s">
        <v>4940</v>
      </c>
      <c r="F55" s="19"/>
      <c r="G55" s="19">
        <v>1095</v>
      </c>
      <c r="H55" s="19">
        <v>779</v>
      </c>
      <c r="I55" s="19"/>
      <c r="J55" s="19"/>
      <c r="K55" s="33"/>
      <c r="M55" s="3" t="s">
        <v>182</v>
      </c>
      <c r="N55" s="26" t="s">
        <v>4962</v>
      </c>
    </row>
    <row r="56" spans="2:14" x14ac:dyDescent="0.2">
      <c r="B56" s="26" t="s">
        <v>4941</v>
      </c>
      <c r="F56" s="19"/>
      <c r="G56" s="19">
        <v>455</v>
      </c>
      <c r="H56" s="19">
        <v>956</v>
      </c>
      <c r="I56" s="19"/>
      <c r="J56" s="19"/>
      <c r="K56" s="33"/>
      <c r="M56" s="3" t="s">
        <v>180</v>
      </c>
      <c r="N56" s="26" t="s">
        <v>4963</v>
      </c>
    </row>
    <row r="57" spans="2:14" x14ac:dyDescent="0.2">
      <c r="B57" s="26" t="s">
        <v>4942</v>
      </c>
      <c r="F57" s="19"/>
      <c r="G57" s="19">
        <v>2783</v>
      </c>
      <c r="H57" s="19">
        <v>0</v>
      </c>
      <c r="I57" s="19"/>
      <c r="J57" s="19"/>
      <c r="K57" s="33"/>
      <c r="M57" s="3" t="s">
        <v>184</v>
      </c>
      <c r="N57" s="26" t="s">
        <v>4964</v>
      </c>
    </row>
    <row r="58" spans="2:14" x14ac:dyDescent="0.2">
      <c r="B58" s="26" t="s">
        <v>4943</v>
      </c>
      <c r="F58" s="19"/>
      <c r="G58" s="19">
        <v>501</v>
      </c>
      <c r="H58" s="19">
        <v>578</v>
      </c>
      <c r="I58" s="19"/>
      <c r="J58" s="19"/>
      <c r="K58" s="33"/>
      <c r="M58" s="3" t="s">
        <v>180</v>
      </c>
      <c r="N58" s="26" t="s">
        <v>4965</v>
      </c>
    </row>
    <row r="59" spans="2:14" x14ac:dyDescent="0.2">
      <c r="B59" s="26" t="s">
        <v>4944</v>
      </c>
      <c r="F59" s="19"/>
      <c r="G59" s="19">
        <v>10</v>
      </c>
      <c r="H59" s="19">
        <v>15</v>
      </c>
      <c r="I59" s="19"/>
      <c r="J59" s="19"/>
      <c r="K59" s="33"/>
      <c r="M59" s="3" t="s">
        <v>182</v>
      </c>
      <c r="N59" s="26" t="s">
        <v>4966</v>
      </c>
    </row>
    <row r="60" spans="2:14" x14ac:dyDescent="0.2">
      <c r="B60" s="26" t="s">
        <v>4945</v>
      </c>
      <c r="F60" s="19"/>
      <c r="G60" s="19">
        <v>180</v>
      </c>
      <c r="H60" s="19">
        <v>531</v>
      </c>
      <c r="I60" s="19"/>
      <c r="J60" s="19"/>
      <c r="K60" s="33"/>
      <c r="M60" s="3" t="s">
        <v>180</v>
      </c>
      <c r="N60" s="26" t="s">
        <v>4967</v>
      </c>
    </row>
    <row r="61" spans="2:14" x14ac:dyDescent="0.2">
      <c r="B61" s="26" t="s">
        <v>4946</v>
      </c>
      <c r="F61" s="19"/>
      <c r="G61" s="19">
        <v>136</v>
      </c>
      <c r="H61" s="19">
        <v>227</v>
      </c>
      <c r="I61" s="19"/>
      <c r="J61" s="19"/>
      <c r="K61" s="33"/>
      <c r="M61" s="3" t="s">
        <v>180</v>
      </c>
      <c r="N61" s="26" t="s">
        <v>4968</v>
      </c>
    </row>
    <row r="62" spans="2:14" x14ac:dyDescent="0.2">
      <c r="B62" s="26" t="s">
        <v>4947</v>
      </c>
      <c r="F62" s="19"/>
      <c r="G62" s="19">
        <v>-2817</v>
      </c>
      <c r="H62" s="19">
        <v>-493</v>
      </c>
      <c r="I62" s="19"/>
      <c r="J62" s="19"/>
      <c r="K62" s="33"/>
      <c r="M62" s="3" t="s">
        <v>182</v>
      </c>
      <c r="N62" s="26" t="s">
        <v>4969</v>
      </c>
    </row>
    <row r="63" spans="2:14" x14ac:dyDescent="0.2">
      <c r="B63" s="26" t="s">
        <v>4948</v>
      </c>
      <c r="F63" s="19"/>
      <c r="G63" s="19">
        <v>6091</v>
      </c>
      <c r="H63" s="19">
        <v>27264</v>
      </c>
      <c r="I63" s="19"/>
      <c r="J63" s="19"/>
      <c r="K63" s="33"/>
      <c r="M63" s="3" t="s">
        <v>182</v>
      </c>
      <c r="N63" s="26" t="s">
        <v>4970</v>
      </c>
    </row>
    <row r="64" spans="2:14" x14ac:dyDescent="0.2">
      <c r="B64" s="26" t="s">
        <v>4949</v>
      </c>
      <c r="F64" s="19"/>
      <c r="G64" s="19">
        <v>1088</v>
      </c>
      <c r="H64" s="19">
        <v>1204</v>
      </c>
      <c r="I64" s="19"/>
      <c r="J64" s="19"/>
      <c r="K64" s="33"/>
      <c r="M64" s="3" t="s">
        <v>182</v>
      </c>
      <c r="N64" s="26" t="s">
        <v>4971</v>
      </c>
    </row>
    <row r="65" spans="1:14" x14ac:dyDescent="0.2">
      <c r="B65" s="26" t="s">
        <v>4950</v>
      </c>
      <c r="F65" s="19"/>
      <c r="G65" s="19">
        <v>3008</v>
      </c>
      <c r="H65" s="19">
        <v>2966</v>
      </c>
      <c r="I65" s="19"/>
      <c r="J65" s="19"/>
      <c r="K65" s="33"/>
      <c r="M65" s="3" t="s">
        <v>182</v>
      </c>
      <c r="N65" s="26" t="s">
        <v>4972</v>
      </c>
    </row>
    <row r="66" spans="1:14" x14ac:dyDescent="0.2">
      <c r="B66" s="26" t="s">
        <v>4951</v>
      </c>
      <c r="F66" s="19"/>
      <c r="G66" s="19">
        <v>-5900</v>
      </c>
      <c r="H66" s="19">
        <v>0</v>
      </c>
      <c r="I66" s="19"/>
      <c r="J66" s="19"/>
      <c r="K66" s="33"/>
      <c r="M66" s="3" t="s">
        <v>184</v>
      </c>
      <c r="N66" s="26" t="s">
        <v>4973</v>
      </c>
    </row>
    <row r="67" spans="1:14" x14ac:dyDescent="0.2">
      <c r="B67" s="3" t="s">
        <v>221</v>
      </c>
      <c r="F67" s="19"/>
      <c r="G67" s="19">
        <v>20760</v>
      </c>
      <c r="H67" s="19">
        <v>27472</v>
      </c>
      <c r="I67" s="19"/>
      <c r="J67" s="19"/>
      <c r="K67" s="33"/>
      <c r="N67" s="39" t="s">
        <v>3285</v>
      </c>
    </row>
    <row r="68" spans="1:14" x14ac:dyDescent="0.2">
      <c r="F68" s="19"/>
      <c r="G68" s="19"/>
      <c r="H68" s="19"/>
      <c r="I68" s="19"/>
      <c r="J68" s="19"/>
      <c r="K68" s="33"/>
    </row>
    <row r="69" spans="1:14" x14ac:dyDescent="0.2">
      <c r="A69" s="3">
        <v>2023</v>
      </c>
      <c r="F69" s="19"/>
      <c r="G69" s="19"/>
      <c r="H69" s="19"/>
      <c r="I69" s="19"/>
      <c r="J69" s="19"/>
      <c r="K69" s="33"/>
    </row>
    <row r="70" spans="1:14" x14ac:dyDescent="0.2">
      <c r="B70" s="26" t="s">
        <v>4974</v>
      </c>
      <c r="F70" s="19"/>
      <c r="G70" s="19">
        <v>2730</v>
      </c>
      <c r="H70" s="19"/>
      <c r="I70" s="19"/>
      <c r="J70" s="19"/>
      <c r="K70" s="33"/>
      <c r="M70" s="3" t="s">
        <v>184</v>
      </c>
      <c r="N70" s="26" t="s">
        <v>4979</v>
      </c>
    </row>
    <row r="71" spans="1:14" x14ac:dyDescent="0.2">
      <c r="B71" s="26" t="s">
        <v>4975</v>
      </c>
      <c r="F71" s="19"/>
      <c r="G71" s="19">
        <v>3875</v>
      </c>
      <c r="H71" s="19"/>
      <c r="I71" s="19"/>
      <c r="J71" s="19"/>
      <c r="K71" s="33"/>
      <c r="M71" s="3" t="s">
        <v>184</v>
      </c>
      <c r="N71" s="26" t="s">
        <v>4980</v>
      </c>
    </row>
    <row r="72" spans="1:14" x14ac:dyDescent="0.2">
      <c r="B72" s="26" t="s">
        <v>4976</v>
      </c>
      <c r="F72" s="19"/>
      <c r="G72" s="19">
        <v>1053</v>
      </c>
      <c r="H72" s="19"/>
      <c r="I72" s="19"/>
      <c r="J72" s="19"/>
      <c r="K72" s="33"/>
      <c r="M72" s="3" t="s">
        <v>184</v>
      </c>
      <c r="N72" s="26" t="s">
        <v>4981</v>
      </c>
    </row>
    <row r="73" spans="1:14" x14ac:dyDescent="0.2">
      <c r="B73" s="26" t="s">
        <v>4977</v>
      </c>
      <c r="F73" s="19"/>
      <c r="G73" s="19">
        <v>686</v>
      </c>
      <c r="H73" s="19"/>
      <c r="I73" s="19"/>
      <c r="J73" s="19"/>
      <c r="K73" s="33"/>
      <c r="M73" s="3" t="s">
        <v>184</v>
      </c>
      <c r="N73" s="26" t="s">
        <v>4982</v>
      </c>
    </row>
    <row r="74" spans="1:14" x14ac:dyDescent="0.2">
      <c r="B74" s="26" t="s">
        <v>4978</v>
      </c>
      <c r="F74" s="19"/>
      <c r="G74" s="19">
        <v>1799</v>
      </c>
      <c r="H74" s="19"/>
      <c r="I74" s="19"/>
      <c r="J74" s="19"/>
      <c r="K74" s="33"/>
      <c r="M74" s="3" t="s">
        <v>184</v>
      </c>
      <c r="N74" s="26" t="s">
        <v>4983</v>
      </c>
    </row>
    <row r="75" spans="1:14" x14ac:dyDescent="0.2">
      <c r="B75" s="26" t="s">
        <v>4942</v>
      </c>
      <c r="F75" s="19"/>
      <c r="G75" s="19">
        <v>-71</v>
      </c>
      <c r="H75" s="19"/>
      <c r="I75" s="19"/>
      <c r="J75" s="19"/>
      <c r="K75" s="33"/>
      <c r="M75" s="3" t="s">
        <v>184</v>
      </c>
      <c r="N75" s="26" t="s">
        <v>4984</v>
      </c>
    </row>
    <row r="76" spans="1:14" x14ac:dyDescent="0.2">
      <c r="B76" s="26" t="s">
        <v>4234</v>
      </c>
      <c r="F76" s="19"/>
      <c r="G76" s="19"/>
      <c r="H76" s="19">
        <v>106</v>
      </c>
      <c r="I76" s="19">
        <v>0</v>
      </c>
      <c r="J76" s="19"/>
      <c r="K76" s="33"/>
      <c r="M76" s="3" t="s">
        <v>184</v>
      </c>
      <c r="N76" s="26" t="s">
        <v>2996</v>
      </c>
    </row>
    <row r="77" spans="1:14" x14ac:dyDescent="0.2">
      <c r="B77" s="26" t="s">
        <v>4985</v>
      </c>
      <c r="F77" s="19"/>
      <c r="G77" s="19"/>
      <c r="H77" s="19">
        <v>9290</v>
      </c>
      <c r="I77" s="19">
        <v>15091</v>
      </c>
      <c r="J77" s="19"/>
      <c r="K77" s="33"/>
      <c r="M77" s="3" t="s">
        <v>182</v>
      </c>
      <c r="N77" s="26" t="s">
        <v>5000</v>
      </c>
    </row>
    <row r="78" spans="1:14" x14ac:dyDescent="0.2">
      <c r="B78" s="26" t="s">
        <v>4529</v>
      </c>
      <c r="F78" s="19"/>
      <c r="G78" s="19"/>
      <c r="H78" s="19">
        <v>564</v>
      </c>
      <c r="I78" s="19">
        <v>760</v>
      </c>
      <c r="J78" s="19"/>
      <c r="K78" s="33"/>
      <c r="M78" s="3" t="s">
        <v>182</v>
      </c>
      <c r="N78" s="26" t="s">
        <v>5001</v>
      </c>
    </row>
    <row r="79" spans="1:14" x14ac:dyDescent="0.2">
      <c r="B79" s="26" t="s">
        <v>4986</v>
      </c>
      <c r="F79" s="19"/>
      <c r="G79" s="19"/>
      <c r="H79" s="19">
        <v>270</v>
      </c>
      <c r="I79" s="19">
        <v>284</v>
      </c>
      <c r="J79" s="19"/>
      <c r="K79" s="33"/>
      <c r="M79" s="3" t="s">
        <v>180</v>
      </c>
      <c r="N79" s="26" t="s">
        <v>5002</v>
      </c>
    </row>
    <row r="80" spans="1:14" x14ac:dyDescent="0.2">
      <c r="B80" s="26" t="s">
        <v>4987</v>
      </c>
      <c r="F80" s="19"/>
      <c r="G80" s="19"/>
      <c r="H80" s="19">
        <v>634</v>
      </c>
      <c r="I80" s="19">
        <v>666</v>
      </c>
      <c r="J80" s="19"/>
      <c r="K80" s="33"/>
      <c r="M80" s="3" t="s">
        <v>180</v>
      </c>
      <c r="N80" s="26" t="s">
        <v>5003</v>
      </c>
    </row>
    <row r="81" spans="2:14" x14ac:dyDescent="0.2">
      <c r="B81" s="26" t="s">
        <v>4988</v>
      </c>
      <c r="F81" s="19"/>
      <c r="G81" s="19"/>
      <c r="H81" s="19">
        <v>-75144</v>
      </c>
      <c r="I81" s="19">
        <v>-78916</v>
      </c>
      <c r="J81" s="19"/>
      <c r="K81" s="33"/>
      <c r="M81" s="3" t="s">
        <v>180</v>
      </c>
      <c r="N81" s="26" t="s">
        <v>5004</v>
      </c>
    </row>
    <row r="82" spans="2:14" x14ac:dyDescent="0.2">
      <c r="B82" s="26" t="s">
        <v>4989</v>
      </c>
      <c r="F82" s="19"/>
      <c r="G82" s="19"/>
      <c r="H82" s="19">
        <v>1474</v>
      </c>
      <c r="I82" s="19">
        <v>1424</v>
      </c>
      <c r="J82" s="19"/>
      <c r="K82" s="33"/>
      <c r="M82" s="3" t="s">
        <v>180</v>
      </c>
      <c r="N82" s="26" t="s">
        <v>5005</v>
      </c>
    </row>
    <row r="83" spans="2:14" x14ac:dyDescent="0.2">
      <c r="B83" s="26" t="s">
        <v>4990</v>
      </c>
      <c r="F83" s="19"/>
      <c r="G83" s="19"/>
      <c r="H83" s="19">
        <v>976</v>
      </c>
      <c r="I83" s="19">
        <v>1012</v>
      </c>
      <c r="J83" s="19"/>
      <c r="K83" s="33"/>
      <c r="M83" s="3" t="s">
        <v>180</v>
      </c>
      <c r="N83" s="26" t="s">
        <v>5006</v>
      </c>
    </row>
    <row r="84" spans="2:14" x14ac:dyDescent="0.2">
      <c r="B84" s="26" t="s">
        <v>4974</v>
      </c>
      <c r="F84" s="19"/>
      <c r="G84" s="19"/>
      <c r="H84" s="19">
        <v>7646</v>
      </c>
      <c r="I84" s="19">
        <v>10559</v>
      </c>
      <c r="J84" s="19"/>
      <c r="K84" s="33"/>
      <c r="M84" s="3" t="s">
        <v>180</v>
      </c>
      <c r="N84" s="26" t="s">
        <v>5007</v>
      </c>
    </row>
    <row r="85" spans="2:14" x14ac:dyDescent="0.2">
      <c r="B85" s="26" t="s">
        <v>4991</v>
      </c>
      <c r="F85" s="19"/>
      <c r="G85" s="19"/>
      <c r="H85" s="19">
        <v>1</v>
      </c>
      <c r="I85" s="19">
        <v>2</v>
      </c>
      <c r="J85" s="19"/>
      <c r="K85" s="33"/>
      <c r="M85" s="3" t="s">
        <v>180</v>
      </c>
      <c r="N85" s="26" t="s">
        <v>5008</v>
      </c>
    </row>
    <row r="86" spans="2:14" x14ac:dyDescent="0.2">
      <c r="B86" s="26" t="s">
        <v>4975</v>
      </c>
      <c r="F86" s="19"/>
      <c r="G86" s="19"/>
      <c r="H86" s="19">
        <v>10003</v>
      </c>
      <c r="I86" s="19">
        <v>10258</v>
      </c>
      <c r="J86" s="19"/>
      <c r="K86" s="33"/>
      <c r="M86" s="3" t="s">
        <v>182</v>
      </c>
      <c r="N86" s="26" t="s">
        <v>5009</v>
      </c>
    </row>
    <row r="87" spans="2:14" x14ac:dyDescent="0.2">
      <c r="B87" s="26" t="s">
        <v>4992</v>
      </c>
      <c r="F87" s="19"/>
      <c r="G87" s="19"/>
      <c r="H87" s="19">
        <v>47391</v>
      </c>
      <c r="I87" s="19">
        <v>84845</v>
      </c>
      <c r="J87" s="19"/>
      <c r="K87" s="33"/>
      <c r="M87" s="3" t="s">
        <v>182</v>
      </c>
      <c r="N87" s="26" t="s">
        <v>5010</v>
      </c>
    </row>
    <row r="88" spans="2:14" x14ac:dyDescent="0.2">
      <c r="B88" s="26" t="s">
        <v>4993</v>
      </c>
      <c r="F88" s="19"/>
      <c r="G88" s="19"/>
      <c r="H88" s="19">
        <v>48134</v>
      </c>
      <c r="I88" s="19">
        <v>96337</v>
      </c>
      <c r="J88" s="19"/>
      <c r="K88" s="33"/>
      <c r="M88" s="3" t="s">
        <v>182</v>
      </c>
      <c r="N88" s="26" t="s">
        <v>5011</v>
      </c>
    </row>
    <row r="89" spans="2:14" x14ac:dyDescent="0.2">
      <c r="B89" s="26" t="s">
        <v>4976</v>
      </c>
      <c r="F89" s="19"/>
      <c r="G89" s="19"/>
      <c r="H89" s="19">
        <v>6351</v>
      </c>
      <c r="I89" s="19">
        <v>8649</v>
      </c>
      <c r="J89" s="19"/>
      <c r="K89" s="33"/>
      <c r="M89" s="3" t="s">
        <v>180</v>
      </c>
      <c r="N89" s="26" t="s">
        <v>5012</v>
      </c>
    </row>
    <row r="90" spans="2:14" x14ac:dyDescent="0.2">
      <c r="B90" s="26" t="s">
        <v>4994</v>
      </c>
      <c r="F90" s="19"/>
      <c r="G90" s="19"/>
      <c r="H90" s="19">
        <v>15725</v>
      </c>
      <c r="I90" s="19">
        <v>16125</v>
      </c>
      <c r="J90" s="19"/>
      <c r="K90" s="33"/>
      <c r="M90" s="3" t="s">
        <v>180</v>
      </c>
      <c r="N90" s="26" t="s">
        <v>5013</v>
      </c>
    </row>
    <row r="91" spans="2:14" x14ac:dyDescent="0.2">
      <c r="B91" s="26" t="s">
        <v>4995</v>
      </c>
      <c r="F91" s="19"/>
      <c r="G91" s="19"/>
      <c r="H91" s="19">
        <v>12529</v>
      </c>
      <c r="I91" s="19">
        <v>18087</v>
      </c>
      <c r="J91" s="19"/>
      <c r="K91" s="33"/>
      <c r="M91" s="3" t="s">
        <v>182</v>
      </c>
      <c r="N91" s="26" t="s">
        <v>5014</v>
      </c>
    </row>
    <row r="92" spans="2:14" x14ac:dyDescent="0.2">
      <c r="B92" s="26" t="s">
        <v>4996</v>
      </c>
      <c r="F92" s="19"/>
      <c r="G92" s="19"/>
      <c r="H92" s="19">
        <v>-19134</v>
      </c>
      <c r="I92" s="19">
        <v>-20094</v>
      </c>
      <c r="J92" s="19"/>
      <c r="K92" s="33"/>
      <c r="M92" s="3" t="s">
        <v>180</v>
      </c>
      <c r="N92" s="26" t="s">
        <v>5015</v>
      </c>
    </row>
    <row r="93" spans="2:14" x14ac:dyDescent="0.2">
      <c r="B93" s="26" t="s">
        <v>4977</v>
      </c>
      <c r="F93" s="19"/>
      <c r="G93" s="19"/>
      <c r="H93" s="19">
        <v>2484</v>
      </c>
      <c r="I93" s="19">
        <v>2609</v>
      </c>
      <c r="J93" s="19"/>
      <c r="K93" s="33"/>
      <c r="M93" s="3" t="s">
        <v>180</v>
      </c>
      <c r="N93" s="26" t="s">
        <v>5016</v>
      </c>
    </row>
    <row r="94" spans="2:14" x14ac:dyDescent="0.2">
      <c r="B94" s="26" t="s">
        <v>4997</v>
      </c>
      <c r="F94" s="19"/>
      <c r="G94" s="19"/>
      <c r="H94" s="19">
        <v>5656</v>
      </c>
      <c r="I94" s="19">
        <v>5940</v>
      </c>
      <c r="J94" s="19"/>
      <c r="K94" s="33"/>
      <c r="M94" s="3" t="s">
        <v>180</v>
      </c>
      <c r="N94" s="26" t="s">
        <v>5017</v>
      </c>
    </row>
    <row r="95" spans="2:14" x14ac:dyDescent="0.2">
      <c r="B95" s="26" t="s">
        <v>4978</v>
      </c>
      <c r="F95" s="19"/>
      <c r="G95" s="19"/>
      <c r="H95" s="19">
        <v>10364</v>
      </c>
      <c r="I95" s="19">
        <v>0</v>
      </c>
      <c r="J95" s="19"/>
      <c r="K95" s="33"/>
      <c r="M95" s="3" t="s">
        <v>184</v>
      </c>
      <c r="N95" s="26" t="s">
        <v>5018</v>
      </c>
    </row>
    <row r="96" spans="2:14" x14ac:dyDescent="0.2">
      <c r="B96" s="26" t="s">
        <v>4948</v>
      </c>
      <c r="F96" s="19"/>
      <c r="G96" s="19"/>
      <c r="H96" s="19">
        <v>13831</v>
      </c>
      <c r="I96" s="19">
        <v>24087</v>
      </c>
      <c r="J96" s="19"/>
      <c r="K96" s="33"/>
      <c r="M96" s="3" t="s">
        <v>180</v>
      </c>
      <c r="N96" s="26" t="s">
        <v>5019</v>
      </c>
    </row>
    <row r="97" spans="1:14" x14ac:dyDescent="0.2">
      <c r="B97" s="26" t="s">
        <v>4998</v>
      </c>
      <c r="F97" s="19"/>
      <c r="G97" s="19"/>
      <c r="H97" s="19">
        <v>10000</v>
      </c>
      <c r="I97" s="19">
        <v>0</v>
      </c>
      <c r="J97" s="19"/>
      <c r="K97" s="33"/>
      <c r="M97" s="3" t="s">
        <v>184</v>
      </c>
      <c r="N97" s="26" t="s">
        <v>5020</v>
      </c>
    </row>
    <row r="98" spans="1:14" x14ac:dyDescent="0.2">
      <c r="B98" s="26" t="s">
        <v>4999</v>
      </c>
      <c r="F98" s="19"/>
      <c r="G98" s="19"/>
      <c r="H98" s="19">
        <v>830</v>
      </c>
      <c r="I98" s="19">
        <v>872</v>
      </c>
      <c r="J98" s="19"/>
      <c r="K98" s="33"/>
      <c r="M98" s="3" t="s">
        <v>180</v>
      </c>
      <c r="N98" s="26" t="s">
        <v>5021</v>
      </c>
    </row>
    <row r="99" spans="1:14" x14ac:dyDescent="0.2">
      <c r="B99" s="3" t="s">
        <v>221</v>
      </c>
      <c r="F99" s="19"/>
      <c r="G99" s="19"/>
      <c r="H99" s="19">
        <v>121685</v>
      </c>
      <c r="I99" s="19">
        <v>117032</v>
      </c>
      <c r="J99" s="19"/>
      <c r="K99" s="33"/>
      <c r="N99" s="39" t="s">
        <v>2491</v>
      </c>
    </row>
    <row r="100" spans="1:14" x14ac:dyDescent="0.2">
      <c r="F100" s="19"/>
      <c r="G100" s="19"/>
      <c r="H100" s="19"/>
      <c r="I100" s="19"/>
      <c r="J100" s="19"/>
      <c r="K100" s="33"/>
    </row>
    <row r="101" spans="1:14" x14ac:dyDescent="0.2">
      <c r="A101" s="3">
        <v>2024</v>
      </c>
      <c r="F101" s="19"/>
      <c r="G101" s="19"/>
      <c r="H101" s="19"/>
      <c r="I101" s="19"/>
      <c r="J101" s="19"/>
      <c r="K101" s="33"/>
    </row>
    <row r="102" spans="1:14" x14ac:dyDescent="0.2">
      <c r="B102" s="26" t="s">
        <v>5022</v>
      </c>
      <c r="F102" s="19"/>
      <c r="G102" s="19"/>
      <c r="H102" s="19">
        <v>15558</v>
      </c>
      <c r="I102" s="19">
        <v>21267</v>
      </c>
      <c r="J102" s="19"/>
      <c r="K102" s="33"/>
      <c r="M102" s="3" t="s">
        <v>180</v>
      </c>
      <c r="N102" s="26" t="s">
        <v>5032</v>
      </c>
    </row>
    <row r="103" spans="1:14" x14ac:dyDescent="0.2">
      <c r="B103" s="26" t="s">
        <v>5023</v>
      </c>
      <c r="F103" s="19"/>
      <c r="G103" s="19"/>
      <c r="H103" s="19">
        <v>4842</v>
      </c>
      <c r="I103" s="19">
        <v>0</v>
      </c>
      <c r="J103" s="19"/>
      <c r="K103" s="33"/>
      <c r="M103" s="3" t="s">
        <v>184</v>
      </c>
      <c r="N103" s="26" t="s">
        <v>5033</v>
      </c>
    </row>
    <row r="104" spans="1:14" x14ac:dyDescent="0.2">
      <c r="B104" s="26" t="s">
        <v>5024</v>
      </c>
      <c r="F104" s="19"/>
      <c r="G104" s="19"/>
      <c r="H104" s="19">
        <v>1</v>
      </c>
      <c r="I104" s="19">
        <v>182</v>
      </c>
      <c r="J104" s="19"/>
      <c r="K104" s="33"/>
      <c r="M104" s="3" t="s">
        <v>182</v>
      </c>
      <c r="N104" s="26" t="s">
        <v>5034</v>
      </c>
    </row>
    <row r="105" spans="1:14" x14ac:dyDescent="0.2">
      <c r="B105" s="26" t="s">
        <v>5025</v>
      </c>
      <c r="F105" s="19"/>
      <c r="G105" s="19"/>
      <c r="H105" s="19">
        <v>31161</v>
      </c>
      <c r="I105" s="19">
        <v>0</v>
      </c>
      <c r="J105" s="19"/>
      <c r="K105" s="33"/>
      <c r="M105" s="3" t="s">
        <v>184</v>
      </c>
      <c r="N105" s="26" t="s">
        <v>5035</v>
      </c>
    </row>
    <row r="106" spans="1:14" x14ac:dyDescent="0.2">
      <c r="B106" s="26" t="s">
        <v>5026</v>
      </c>
      <c r="F106" s="19"/>
      <c r="G106" s="19"/>
      <c r="H106" s="19">
        <v>134964</v>
      </c>
      <c r="I106" s="19">
        <v>123148</v>
      </c>
      <c r="J106" s="19"/>
      <c r="K106" s="33"/>
      <c r="M106" s="3" t="s">
        <v>182</v>
      </c>
      <c r="N106" s="26" t="s">
        <v>5036</v>
      </c>
    </row>
    <row r="107" spans="1:14" x14ac:dyDescent="0.2">
      <c r="B107" s="26" t="s">
        <v>5027</v>
      </c>
      <c r="F107" s="19"/>
      <c r="G107" s="19"/>
      <c r="H107" s="19">
        <v>-72814</v>
      </c>
      <c r="I107" s="19">
        <v>-76469</v>
      </c>
      <c r="J107" s="19"/>
      <c r="K107" s="33"/>
      <c r="M107" s="3" t="s">
        <v>180</v>
      </c>
      <c r="N107" s="26" t="s">
        <v>5037</v>
      </c>
    </row>
    <row r="108" spans="1:14" x14ac:dyDescent="0.2">
      <c r="B108" s="26" t="s">
        <v>5028</v>
      </c>
      <c r="F108" s="19"/>
      <c r="G108" s="19"/>
      <c r="H108" s="19">
        <v>29826</v>
      </c>
      <c r="I108" s="19">
        <v>41374</v>
      </c>
      <c r="J108" s="19"/>
      <c r="K108" s="33"/>
      <c r="M108" s="3" t="s">
        <v>180</v>
      </c>
      <c r="N108" s="26" t="s">
        <v>5038</v>
      </c>
    </row>
    <row r="109" spans="1:14" x14ac:dyDescent="0.2">
      <c r="B109" s="26" t="s">
        <v>4975</v>
      </c>
      <c r="F109" s="19"/>
      <c r="G109" s="19"/>
      <c r="H109" s="19">
        <v>-7647</v>
      </c>
      <c r="I109" s="19">
        <v>-1313</v>
      </c>
      <c r="J109" s="19"/>
      <c r="K109" s="33"/>
      <c r="M109" s="3" t="s">
        <v>182</v>
      </c>
      <c r="N109" s="26" t="s">
        <v>5039</v>
      </c>
    </row>
    <row r="110" spans="1:14" x14ac:dyDescent="0.2">
      <c r="B110" s="26" t="s">
        <v>4992</v>
      </c>
      <c r="F110" s="19"/>
      <c r="G110" s="19"/>
      <c r="H110" s="19">
        <v>-17095</v>
      </c>
      <c r="I110" s="19">
        <v>0</v>
      </c>
      <c r="J110" s="19"/>
      <c r="K110" s="33"/>
      <c r="M110" s="3" t="s">
        <v>184</v>
      </c>
      <c r="N110" s="26" t="s">
        <v>5040</v>
      </c>
    </row>
    <row r="111" spans="1:14" x14ac:dyDescent="0.2">
      <c r="B111" s="26" t="s">
        <v>5029</v>
      </c>
      <c r="F111" s="19"/>
      <c r="G111" s="19"/>
      <c r="H111" s="19">
        <v>864</v>
      </c>
      <c r="I111" s="19">
        <v>1815</v>
      </c>
      <c r="J111" s="19"/>
      <c r="K111" s="33"/>
      <c r="M111" s="3" t="s">
        <v>180</v>
      </c>
      <c r="N111" s="26" t="s">
        <v>5041</v>
      </c>
    </row>
    <row r="112" spans="1:14" x14ac:dyDescent="0.2">
      <c r="B112" s="26" t="s">
        <v>5030</v>
      </c>
      <c r="F112" s="19"/>
      <c r="G112" s="19"/>
      <c r="H112" s="19">
        <v>680</v>
      </c>
      <c r="I112" s="19">
        <v>714</v>
      </c>
      <c r="J112" s="19"/>
      <c r="K112" s="33"/>
      <c r="M112" s="3" t="s">
        <v>180</v>
      </c>
      <c r="N112" s="26" t="s">
        <v>5042</v>
      </c>
    </row>
    <row r="113" spans="1:14" x14ac:dyDescent="0.2">
      <c r="B113" s="26" t="s">
        <v>5031</v>
      </c>
      <c r="F113" s="19"/>
      <c r="G113" s="19"/>
      <c r="H113" s="19">
        <v>100</v>
      </c>
      <c r="I113" s="19">
        <v>210</v>
      </c>
      <c r="J113" s="19"/>
      <c r="K113" s="33"/>
      <c r="M113" s="3" t="s">
        <v>180</v>
      </c>
      <c r="N113" s="26" t="s">
        <v>5043</v>
      </c>
    </row>
    <row r="114" spans="1:14" x14ac:dyDescent="0.2">
      <c r="B114" s="3" t="s">
        <v>221</v>
      </c>
      <c r="F114" s="19"/>
      <c r="G114" s="19"/>
      <c r="H114" s="19">
        <v>-696</v>
      </c>
      <c r="I114" s="19">
        <v>-1368</v>
      </c>
      <c r="J114" s="19"/>
      <c r="K114" s="33"/>
      <c r="N114" s="3" t="s">
        <v>5044</v>
      </c>
    </row>
    <row r="115" spans="1:14" x14ac:dyDescent="0.2">
      <c r="B115" s="3" t="s">
        <v>173</v>
      </c>
      <c r="F115" s="19"/>
      <c r="G115" s="19"/>
      <c r="H115" s="19">
        <v>671</v>
      </c>
      <c r="I115" s="19">
        <v>1342</v>
      </c>
      <c r="J115" s="19"/>
      <c r="K115" s="33"/>
    </row>
    <row r="116" spans="1:14" x14ac:dyDescent="0.2">
      <c r="F116" s="19"/>
      <c r="G116" s="19"/>
      <c r="H116" s="19"/>
      <c r="I116" s="19"/>
      <c r="J116" s="19"/>
      <c r="K116" s="33"/>
    </row>
    <row r="117" spans="1:14" x14ac:dyDescent="0.2">
      <c r="F117" s="19"/>
      <c r="G117" s="19"/>
      <c r="H117" s="19"/>
      <c r="I117" s="19"/>
      <c r="J117" s="19"/>
      <c r="K117" s="33"/>
      <c r="L117" s="19"/>
    </row>
    <row r="118" spans="1:14" x14ac:dyDescent="0.2">
      <c r="A118" s="59" t="s">
        <v>6459</v>
      </c>
      <c r="B118" s="39"/>
      <c r="F118" s="19"/>
      <c r="G118" s="19"/>
      <c r="H118" s="19"/>
      <c r="I118" s="19"/>
      <c r="J118" s="19"/>
      <c r="K118" s="33"/>
      <c r="L118" s="19"/>
    </row>
    <row r="119" spans="1:14" x14ac:dyDescent="0.2">
      <c r="A119" s="39"/>
      <c r="B119" s="39" t="s">
        <v>579</v>
      </c>
      <c r="F119" s="19"/>
      <c r="G119" s="19"/>
      <c r="H119" s="19"/>
      <c r="I119" s="19">
        <v>24201</v>
      </c>
      <c r="J119" s="19"/>
      <c r="K119" s="33"/>
      <c r="L119" s="19"/>
      <c r="N119" s="3" t="s">
        <v>8935</v>
      </c>
    </row>
    <row r="120" spans="1:14" x14ac:dyDescent="0.2">
      <c r="A120" s="39"/>
      <c r="B120" s="39" t="s">
        <v>578</v>
      </c>
      <c r="F120" s="19"/>
      <c r="G120" s="19"/>
      <c r="H120" s="19"/>
      <c r="I120" s="19">
        <v>-13890</v>
      </c>
      <c r="J120" s="19"/>
      <c r="K120" s="33"/>
      <c r="L120" s="19"/>
      <c r="N120" s="3" t="s">
        <v>8936</v>
      </c>
    </row>
    <row r="121" spans="1:14" x14ac:dyDescent="0.2">
      <c r="B121" s="36" t="s">
        <v>5045</v>
      </c>
      <c r="H121" s="19"/>
      <c r="I121" s="19">
        <v>1656</v>
      </c>
      <c r="J121" s="19"/>
      <c r="K121" s="33"/>
      <c r="L121" s="19"/>
      <c r="N121" s="3" t="s">
        <v>5053</v>
      </c>
    </row>
    <row r="122" spans="1:14" x14ac:dyDescent="0.2">
      <c r="B122" s="36" t="s">
        <v>8771</v>
      </c>
      <c r="H122" s="19"/>
      <c r="I122" s="19">
        <v>-312</v>
      </c>
      <c r="J122" s="19"/>
      <c r="K122" s="33"/>
      <c r="L122" s="19"/>
      <c r="N122" s="3" t="s">
        <v>8772</v>
      </c>
    </row>
    <row r="123" spans="1:14" x14ac:dyDescent="0.2">
      <c r="B123" s="63" t="s">
        <v>5046</v>
      </c>
      <c r="H123" s="19"/>
      <c r="I123" s="19">
        <v>2674</v>
      </c>
      <c r="J123" s="19"/>
      <c r="K123" s="33"/>
      <c r="L123" s="19"/>
      <c r="N123" s="3" t="s">
        <v>5054</v>
      </c>
    </row>
    <row r="124" spans="1:14" x14ac:dyDescent="0.2">
      <c r="B124" s="63" t="s">
        <v>4227</v>
      </c>
      <c r="H124" s="19"/>
      <c r="I124" s="19">
        <v>1008</v>
      </c>
      <c r="J124" s="19"/>
      <c r="K124" s="33"/>
      <c r="L124" s="19"/>
      <c r="N124" s="3" t="s">
        <v>5055</v>
      </c>
    </row>
    <row r="125" spans="1:14" x14ac:dyDescent="0.2">
      <c r="B125" s="63" t="s">
        <v>5047</v>
      </c>
      <c r="H125" s="19"/>
      <c r="I125" s="19">
        <v>1054</v>
      </c>
      <c r="J125" s="19"/>
      <c r="K125" s="33"/>
      <c r="L125" s="19"/>
      <c r="N125" s="3" t="s">
        <v>5056</v>
      </c>
    </row>
    <row r="126" spans="1:14" x14ac:dyDescent="0.2">
      <c r="B126" s="63" t="s">
        <v>5048</v>
      </c>
      <c r="H126" s="19"/>
      <c r="I126" s="19">
        <v>370</v>
      </c>
      <c r="J126" s="19"/>
      <c r="K126" s="33"/>
      <c r="L126" s="19"/>
      <c r="N126" s="3" t="s">
        <v>5057</v>
      </c>
    </row>
    <row r="127" spans="1:14" x14ac:dyDescent="0.2">
      <c r="B127" s="63" t="s">
        <v>4529</v>
      </c>
      <c r="H127" s="19"/>
      <c r="I127" s="19">
        <v>1946</v>
      </c>
      <c r="J127" s="19"/>
      <c r="K127" s="33"/>
      <c r="L127" s="19"/>
      <c r="N127" s="3" t="s">
        <v>5058</v>
      </c>
    </row>
    <row r="128" spans="1:14" x14ac:dyDescent="0.2">
      <c r="B128" s="63" t="s">
        <v>3549</v>
      </c>
      <c r="H128" s="19"/>
      <c r="I128" s="19">
        <v>370</v>
      </c>
      <c r="J128" s="19"/>
      <c r="K128" s="33"/>
      <c r="L128" s="19"/>
      <c r="N128" s="3" t="s">
        <v>5059</v>
      </c>
    </row>
    <row r="129" spans="1:14" x14ac:dyDescent="0.2">
      <c r="B129" s="63" t="s">
        <v>5049</v>
      </c>
      <c r="H129" s="19"/>
      <c r="I129" s="19">
        <v>2152</v>
      </c>
      <c r="J129" s="19"/>
      <c r="K129" s="33"/>
      <c r="L129" s="19"/>
      <c r="N129" s="3" t="s">
        <v>5060</v>
      </c>
    </row>
    <row r="130" spans="1:14" x14ac:dyDescent="0.2">
      <c r="B130" s="63" t="s">
        <v>5050</v>
      </c>
      <c r="H130" s="19"/>
      <c r="I130" s="19">
        <v>36</v>
      </c>
      <c r="J130" s="19"/>
      <c r="K130" s="33"/>
      <c r="L130" s="19"/>
      <c r="N130" s="3" t="s">
        <v>5061</v>
      </c>
    </row>
    <row r="131" spans="1:14" x14ac:dyDescent="0.2">
      <c r="B131" s="63" t="s">
        <v>8773</v>
      </c>
      <c r="H131" s="19"/>
      <c r="I131" s="19">
        <v>-3256</v>
      </c>
      <c r="J131" s="19"/>
      <c r="K131" s="33"/>
      <c r="L131" s="19"/>
      <c r="N131" s="3" t="s">
        <v>8774</v>
      </c>
    </row>
    <row r="132" spans="1:14" x14ac:dyDescent="0.2">
      <c r="B132" s="63"/>
      <c r="H132" s="19"/>
      <c r="I132" s="19"/>
      <c r="J132" s="19"/>
      <c r="K132" s="33"/>
      <c r="L132" s="19"/>
    </row>
    <row r="133" spans="1:14" x14ac:dyDescent="0.2">
      <c r="B133" s="63"/>
      <c r="H133" s="19"/>
      <c r="I133" s="19"/>
      <c r="J133" s="19"/>
      <c r="K133" s="33"/>
      <c r="L133" s="19"/>
    </row>
    <row r="134" spans="1:14" ht="25.5" x14ac:dyDescent="0.2">
      <c r="A134" s="61" t="s">
        <v>6460</v>
      </c>
      <c r="B134" s="62"/>
      <c r="C134" s="66" t="s">
        <v>3292</v>
      </c>
      <c r="D134" s="66" t="s">
        <v>3293</v>
      </c>
      <c r="E134" s="70" t="s">
        <v>7761</v>
      </c>
      <c r="H134" s="19"/>
      <c r="I134" s="19"/>
      <c r="J134" s="19"/>
      <c r="K134" s="33"/>
      <c r="L134" s="19"/>
    </row>
    <row r="135" spans="1:14" x14ac:dyDescent="0.2">
      <c r="A135" s="62"/>
      <c r="B135" s="51" t="s">
        <v>5045</v>
      </c>
      <c r="C135" s="67">
        <f t="shared" ref="C135:C145" si="0">-I121</f>
        <v>-1656</v>
      </c>
      <c r="D135" s="67"/>
      <c r="E135" s="78"/>
      <c r="H135" s="19"/>
      <c r="I135" s="19"/>
      <c r="J135" s="19"/>
      <c r="K135" s="33"/>
      <c r="L135" s="19"/>
    </row>
    <row r="136" spans="1:14" x14ac:dyDescent="0.2">
      <c r="A136" s="62"/>
      <c r="B136" s="51" t="s">
        <v>8771</v>
      </c>
      <c r="C136" s="67">
        <f t="shared" si="0"/>
        <v>312</v>
      </c>
      <c r="D136" s="50"/>
      <c r="E136" s="78"/>
      <c r="H136" s="19"/>
      <c r="I136" s="19"/>
      <c r="J136" s="19"/>
      <c r="K136" s="33"/>
      <c r="L136" s="19"/>
    </row>
    <row r="137" spans="1:14" x14ac:dyDescent="0.2">
      <c r="A137" s="62"/>
      <c r="B137" s="64" t="s">
        <v>5046</v>
      </c>
      <c r="C137" s="67">
        <f t="shared" si="0"/>
        <v>-2674</v>
      </c>
      <c r="D137" s="52"/>
      <c r="E137" s="78"/>
      <c r="H137" s="19"/>
      <c r="I137" s="19"/>
      <c r="J137" s="19"/>
      <c r="K137" s="33"/>
      <c r="L137" s="19"/>
    </row>
    <row r="138" spans="1:14" x14ac:dyDescent="0.2">
      <c r="A138" s="62"/>
      <c r="B138" s="64" t="s">
        <v>4227</v>
      </c>
      <c r="C138" s="67">
        <f t="shared" si="0"/>
        <v>-1008</v>
      </c>
      <c r="D138" s="52"/>
      <c r="E138" s="78"/>
      <c r="H138" s="19"/>
      <c r="I138" s="19"/>
      <c r="J138" s="19"/>
      <c r="K138" s="33"/>
      <c r="L138" s="19"/>
    </row>
    <row r="139" spans="1:14" x14ac:dyDescent="0.2">
      <c r="A139" s="62"/>
      <c r="B139" s="64" t="s">
        <v>5047</v>
      </c>
      <c r="C139" s="67">
        <f t="shared" si="0"/>
        <v>-1054</v>
      </c>
      <c r="D139" s="52"/>
      <c r="E139" s="78"/>
      <c r="H139" s="19"/>
      <c r="I139" s="19"/>
      <c r="J139" s="19"/>
      <c r="K139" s="33"/>
      <c r="L139" s="19"/>
    </row>
    <row r="140" spans="1:14" x14ac:dyDescent="0.2">
      <c r="A140" s="62"/>
      <c r="B140" s="64" t="s">
        <v>5048</v>
      </c>
      <c r="C140" s="67">
        <f t="shared" si="0"/>
        <v>-370</v>
      </c>
      <c r="D140" s="52"/>
      <c r="E140" s="78"/>
      <c r="H140" s="19"/>
      <c r="I140" s="19"/>
      <c r="J140" s="19"/>
      <c r="K140" s="33"/>
      <c r="L140" s="19"/>
    </row>
    <row r="141" spans="1:14" x14ac:dyDescent="0.2">
      <c r="A141" s="62"/>
      <c r="B141" s="64" t="s">
        <v>4529</v>
      </c>
      <c r="C141" s="67">
        <f t="shared" si="0"/>
        <v>-1946</v>
      </c>
      <c r="D141" s="52"/>
      <c r="E141" s="78"/>
      <c r="H141" s="19"/>
      <c r="I141" s="19"/>
      <c r="J141" s="19"/>
      <c r="K141" s="33"/>
      <c r="L141" s="19"/>
    </row>
    <row r="142" spans="1:14" x14ac:dyDescent="0.2">
      <c r="A142" s="62"/>
      <c r="B142" s="64" t="s">
        <v>3549</v>
      </c>
      <c r="C142" s="67">
        <f t="shared" si="0"/>
        <v>-370</v>
      </c>
      <c r="D142" s="67"/>
      <c r="E142" s="78"/>
      <c r="H142" s="19"/>
      <c r="I142" s="19"/>
      <c r="J142" s="19"/>
      <c r="K142" s="33"/>
      <c r="L142" s="19"/>
    </row>
    <row r="143" spans="1:14" x14ac:dyDescent="0.2">
      <c r="A143" s="62"/>
      <c r="B143" s="64" t="s">
        <v>5049</v>
      </c>
      <c r="C143" s="67">
        <f t="shared" si="0"/>
        <v>-2152</v>
      </c>
      <c r="D143" s="67"/>
      <c r="E143" s="78"/>
      <c r="H143" s="19"/>
      <c r="I143" s="19"/>
      <c r="J143" s="19"/>
      <c r="K143" s="33"/>
      <c r="L143" s="19"/>
    </row>
    <row r="144" spans="1:14" x14ac:dyDescent="0.2">
      <c r="A144" s="62"/>
      <c r="B144" s="64" t="s">
        <v>5050</v>
      </c>
      <c r="C144" s="67">
        <f t="shared" si="0"/>
        <v>-36</v>
      </c>
      <c r="D144" s="67"/>
      <c r="E144" s="78"/>
      <c r="H144" s="19"/>
      <c r="I144" s="19"/>
      <c r="J144" s="19"/>
      <c r="K144" s="33"/>
      <c r="L144" s="19"/>
    </row>
    <row r="145" spans="1:14" x14ac:dyDescent="0.2">
      <c r="A145" s="62"/>
      <c r="B145" s="64" t="s">
        <v>8773</v>
      </c>
      <c r="C145" s="67">
        <f t="shared" si="0"/>
        <v>3256</v>
      </c>
      <c r="D145" s="67"/>
      <c r="E145" s="78"/>
      <c r="H145" s="19"/>
      <c r="I145" s="19"/>
      <c r="J145" s="19"/>
      <c r="K145" s="33"/>
      <c r="L145" s="19"/>
    </row>
    <row r="146" spans="1:14" x14ac:dyDescent="0.2">
      <c r="A146" s="62"/>
      <c r="B146" s="51" t="s">
        <v>5026</v>
      </c>
      <c r="C146" s="50">
        <v>-7874</v>
      </c>
      <c r="D146" s="50">
        <v>-7874</v>
      </c>
      <c r="E146" s="78"/>
      <c r="H146" s="19"/>
      <c r="I146" s="19"/>
      <c r="J146" s="19"/>
      <c r="K146" s="33"/>
      <c r="L146" s="19"/>
      <c r="N146" s="3" t="s">
        <v>5062</v>
      </c>
    </row>
    <row r="147" spans="1:14" x14ac:dyDescent="0.2">
      <c r="A147" s="62"/>
      <c r="B147" s="51" t="s">
        <v>4667</v>
      </c>
      <c r="C147" s="67"/>
      <c r="D147" s="50">
        <v>-1821</v>
      </c>
      <c r="E147" s="78"/>
      <c r="H147" s="19"/>
      <c r="I147" s="19"/>
      <c r="J147" s="19"/>
      <c r="K147" s="33"/>
      <c r="L147" s="19"/>
      <c r="N147" s="3" t="s">
        <v>5063</v>
      </c>
    </row>
    <row r="148" spans="1:14" x14ac:dyDescent="0.2">
      <c r="A148" s="62"/>
      <c r="B148" s="51" t="s">
        <v>4975</v>
      </c>
      <c r="C148" s="50">
        <v>-14641</v>
      </c>
      <c r="D148" s="50">
        <v>-14641</v>
      </c>
      <c r="E148" s="78"/>
      <c r="H148" s="19"/>
      <c r="I148" s="19"/>
      <c r="J148" s="19"/>
      <c r="K148" s="33"/>
      <c r="L148" s="19"/>
      <c r="N148" s="3" t="s">
        <v>5064</v>
      </c>
    </row>
    <row r="149" spans="1:14" x14ac:dyDescent="0.2">
      <c r="A149" s="62"/>
      <c r="B149" s="51" t="s">
        <v>5051</v>
      </c>
      <c r="C149" s="52">
        <v>-100</v>
      </c>
      <c r="D149" s="52">
        <v>-100</v>
      </c>
      <c r="E149" s="78"/>
      <c r="H149" s="19"/>
      <c r="I149" s="19"/>
      <c r="J149" s="19"/>
      <c r="K149" s="33"/>
      <c r="L149" s="19"/>
      <c r="N149" s="3" t="s">
        <v>5065</v>
      </c>
    </row>
    <row r="150" spans="1:14" x14ac:dyDescent="0.2">
      <c r="A150" s="62"/>
      <c r="B150" s="51" t="s">
        <v>5052</v>
      </c>
      <c r="C150" s="52">
        <v>-60</v>
      </c>
      <c r="D150" s="52">
        <v>-60</v>
      </c>
      <c r="E150" s="78"/>
      <c r="H150" s="19"/>
      <c r="I150" s="19"/>
      <c r="J150" s="19"/>
      <c r="K150" s="33"/>
      <c r="L150" s="19"/>
      <c r="N150" s="3" t="s">
        <v>5066</v>
      </c>
    </row>
    <row r="151" spans="1:14" x14ac:dyDescent="0.2">
      <c r="A151" s="62"/>
      <c r="B151" s="51" t="s">
        <v>4927</v>
      </c>
      <c r="C151" s="52">
        <v>-4038</v>
      </c>
      <c r="D151" s="52">
        <v>-4038</v>
      </c>
      <c r="E151" s="78"/>
      <c r="H151" s="19"/>
      <c r="I151" s="19"/>
      <c r="J151" s="19"/>
      <c r="K151" s="33"/>
      <c r="L151" s="19"/>
      <c r="N151" s="3" t="s">
        <v>5067</v>
      </c>
    </row>
    <row r="152" spans="1:14" x14ac:dyDescent="0.2">
      <c r="A152" s="62"/>
      <c r="B152" s="68" t="s">
        <v>9013</v>
      </c>
      <c r="C152" s="52">
        <v>-1767</v>
      </c>
      <c r="D152" s="52">
        <v>-1767</v>
      </c>
      <c r="E152" s="78"/>
      <c r="H152" s="19"/>
      <c r="I152" s="19"/>
      <c r="J152" s="19"/>
      <c r="K152" s="33"/>
      <c r="L152" s="19"/>
      <c r="N152" s="3" t="s">
        <v>9015</v>
      </c>
    </row>
    <row r="153" spans="1:14" x14ac:dyDescent="0.2">
      <c r="A153" s="62"/>
      <c r="B153" s="68" t="s">
        <v>9014</v>
      </c>
      <c r="C153" s="52">
        <v>-2933</v>
      </c>
      <c r="D153" s="52">
        <v>-2933</v>
      </c>
      <c r="E153" s="78"/>
      <c r="H153" s="19"/>
      <c r="I153" s="19"/>
      <c r="J153" s="19"/>
      <c r="K153" s="33"/>
      <c r="L153" s="19"/>
      <c r="N153" s="3" t="s">
        <v>9016</v>
      </c>
    </row>
    <row r="154" spans="1:14" x14ac:dyDescent="0.2">
      <c r="A154" s="62"/>
      <c r="B154" s="68" t="s">
        <v>8775</v>
      </c>
      <c r="C154" s="52"/>
      <c r="D154" s="52"/>
      <c r="E154" s="78">
        <v>-2000</v>
      </c>
      <c r="H154" s="19"/>
      <c r="I154" s="19"/>
      <c r="J154" s="19"/>
      <c r="K154" s="33"/>
      <c r="L154" s="19"/>
      <c r="N154" s="26" t="s">
        <v>8779</v>
      </c>
    </row>
    <row r="155" spans="1:14" x14ac:dyDescent="0.2">
      <c r="A155" s="62"/>
      <c r="B155" s="68" t="s">
        <v>8263</v>
      </c>
      <c r="C155" s="52"/>
      <c r="D155" s="52"/>
      <c r="E155" s="78">
        <v>-792</v>
      </c>
      <c r="H155" s="19"/>
      <c r="I155" s="19"/>
      <c r="J155" s="19"/>
      <c r="K155" s="33"/>
      <c r="L155" s="19"/>
      <c r="N155" s="26" t="s">
        <v>8780</v>
      </c>
    </row>
    <row r="156" spans="1:14" x14ac:dyDescent="0.2">
      <c r="A156" s="62"/>
      <c r="B156" s="68" t="s">
        <v>8535</v>
      </c>
      <c r="C156" s="52"/>
      <c r="D156" s="52"/>
      <c r="E156" s="78">
        <v>-2816</v>
      </c>
      <c r="H156" s="19"/>
      <c r="I156" s="19"/>
      <c r="J156" s="19"/>
      <c r="K156" s="33"/>
      <c r="L156" s="19"/>
      <c r="N156" s="26" t="s">
        <v>8537</v>
      </c>
    </row>
    <row r="157" spans="1:14" x14ac:dyDescent="0.2">
      <c r="A157" s="62"/>
      <c r="B157" s="68" t="s">
        <v>8264</v>
      </c>
      <c r="C157" s="52"/>
      <c r="D157" s="52"/>
      <c r="E157" s="78">
        <v>-4719</v>
      </c>
      <c r="H157" s="19"/>
      <c r="I157" s="19"/>
      <c r="J157" s="19"/>
      <c r="K157" s="33"/>
      <c r="L157" s="19"/>
      <c r="N157" s="26" t="s">
        <v>8546</v>
      </c>
    </row>
    <row r="158" spans="1:14" x14ac:dyDescent="0.2">
      <c r="A158" s="62"/>
      <c r="B158" s="68" t="s">
        <v>8751</v>
      </c>
      <c r="C158" s="52"/>
      <c r="D158" s="52"/>
      <c r="E158" s="78">
        <v>-391</v>
      </c>
      <c r="H158" s="19"/>
      <c r="I158" s="19"/>
      <c r="J158" s="19"/>
      <c r="K158" s="33"/>
      <c r="L158" s="19"/>
      <c r="N158" s="26" t="s">
        <v>8781</v>
      </c>
    </row>
    <row r="159" spans="1:14" x14ac:dyDescent="0.2">
      <c r="A159" s="62"/>
      <c r="B159" s="68" t="s">
        <v>7516</v>
      </c>
      <c r="C159" s="52"/>
      <c r="D159" s="52"/>
      <c r="E159" s="78">
        <v>-10297</v>
      </c>
      <c r="H159" s="19"/>
      <c r="I159" s="19"/>
      <c r="J159" s="19"/>
      <c r="K159" s="33"/>
      <c r="L159" s="19"/>
      <c r="N159" s="26" t="s">
        <v>7520</v>
      </c>
    </row>
    <row r="160" spans="1:14" x14ac:dyDescent="0.2">
      <c r="A160" s="62"/>
      <c r="B160" s="68" t="s">
        <v>8266</v>
      </c>
      <c r="C160" s="52"/>
      <c r="D160" s="52"/>
      <c r="E160" s="78">
        <v>-706</v>
      </c>
      <c r="H160" s="19"/>
      <c r="I160" s="19"/>
      <c r="J160" s="19"/>
      <c r="K160" s="33"/>
      <c r="L160" s="19"/>
      <c r="N160" s="26" t="s">
        <v>8532</v>
      </c>
    </row>
    <row r="161" spans="1:14" x14ac:dyDescent="0.2">
      <c r="A161" s="62"/>
      <c r="B161" s="68" t="s">
        <v>8776</v>
      </c>
      <c r="C161" s="52"/>
      <c r="D161" s="52"/>
      <c r="E161" s="78">
        <v>-15900</v>
      </c>
      <c r="H161" s="19"/>
      <c r="I161" s="19"/>
      <c r="J161" s="19"/>
      <c r="K161" s="33"/>
      <c r="L161" s="19"/>
      <c r="N161" s="26" t="s">
        <v>8782</v>
      </c>
    </row>
    <row r="162" spans="1:14" x14ac:dyDescent="0.2">
      <c r="A162" s="62"/>
      <c r="B162" s="68" t="s">
        <v>8777</v>
      </c>
      <c r="C162" s="52"/>
      <c r="D162" s="52"/>
      <c r="E162" s="78">
        <v>-10400</v>
      </c>
      <c r="H162" s="19"/>
      <c r="I162" s="19"/>
      <c r="J162" s="19"/>
      <c r="K162" s="33"/>
      <c r="L162" s="19"/>
      <c r="N162" s="26" t="s">
        <v>8783</v>
      </c>
    </row>
    <row r="163" spans="1:14" x14ac:dyDescent="0.2">
      <c r="A163" s="62"/>
      <c r="B163" s="68" t="s">
        <v>8778</v>
      </c>
      <c r="C163" s="52"/>
      <c r="D163" s="52"/>
      <c r="E163" s="78">
        <v>-8300</v>
      </c>
      <c r="H163" s="19"/>
      <c r="I163" s="19"/>
      <c r="J163" s="19"/>
      <c r="K163" s="33"/>
      <c r="L163" s="19"/>
      <c r="N163" s="26" t="s">
        <v>8784</v>
      </c>
    </row>
    <row r="164" spans="1:14" x14ac:dyDescent="0.2">
      <c r="A164" s="62"/>
      <c r="B164" s="49"/>
      <c r="C164" s="67"/>
      <c r="D164" s="67"/>
      <c r="E164" s="78"/>
      <c r="H164" s="19"/>
      <c r="I164" s="19"/>
      <c r="J164" s="19"/>
      <c r="K164" s="33"/>
      <c r="L164" s="19"/>
    </row>
    <row r="165" spans="1:14" x14ac:dyDescent="0.2">
      <c r="A165" s="69" t="s">
        <v>146</v>
      </c>
      <c r="B165" s="49"/>
      <c r="C165" s="71">
        <f>SUM(C135:C164)</f>
        <v>-39111</v>
      </c>
      <c r="D165" s="71">
        <f>SUM(D135:D164)</f>
        <v>-33234</v>
      </c>
      <c r="E165" s="71">
        <f>SUM(E135:E164)</f>
        <v>-56321</v>
      </c>
      <c r="H165" s="19"/>
      <c r="I165" s="19"/>
      <c r="J165" s="19"/>
      <c r="K165" s="19"/>
      <c r="L165" s="19"/>
    </row>
    <row r="166" spans="1:14" x14ac:dyDescent="0.2">
      <c r="A166" s="62"/>
      <c r="B166" s="49"/>
      <c r="C166" s="50"/>
      <c r="D166" s="50"/>
      <c r="E166" s="50"/>
      <c r="H166" s="19"/>
      <c r="I166" s="19"/>
      <c r="J166" s="19"/>
      <c r="K166" s="19"/>
      <c r="L166" s="19"/>
    </row>
    <row r="167" spans="1:14" x14ac:dyDescent="0.2">
      <c r="A167" s="62" t="s">
        <v>7759</v>
      </c>
      <c r="B167" s="49"/>
      <c r="C167" s="50"/>
      <c r="D167" s="50"/>
      <c r="E167" s="50">
        <f>E165+D165</f>
        <v>-89555</v>
      </c>
      <c r="H167" s="19"/>
      <c r="I167" s="19"/>
      <c r="J167" s="19"/>
      <c r="K167" s="19"/>
      <c r="L167" s="19"/>
    </row>
    <row r="168" spans="1:14" x14ac:dyDescent="0.2">
      <c r="H168" s="19"/>
      <c r="I168" s="19"/>
      <c r="J168" s="19"/>
      <c r="K168" s="19"/>
      <c r="L168" s="19"/>
    </row>
    <row r="169" spans="1:14" x14ac:dyDescent="0.2">
      <c r="H169" s="19"/>
      <c r="I169" s="19"/>
      <c r="J169" s="19"/>
      <c r="K169" s="19"/>
      <c r="L169" s="19"/>
    </row>
    <row r="170" spans="1:14" x14ac:dyDescent="0.2">
      <c r="E170" s="19"/>
      <c r="F170" s="19"/>
      <c r="H170" s="19"/>
      <c r="I170" s="19"/>
      <c r="J170" s="19"/>
      <c r="K170" s="19"/>
      <c r="L170" s="19"/>
    </row>
    <row r="171" spans="1:14" x14ac:dyDescent="0.2">
      <c r="H171" s="19"/>
      <c r="I171" s="19"/>
      <c r="J171" s="19"/>
      <c r="K171" s="19"/>
      <c r="L171" s="19"/>
    </row>
    <row r="172" spans="1:14" x14ac:dyDescent="0.2">
      <c r="H172" s="19"/>
      <c r="I172" s="19"/>
      <c r="J172" s="19"/>
      <c r="K172" s="19"/>
      <c r="L172" s="19"/>
    </row>
    <row r="173" spans="1:14" x14ac:dyDescent="0.2">
      <c r="H173" s="19"/>
      <c r="I173" s="19"/>
      <c r="J173" s="19"/>
      <c r="K173" s="19"/>
      <c r="L173" s="19"/>
    </row>
    <row r="174" spans="1:14" x14ac:dyDescent="0.2">
      <c r="H174" s="19"/>
      <c r="I174" s="19"/>
      <c r="J174" s="19"/>
      <c r="K174" s="19"/>
      <c r="L174" s="19"/>
    </row>
    <row r="175" spans="1:14" x14ac:dyDescent="0.2">
      <c r="H175" s="19"/>
      <c r="I175" s="19"/>
      <c r="J175" s="19"/>
      <c r="K175" s="19"/>
      <c r="L175" s="19"/>
    </row>
    <row r="176" spans="1:14" x14ac:dyDescent="0.2">
      <c r="H176" s="19"/>
      <c r="I176" s="19"/>
      <c r="J176" s="19"/>
      <c r="K176" s="19"/>
      <c r="L176" s="19"/>
    </row>
    <row r="177" spans="8:12" x14ac:dyDescent="0.2">
      <c r="H177" s="19"/>
      <c r="I177" s="19"/>
      <c r="J177" s="19"/>
      <c r="K177" s="19"/>
      <c r="L177" s="19"/>
    </row>
    <row r="178" spans="8:12" x14ac:dyDescent="0.2">
      <c r="H178" s="19"/>
      <c r="I178" s="19"/>
      <c r="J178" s="19"/>
      <c r="K178" s="19"/>
      <c r="L178" s="19"/>
    </row>
    <row r="179" spans="8:12" x14ac:dyDescent="0.2">
      <c r="H179" s="19"/>
      <c r="I179" s="19"/>
      <c r="J179" s="19"/>
      <c r="K179" s="19"/>
      <c r="L179" s="19"/>
    </row>
    <row r="180" spans="8:12" x14ac:dyDescent="0.2">
      <c r="H180" s="19"/>
      <c r="I180" s="19"/>
      <c r="J180" s="19"/>
      <c r="K180" s="19"/>
      <c r="L180" s="19"/>
    </row>
    <row r="181" spans="8:12" x14ac:dyDescent="0.2">
      <c r="H181" s="19"/>
      <c r="I181" s="19"/>
      <c r="J181" s="19"/>
      <c r="K181" s="19"/>
      <c r="L181" s="19"/>
    </row>
    <row r="182" spans="8:12" x14ac:dyDescent="0.2">
      <c r="H182" s="19"/>
      <c r="I182" s="19"/>
      <c r="J182" s="19"/>
      <c r="K182" s="19"/>
      <c r="L182" s="19"/>
    </row>
    <row r="183" spans="8:12" x14ac:dyDescent="0.2">
      <c r="H183" s="19"/>
      <c r="I183" s="19"/>
      <c r="J183" s="19"/>
      <c r="K183" s="19"/>
      <c r="L183" s="19"/>
    </row>
    <row r="184" spans="8:12" x14ac:dyDescent="0.2">
      <c r="H184" s="19"/>
      <c r="I184" s="19"/>
      <c r="J184" s="19"/>
      <c r="K184" s="19"/>
      <c r="L184" s="19"/>
    </row>
    <row r="185" spans="8:12" x14ac:dyDescent="0.2">
      <c r="H185" s="19"/>
      <c r="I185" s="19"/>
      <c r="J185" s="19"/>
      <c r="K185" s="19"/>
      <c r="L185" s="19"/>
    </row>
    <row r="186" spans="8:12" x14ac:dyDescent="0.2">
      <c r="H186" s="19"/>
      <c r="I186" s="19"/>
      <c r="J186" s="19"/>
      <c r="K186" s="19"/>
      <c r="L186" s="19"/>
    </row>
    <row r="187" spans="8:12" x14ac:dyDescent="0.2">
      <c r="H187" s="19"/>
      <c r="I187" s="19"/>
      <c r="J187" s="19"/>
      <c r="K187" s="19"/>
      <c r="L187" s="19"/>
    </row>
    <row r="188" spans="8:12" x14ac:dyDescent="0.2">
      <c r="H188" s="19"/>
      <c r="I188" s="19"/>
      <c r="J188" s="19"/>
      <c r="K188" s="19"/>
      <c r="L188" s="19"/>
    </row>
    <row r="189" spans="8:12" x14ac:dyDescent="0.2">
      <c r="H189" s="19"/>
      <c r="I189" s="19"/>
      <c r="J189" s="19"/>
      <c r="K189" s="19"/>
      <c r="L189" s="19"/>
    </row>
  </sheetData>
  <phoneticPr fontId="9" type="noConversion"/>
  <hyperlinks>
    <hyperlink ref="A1" location="'statewide summary'!Print_Titles" display="Link to Summary Worksheet" xr:uid="{161C3C5C-7017-4498-AEF0-43314D955033}"/>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2/18/2025</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52CDA-B51A-40AB-8A85-950B635C8215}">
  <dimension ref="A1:N296"/>
  <sheetViews>
    <sheetView showGridLines="0" workbookViewId="0">
      <pane xSplit="2" ySplit="10" topLeftCell="C11" activePane="bottomRight" state="frozen"/>
      <selection pane="topRight" activeCell="C1" sqref="C1"/>
      <selection pane="bottomLeft" activeCell="A14" sqref="A14"/>
      <selection pane="bottomRight" activeCell="B13" sqref="B13"/>
    </sheetView>
  </sheetViews>
  <sheetFormatPr defaultRowHeight="12.75" x14ac:dyDescent="0.2"/>
  <cols>
    <col min="1" max="1" width="5.7109375" style="3" customWidth="1"/>
    <col min="2" max="2" width="31.140625" style="3" customWidth="1"/>
    <col min="3" max="9" width="13.7109375" style="3" customWidth="1"/>
    <col min="10" max="10" width="1.5703125" style="3" customWidth="1"/>
    <col min="11" max="11" width="9.140625" style="3"/>
    <col min="12" max="12" width="1.42578125" style="3" customWidth="1"/>
    <col min="13" max="13" width="12.85546875" style="3" customWidth="1"/>
    <col min="14" max="16384" width="9.140625" style="3"/>
  </cols>
  <sheetData>
    <row r="1" spans="1:11" ht="16.149999999999999" customHeight="1" x14ac:dyDescent="0.2">
      <c r="A1" s="92" t="s">
        <v>8923</v>
      </c>
    </row>
    <row r="2" spans="1:11" ht="14.45" customHeight="1" x14ac:dyDescent="0.2">
      <c r="B2" s="90" t="s">
        <v>8927</v>
      </c>
    </row>
    <row r="3" spans="1:11" ht="2.1" customHeight="1" x14ac:dyDescent="0.2"/>
    <row r="4" spans="1:11" ht="14.45" customHeight="1" x14ac:dyDescent="0.2">
      <c r="B4" s="15" t="s">
        <v>1</v>
      </c>
    </row>
    <row r="5" spans="1:11" ht="1.1499999999999999" customHeight="1" x14ac:dyDescent="0.2"/>
    <row r="6" spans="1:11" ht="14.45" customHeight="1" x14ac:dyDescent="0.2">
      <c r="B6" s="15" t="s">
        <v>2</v>
      </c>
    </row>
    <row r="7" spans="1:11" ht="0.75" customHeight="1" x14ac:dyDescent="0.2"/>
    <row r="8" spans="1:11" ht="14.45" customHeight="1" x14ac:dyDescent="0.2">
      <c r="B8" s="16" t="s">
        <v>3</v>
      </c>
    </row>
    <row r="9" spans="1:11" x14ac:dyDescent="0.2">
      <c r="B9" s="8" t="s">
        <v>4</v>
      </c>
      <c r="C9" s="1" t="s">
        <v>4</v>
      </c>
      <c r="D9" s="1" t="s">
        <v>4</v>
      </c>
      <c r="E9" s="1" t="s">
        <v>4</v>
      </c>
      <c r="F9" s="1" t="s">
        <v>4</v>
      </c>
      <c r="G9" s="1" t="s">
        <v>4</v>
      </c>
      <c r="H9" s="1" t="s">
        <v>5</v>
      </c>
      <c r="I9" s="1" t="s">
        <v>174</v>
      </c>
    </row>
    <row r="10" spans="1:11" x14ac:dyDescent="0.2">
      <c r="B10" s="9" t="s">
        <v>4</v>
      </c>
      <c r="C10" s="2" t="s">
        <v>7</v>
      </c>
      <c r="D10" s="2" t="s">
        <v>8</v>
      </c>
      <c r="E10" s="2" t="s">
        <v>9</v>
      </c>
      <c r="F10" s="2" t="s">
        <v>10</v>
      </c>
      <c r="G10" s="2" t="s">
        <v>11</v>
      </c>
      <c r="H10" s="2" t="s">
        <v>12</v>
      </c>
      <c r="I10" s="2" t="s">
        <v>13</v>
      </c>
      <c r="K10" s="31" t="s">
        <v>331</v>
      </c>
    </row>
    <row r="11" spans="1:11" x14ac:dyDescent="0.2">
      <c r="B11" s="8" t="s">
        <v>80</v>
      </c>
      <c r="C11" s="76">
        <v>1105675.8119999999</v>
      </c>
      <c r="D11" s="76">
        <v>1261018.9750000001</v>
      </c>
      <c r="E11" s="76">
        <v>1462655.524</v>
      </c>
      <c r="F11" s="76">
        <v>1583241.6359999999</v>
      </c>
      <c r="G11" s="76">
        <v>1855789.2808300001</v>
      </c>
      <c r="H11" s="76">
        <v>2627748</v>
      </c>
      <c r="I11" s="76">
        <v>2937608</v>
      </c>
    </row>
    <row r="13" spans="1:11" x14ac:dyDescent="0.2">
      <c r="B13" s="72" t="s">
        <v>9036</v>
      </c>
      <c r="C13" s="72"/>
      <c r="D13" s="72"/>
      <c r="E13" s="72"/>
      <c r="F13" s="72"/>
      <c r="G13" s="72"/>
      <c r="H13" s="72"/>
      <c r="I13" s="74">
        <f>I11+K13</f>
        <v>2937608</v>
      </c>
      <c r="K13" s="32">
        <f>SUM(K14:K202)</f>
        <v>0</v>
      </c>
    </row>
    <row r="14" spans="1:11" x14ac:dyDescent="0.2">
      <c r="B14" s="72" t="s">
        <v>257</v>
      </c>
      <c r="C14" s="72"/>
      <c r="D14" s="72"/>
      <c r="E14" s="72"/>
      <c r="F14" s="72"/>
      <c r="G14" s="72"/>
      <c r="H14" s="72"/>
      <c r="I14" s="75">
        <f>I13/I11-1</f>
        <v>0</v>
      </c>
      <c r="K14" s="30"/>
    </row>
    <row r="15" spans="1:11" x14ac:dyDescent="0.2">
      <c r="K15" s="30"/>
    </row>
    <row r="16" spans="1:11" x14ac:dyDescent="0.2">
      <c r="E16" s="19"/>
      <c r="F16" s="19"/>
      <c r="G16" s="19"/>
      <c r="H16" s="19"/>
      <c r="I16" s="19"/>
      <c r="J16" s="19"/>
      <c r="K16" s="33"/>
    </row>
    <row r="17" spans="1:14" x14ac:dyDescent="0.2">
      <c r="A17" s="23" t="s">
        <v>256</v>
      </c>
      <c r="E17" s="19"/>
      <c r="F17" s="19"/>
      <c r="G17" s="19"/>
      <c r="H17" s="19"/>
      <c r="I17" s="19"/>
      <c r="J17" s="19"/>
      <c r="K17" s="33"/>
    </row>
    <row r="18" spans="1:14" x14ac:dyDescent="0.2">
      <c r="E18" s="19"/>
      <c r="F18" s="19"/>
      <c r="G18" s="19"/>
      <c r="H18" s="19"/>
      <c r="I18" s="19"/>
      <c r="J18" s="19"/>
      <c r="K18" s="33"/>
    </row>
    <row r="19" spans="1:14" x14ac:dyDescent="0.2">
      <c r="A19" s="18">
        <v>2021</v>
      </c>
      <c r="E19" s="19"/>
      <c r="F19" s="19"/>
      <c r="G19" s="19"/>
      <c r="H19" s="19"/>
      <c r="I19" s="19"/>
      <c r="J19" s="19"/>
      <c r="K19" s="33"/>
    </row>
    <row r="20" spans="1:14" x14ac:dyDescent="0.2">
      <c r="B20" s="26" t="s">
        <v>5068</v>
      </c>
      <c r="F20" s="19"/>
      <c r="G20" s="19">
        <v>4630</v>
      </c>
      <c r="H20" s="19">
        <v>7444</v>
      </c>
      <c r="I20" s="19"/>
      <c r="J20" s="19"/>
      <c r="K20" s="33"/>
      <c r="M20" s="3" t="s">
        <v>182</v>
      </c>
      <c r="N20" s="26" t="s">
        <v>5100</v>
      </c>
    </row>
    <row r="21" spans="1:14" x14ac:dyDescent="0.2">
      <c r="B21" s="26" t="s">
        <v>5069</v>
      </c>
      <c r="F21" s="19"/>
      <c r="G21" s="19">
        <v>345</v>
      </c>
      <c r="H21" s="19">
        <v>118</v>
      </c>
      <c r="I21" s="19"/>
      <c r="J21" s="19"/>
      <c r="K21" s="33"/>
      <c r="M21" s="3" t="s">
        <v>182</v>
      </c>
      <c r="N21" s="26" t="s">
        <v>5101</v>
      </c>
    </row>
    <row r="22" spans="1:14" x14ac:dyDescent="0.2">
      <c r="B22" s="26" t="s">
        <v>5070</v>
      </c>
      <c r="F22" s="19"/>
      <c r="G22" s="19">
        <v>153</v>
      </c>
      <c r="H22" s="19">
        <v>0</v>
      </c>
      <c r="I22" s="19"/>
      <c r="J22" s="19"/>
      <c r="K22" s="33"/>
      <c r="M22" s="3" t="s">
        <v>184</v>
      </c>
      <c r="N22" s="26" t="s">
        <v>5102</v>
      </c>
    </row>
    <row r="23" spans="1:14" x14ac:dyDescent="0.2">
      <c r="B23" s="26" t="s">
        <v>5071</v>
      </c>
      <c r="F23" s="19"/>
      <c r="G23" s="19">
        <v>-103496</v>
      </c>
      <c r="H23" s="19">
        <v>0</v>
      </c>
      <c r="I23" s="19"/>
      <c r="J23" s="19"/>
      <c r="K23" s="33"/>
      <c r="M23" s="3" t="s">
        <v>184</v>
      </c>
      <c r="N23" s="26" t="s">
        <v>5103</v>
      </c>
    </row>
    <row r="24" spans="1:14" x14ac:dyDescent="0.2">
      <c r="B24" s="26" t="s">
        <v>5072</v>
      </c>
      <c r="F24" s="19"/>
      <c r="G24" s="19">
        <v>1400</v>
      </c>
      <c r="H24" s="19">
        <v>1806</v>
      </c>
      <c r="I24" s="19"/>
      <c r="J24" s="19"/>
      <c r="K24" s="33"/>
      <c r="M24" s="3" t="s">
        <v>180</v>
      </c>
      <c r="N24" s="26" t="s">
        <v>5104</v>
      </c>
    </row>
    <row r="25" spans="1:14" x14ac:dyDescent="0.2">
      <c r="B25" s="26" t="s">
        <v>5073</v>
      </c>
      <c r="F25" s="19"/>
      <c r="G25" s="19">
        <v>88</v>
      </c>
      <c r="H25" s="19">
        <v>103</v>
      </c>
      <c r="I25" s="19"/>
      <c r="J25" s="19"/>
      <c r="K25" s="33"/>
      <c r="M25" s="3" t="s">
        <v>180</v>
      </c>
      <c r="N25" s="26" t="s">
        <v>5105</v>
      </c>
    </row>
    <row r="26" spans="1:14" x14ac:dyDescent="0.2">
      <c r="B26" s="26" t="s">
        <v>4766</v>
      </c>
      <c r="F26" s="19"/>
      <c r="G26" s="19">
        <v>300</v>
      </c>
      <c r="H26" s="19">
        <v>630</v>
      </c>
      <c r="I26" s="19"/>
      <c r="J26" s="19"/>
      <c r="K26" s="33"/>
      <c r="M26" s="3" t="s">
        <v>180</v>
      </c>
      <c r="N26" s="26" t="s">
        <v>5106</v>
      </c>
    </row>
    <row r="27" spans="1:14" x14ac:dyDescent="0.2">
      <c r="B27" s="26" t="s">
        <v>5074</v>
      </c>
      <c r="F27" s="19"/>
      <c r="G27" s="19">
        <v>1283</v>
      </c>
      <c r="H27" s="19">
        <v>2445</v>
      </c>
      <c r="I27" s="19"/>
      <c r="J27" s="19"/>
      <c r="K27" s="33"/>
      <c r="M27" s="3" t="s">
        <v>182</v>
      </c>
      <c r="N27" s="26" t="s">
        <v>5107</v>
      </c>
    </row>
    <row r="28" spans="1:14" x14ac:dyDescent="0.2">
      <c r="B28" s="26" t="s">
        <v>5075</v>
      </c>
      <c r="F28" s="19"/>
      <c r="G28" s="19">
        <v>11594</v>
      </c>
      <c r="H28" s="19">
        <v>21112</v>
      </c>
      <c r="I28" s="19"/>
      <c r="J28" s="19"/>
      <c r="K28" s="33"/>
      <c r="M28" s="3" t="s">
        <v>182</v>
      </c>
      <c r="N28" s="26" t="s">
        <v>5108</v>
      </c>
    </row>
    <row r="29" spans="1:14" x14ac:dyDescent="0.2">
      <c r="B29" s="26" t="s">
        <v>5076</v>
      </c>
      <c r="F29" s="19"/>
      <c r="G29" s="19">
        <v>729</v>
      </c>
      <c r="H29" s="19">
        <v>1113</v>
      </c>
      <c r="I29" s="19"/>
      <c r="J29" s="19"/>
      <c r="K29" s="33"/>
      <c r="M29" s="3" t="s">
        <v>182</v>
      </c>
      <c r="N29" s="26" t="s">
        <v>5109</v>
      </c>
    </row>
    <row r="30" spans="1:14" x14ac:dyDescent="0.2">
      <c r="B30" s="26" t="s">
        <v>3140</v>
      </c>
      <c r="F30" s="19"/>
      <c r="G30" s="19">
        <v>-50236</v>
      </c>
      <c r="H30" s="19">
        <v>0</v>
      </c>
      <c r="I30" s="19"/>
      <c r="J30" s="19"/>
      <c r="K30" s="33"/>
      <c r="M30" s="3" t="s">
        <v>184</v>
      </c>
      <c r="N30" s="26" t="s">
        <v>5110</v>
      </c>
    </row>
    <row r="31" spans="1:14" x14ac:dyDescent="0.2">
      <c r="B31" s="26" t="s">
        <v>5077</v>
      </c>
      <c r="F31" s="19"/>
      <c r="G31" s="19">
        <v>231</v>
      </c>
      <c r="H31" s="19">
        <v>0</v>
      </c>
      <c r="I31" s="19"/>
      <c r="J31" s="19"/>
      <c r="K31" s="33"/>
      <c r="M31" s="3" t="s">
        <v>184</v>
      </c>
      <c r="N31" s="26" t="s">
        <v>5111</v>
      </c>
    </row>
    <row r="32" spans="1:14" x14ac:dyDescent="0.2">
      <c r="B32" s="26" t="s">
        <v>5078</v>
      </c>
      <c r="F32" s="19"/>
      <c r="G32" s="19">
        <v>18733</v>
      </c>
      <c r="H32" s="19">
        <v>0</v>
      </c>
      <c r="I32" s="19"/>
      <c r="J32" s="19"/>
      <c r="K32" s="33"/>
      <c r="M32" s="3" t="s">
        <v>184</v>
      </c>
      <c r="N32" s="26" t="s">
        <v>5112</v>
      </c>
    </row>
    <row r="33" spans="2:14" x14ac:dyDescent="0.2">
      <c r="B33" s="26" t="s">
        <v>5079</v>
      </c>
      <c r="F33" s="19"/>
      <c r="G33" s="19">
        <v>-364</v>
      </c>
      <c r="H33" s="19">
        <v>0</v>
      </c>
      <c r="I33" s="19"/>
      <c r="J33" s="19"/>
      <c r="K33" s="33"/>
      <c r="M33" s="3" t="s">
        <v>182</v>
      </c>
      <c r="N33" s="26" t="s">
        <v>5113</v>
      </c>
    </row>
    <row r="34" spans="2:14" x14ac:dyDescent="0.2">
      <c r="B34" s="26" t="s">
        <v>5080</v>
      </c>
      <c r="F34" s="19"/>
      <c r="G34" s="19">
        <v>1805</v>
      </c>
      <c r="H34" s="19">
        <v>2544</v>
      </c>
      <c r="I34" s="19"/>
      <c r="J34" s="19"/>
      <c r="K34" s="33"/>
      <c r="M34" s="3" t="s">
        <v>180</v>
      </c>
      <c r="N34" s="26" t="s">
        <v>5114</v>
      </c>
    </row>
    <row r="35" spans="2:14" x14ac:dyDescent="0.2">
      <c r="B35" s="26" t="s">
        <v>5081</v>
      </c>
      <c r="F35" s="19"/>
      <c r="G35" s="19">
        <v>4028</v>
      </c>
      <c r="H35" s="19">
        <v>5553</v>
      </c>
      <c r="I35" s="19"/>
      <c r="J35" s="19"/>
      <c r="K35" s="33"/>
      <c r="M35" s="3" t="s">
        <v>182</v>
      </c>
      <c r="N35" s="26" t="s">
        <v>5115</v>
      </c>
    </row>
    <row r="36" spans="2:14" x14ac:dyDescent="0.2">
      <c r="B36" s="26" t="s">
        <v>3979</v>
      </c>
      <c r="F36" s="19"/>
      <c r="G36" s="19">
        <v>824</v>
      </c>
      <c r="H36" s="19">
        <v>874</v>
      </c>
      <c r="I36" s="19"/>
      <c r="J36" s="19"/>
      <c r="K36" s="33"/>
      <c r="M36" s="3" t="s">
        <v>180</v>
      </c>
      <c r="N36" s="26" t="s">
        <v>5116</v>
      </c>
    </row>
    <row r="37" spans="2:14" x14ac:dyDescent="0.2">
      <c r="B37" s="26" t="s">
        <v>5082</v>
      </c>
      <c r="F37" s="19"/>
      <c r="G37" s="19">
        <v>4187</v>
      </c>
      <c r="H37" s="19">
        <v>8307</v>
      </c>
      <c r="I37" s="19"/>
      <c r="J37" s="19"/>
      <c r="K37" s="33"/>
      <c r="M37" s="3" t="s">
        <v>182</v>
      </c>
      <c r="N37" s="26" t="s">
        <v>5117</v>
      </c>
    </row>
    <row r="38" spans="2:14" x14ac:dyDescent="0.2">
      <c r="B38" s="26" t="s">
        <v>5083</v>
      </c>
      <c r="F38" s="19"/>
      <c r="G38" s="19">
        <v>53</v>
      </c>
      <c r="H38" s="19">
        <v>78</v>
      </c>
      <c r="I38" s="19"/>
      <c r="J38" s="19"/>
      <c r="K38" s="33"/>
      <c r="M38" s="3" t="s">
        <v>180</v>
      </c>
      <c r="N38" s="26" t="s">
        <v>5118</v>
      </c>
    </row>
    <row r="39" spans="2:14" x14ac:dyDescent="0.2">
      <c r="B39" s="26" t="s">
        <v>5084</v>
      </c>
      <c r="F39" s="19"/>
      <c r="G39" s="19">
        <v>34</v>
      </c>
      <c r="H39" s="19">
        <v>118</v>
      </c>
      <c r="I39" s="19"/>
      <c r="J39" s="19"/>
      <c r="K39" s="33"/>
      <c r="M39" s="3" t="s">
        <v>182</v>
      </c>
      <c r="N39" s="26" t="s">
        <v>5119</v>
      </c>
    </row>
    <row r="40" spans="2:14" x14ac:dyDescent="0.2">
      <c r="B40" s="26" t="s">
        <v>5085</v>
      </c>
      <c r="F40" s="19"/>
      <c r="G40" s="19">
        <v>1520</v>
      </c>
      <c r="H40" s="19">
        <v>0</v>
      </c>
      <c r="I40" s="19"/>
      <c r="J40" s="19"/>
      <c r="K40" s="33"/>
      <c r="M40" s="3" t="s">
        <v>184</v>
      </c>
      <c r="N40" s="26" t="s">
        <v>5120</v>
      </c>
    </row>
    <row r="41" spans="2:14" x14ac:dyDescent="0.2">
      <c r="B41" s="26" t="s">
        <v>5086</v>
      </c>
      <c r="F41" s="19"/>
      <c r="G41" s="19">
        <v>-2858</v>
      </c>
      <c r="H41" s="19">
        <v>-2846</v>
      </c>
      <c r="I41" s="19"/>
      <c r="J41" s="19"/>
      <c r="K41" s="33"/>
      <c r="M41" s="3" t="s">
        <v>182</v>
      </c>
      <c r="N41" s="26" t="s">
        <v>5121</v>
      </c>
    </row>
    <row r="42" spans="2:14" x14ac:dyDescent="0.2">
      <c r="B42" s="26" t="s">
        <v>4940</v>
      </c>
      <c r="F42" s="19"/>
      <c r="G42" s="19">
        <v>373</v>
      </c>
      <c r="H42" s="19">
        <v>116</v>
      </c>
      <c r="I42" s="19"/>
      <c r="J42" s="19"/>
      <c r="K42" s="33"/>
      <c r="M42" s="3" t="s">
        <v>182</v>
      </c>
      <c r="N42" s="26" t="s">
        <v>5122</v>
      </c>
    </row>
    <row r="43" spans="2:14" x14ac:dyDescent="0.2">
      <c r="B43" s="26" t="s">
        <v>5087</v>
      </c>
      <c r="F43" s="19"/>
      <c r="G43" s="19">
        <v>14897</v>
      </c>
      <c r="H43" s="19">
        <v>32094</v>
      </c>
      <c r="I43" s="19"/>
      <c r="J43" s="19"/>
      <c r="K43" s="33"/>
      <c r="M43" s="3" t="s">
        <v>182</v>
      </c>
      <c r="N43" s="26" t="s">
        <v>5123</v>
      </c>
    </row>
    <row r="44" spans="2:14" x14ac:dyDescent="0.2">
      <c r="B44" s="26" t="s">
        <v>5088</v>
      </c>
      <c r="F44" s="19"/>
      <c r="G44" s="19">
        <v>784</v>
      </c>
      <c r="H44" s="19">
        <v>0</v>
      </c>
      <c r="I44" s="19"/>
      <c r="J44" s="19"/>
      <c r="K44" s="33"/>
      <c r="M44" s="3" t="s">
        <v>184</v>
      </c>
      <c r="N44" s="26" t="s">
        <v>5124</v>
      </c>
    </row>
    <row r="45" spans="2:14" x14ac:dyDescent="0.2">
      <c r="B45" s="26" t="s">
        <v>5089</v>
      </c>
      <c r="F45" s="19"/>
      <c r="G45" s="19">
        <v>76</v>
      </c>
      <c r="H45" s="19">
        <v>0</v>
      </c>
      <c r="I45" s="19"/>
      <c r="J45" s="19"/>
      <c r="K45" s="33"/>
      <c r="M45" s="3" t="s">
        <v>184</v>
      </c>
      <c r="N45" s="26" t="s">
        <v>5125</v>
      </c>
    </row>
    <row r="46" spans="2:14" x14ac:dyDescent="0.2">
      <c r="B46" s="26" t="s">
        <v>5090</v>
      </c>
      <c r="F46" s="19"/>
      <c r="G46" s="19">
        <v>1230</v>
      </c>
      <c r="H46" s="19">
        <v>0</v>
      </c>
      <c r="I46" s="19"/>
      <c r="J46" s="19"/>
      <c r="K46" s="33"/>
      <c r="M46" s="3" t="s">
        <v>180</v>
      </c>
      <c r="N46" s="26" t="s">
        <v>5126</v>
      </c>
    </row>
    <row r="47" spans="2:14" x14ac:dyDescent="0.2">
      <c r="B47" s="26" t="s">
        <v>5091</v>
      </c>
      <c r="F47" s="19"/>
      <c r="G47" s="19">
        <v>1800</v>
      </c>
      <c r="H47" s="19">
        <v>0</v>
      </c>
      <c r="I47" s="19"/>
      <c r="J47" s="19"/>
      <c r="K47" s="33"/>
      <c r="M47" s="3" t="s">
        <v>184</v>
      </c>
      <c r="N47" s="26" t="s">
        <v>5127</v>
      </c>
    </row>
    <row r="48" spans="2:14" x14ac:dyDescent="0.2">
      <c r="B48" s="26" t="s">
        <v>5092</v>
      </c>
      <c r="F48" s="19"/>
      <c r="G48" s="19">
        <v>92</v>
      </c>
      <c r="H48" s="19">
        <v>97</v>
      </c>
      <c r="I48" s="19"/>
      <c r="J48" s="19"/>
      <c r="K48" s="33"/>
      <c r="M48" s="3" t="s">
        <v>180</v>
      </c>
      <c r="N48" s="26" t="s">
        <v>5128</v>
      </c>
    </row>
    <row r="49" spans="1:14" x14ac:dyDescent="0.2">
      <c r="B49" s="26" t="s">
        <v>5093</v>
      </c>
      <c r="F49" s="19"/>
      <c r="G49" s="19">
        <v>-2770</v>
      </c>
      <c r="H49" s="19">
        <v>-5818</v>
      </c>
      <c r="I49" s="19"/>
      <c r="J49" s="19"/>
      <c r="K49" s="33"/>
      <c r="M49" s="3" t="s">
        <v>180</v>
      </c>
      <c r="N49" s="26" t="s">
        <v>5129</v>
      </c>
    </row>
    <row r="50" spans="1:14" x14ac:dyDescent="0.2">
      <c r="B50" s="26" t="s">
        <v>5094</v>
      </c>
      <c r="F50" s="19"/>
      <c r="G50" s="19">
        <v>10507</v>
      </c>
      <c r="H50" s="19">
        <v>12331</v>
      </c>
      <c r="I50" s="19"/>
      <c r="J50" s="19"/>
      <c r="K50" s="33"/>
      <c r="M50" s="3" t="s">
        <v>180</v>
      </c>
      <c r="N50" s="26" t="s">
        <v>5130</v>
      </c>
    </row>
    <row r="51" spans="1:14" x14ac:dyDescent="0.2">
      <c r="B51" s="26" t="s">
        <v>5095</v>
      </c>
      <c r="F51" s="19"/>
      <c r="G51" s="19">
        <v>20420</v>
      </c>
      <c r="H51" s="19">
        <v>23995</v>
      </c>
      <c r="I51" s="19"/>
      <c r="J51" s="19"/>
      <c r="K51" s="33"/>
      <c r="M51" s="3" t="s">
        <v>180</v>
      </c>
      <c r="N51" s="26" t="s">
        <v>5131</v>
      </c>
    </row>
    <row r="52" spans="1:14" x14ac:dyDescent="0.2">
      <c r="B52" s="26" t="s">
        <v>5096</v>
      </c>
      <c r="F52" s="19"/>
      <c r="G52" s="19">
        <v>36976</v>
      </c>
      <c r="H52" s="19">
        <v>47272</v>
      </c>
      <c r="I52" s="19"/>
      <c r="J52" s="19"/>
      <c r="K52" s="33"/>
      <c r="M52" s="3" t="s">
        <v>182</v>
      </c>
      <c r="N52" s="26" t="s">
        <v>5132</v>
      </c>
    </row>
    <row r="53" spans="1:14" x14ac:dyDescent="0.2">
      <c r="B53" s="26" t="s">
        <v>5097</v>
      </c>
      <c r="F53" s="19"/>
      <c r="G53" s="19">
        <v>4813</v>
      </c>
      <c r="H53" s="19">
        <v>8754</v>
      </c>
      <c r="I53" s="19"/>
      <c r="J53" s="19"/>
      <c r="K53" s="33"/>
      <c r="M53" s="3" t="s">
        <v>182</v>
      </c>
      <c r="N53" s="26" t="s">
        <v>5133</v>
      </c>
    </row>
    <row r="54" spans="1:14" x14ac:dyDescent="0.2">
      <c r="B54" s="26" t="s">
        <v>5098</v>
      </c>
      <c r="F54" s="19"/>
      <c r="G54" s="19">
        <v>523</v>
      </c>
      <c r="H54" s="19">
        <v>0</v>
      </c>
      <c r="I54" s="19"/>
      <c r="J54" s="19"/>
      <c r="K54" s="33"/>
      <c r="M54" s="3" t="s">
        <v>184</v>
      </c>
      <c r="N54" s="26" t="s">
        <v>5134</v>
      </c>
    </row>
    <row r="55" spans="1:14" x14ac:dyDescent="0.2">
      <c r="B55" s="26" t="s">
        <v>5099</v>
      </c>
      <c r="F55" s="19"/>
      <c r="G55" s="19">
        <v>489</v>
      </c>
      <c r="H55" s="19">
        <v>0</v>
      </c>
      <c r="I55" s="19"/>
      <c r="J55" s="19"/>
      <c r="K55" s="33"/>
      <c r="M55" s="3" t="s">
        <v>184</v>
      </c>
      <c r="N55" s="26" t="s">
        <v>5135</v>
      </c>
    </row>
    <row r="56" spans="1:14" x14ac:dyDescent="0.2">
      <c r="B56" s="3" t="s">
        <v>221</v>
      </c>
      <c r="F56" s="19"/>
      <c r="G56" s="19">
        <v>-5019</v>
      </c>
      <c r="H56" s="19">
        <v>5178</v>
      </c>
      <c r="I56" s="19"/>
      <c r="J56" s="19"/>
      <c r="K56" s="33"/>
      <c r="N56" s="3" t="s">
        <v>2279</v>
      </c>
    </row>
    <row r="57" spans="1:14" x14ac:dyDescent="0.2">
      <c r="F57" s="19"/>
      <c r="G57" s="19"/>
      <c r="H57" s="19"/>
      <c r="I57" s="19"/>
      <c r="J57" s="19"/>
      <c r="K57" s="33"/>
    </row>
    <row r="58" spans="1:14" x14ac:dyDescent="0.2">
      <c r="A58" s="3">
        <v>2022</v>
      </c>
      <c r="F58" s="19"/>
      <c r="G58" s="19"/>
      <c r="H58" s="19"/>
      <c r="I58" s="19"/>
      <c r="J58" s="19"/>
      <c r="K58" s="33"/>
    </row>
    <row r="59" spans="1:14" x14ac:dyDescent="0.2">
      <c r="B59" s="26" t="s">
        <v>5136</v>
      </c>
      <c r="F59" s="19"/>
      <c r="G59" s="19">
        <v>1309</v>
      </c>
      <c r="H59" s="19">
        <v>9015</v>
      </c>
      <c r="I59" s="19"/>
      <c r="J59" s="19"/>
      <c r="K59" s="33"/>
      <c r="M59" s="3" t="s">
        <v>182</v>
      </c>
      <c r="N59" s="26" t="s">
        <v>5156</v>
      </c>
    </row>
    <row r="60" spans="1:14" x14ac:dyDescent="0.2">
      <c r="B60" s="26" t="s">
        <v>5137</v>
      </c>
      <c r="F60" s="19"/>
      <c r="G60" s="19">
        <v>1950</v>
      </c>
      <c r="H60" s="19">
        <v>0</v>
      </c>
      <c r="I60" s="19"/>
      <c r="J60" s="19"/>
      <c r="K60" s="33"/>
      <c r="M60" s="3" t="s">
        <v>184</v>
      </c>
      <c r="N60" s="26" t="s">
        <v>5157</v>
      </c>
    </row>
    <row r="61" spans="1:14" x14ac:dyDescent="0.2">
      <c r="B61" s="26" t="s">
        <v>5138</v>
      </c>
      <c r="F61" s="19"/>
      <c r="G61" s="19">
        <v>308</v>
      </c>
      <c r="H61" s="19">
        <v>618</v>
      </c>
      <c r="I61" s="19"/>
      <c r="J61" s="19"/>
      <c r="K61" s="33"/>
      <c r="M61" s="3" t="s">
        <v>182</v>
      </c>
      <c r="N61" s="26" t="s">
        <v>5158</v>
      </c>
    </row>
    <row r="62" spans="1:14" x14ac:dyDescent="0.2">
      <c r="B62" s="26" t="s">
        <v>5139</v>
      </c>
      <c r="F62" s="19"/>
      <c r="G62" s="19">
        <v>123</v>
      </c>
      <c r="H62" s="19">
        <v>266</v>
      </c>
      <c r="I62" s="19"/>
      <c r="J62" s="19"/>
      <c r="K62" s="33"/>
      <c r="M62" s="3" t="s">
        <v>182</v>
      </c>
      <c r="N62" s="26" t="s">
        <v>5159</v>
      </c>
    </row>
    <row r="63" spans="1:14" x14ac:dyDescent="0.2">
      <c r="B63" s="26" t="s">
        <v>5140</v>
      </c>
      <c r="F63" s="19"/>
      <c r="G63" s="19">
        <v>2172</v>
      </c>
      <c r="H63" s="19">
        <v>5255</v>
      </c>
      <c r="I63" s="19"/>
      <c r="J63" s="19"/>
      <c r="K63" s="33"/>
      <c r="M63" s="3" t="s">
        <v>182</v>
      </c>
      <c r="N63" s="26" t="s">
        <v>5160</v>
      </c>
    </row>
    <row r="64" spans="1:14" x14ac:dyDescent="0.2">
      <c r="B64" s="26" t="s">
        <v>5141</v>
      </c>
      <c r="F64" s="19"/>
      <c r="G64" s="19">
        <v>2581</v>
      </c>
      <c r="H64" s="19">
        <v>7891</v>
      </c>
      <c r="I64" s="19"/>
      <c r="J64" s="19"/>
      <c r="K64" s="33"/>
      <c r="M64" s="3" t="s">
        <v>182</v>
      </c>
      <c r="N64" s="26" t="s">
        <v>5161</v>
      </c>
    </row>
    <row r="65" spans="2:14" x14ac:dyDescent="0.2">
      <c r="B65" s="26" t="s">
        <v>5142</v>
      </c>
      <c r="F65" s="19"/>
      <c r="G65" s="19">
        <v>1389</v>
      </c>
      <c r="H65" s="19">
        <v>2778</v>
      </c>
      <c r="I65" s="19"/>
      <c r="J65" s="19"/>
      <c r="K65" s="33"/>
      <c r="M65" s="3" t="s">
        <v>180</v>
      </c>
      <c r="N65" s="26" t="s">
        <v>5162</v>
      </c>
    </row>
    <row r="66" spans="2:14" x14ac:dyDescent="0.2">
      <c r="B66" s="26" t="s">
        <v>5143</v>
      </c>
      <c r="F66" s="19"/>
      <c r="G66" s="19">
        <v>100</v>
      </c>
      <c r="H66" s="19">
        <v>0</v>
      </c>
      <c r="I66" s="19"/>
      <c r="J66" s="19"/>
      <c r="K66" s="33"/>
      <c r="M66" s="3" t="s">
        <v>184</v>
      </c>
      <c r="N66" s="26" t="s">
        <v>5163</v>
      </c>
    </row>
    <row r="67" spans="2:14" x14ac:dyDescent="0.2">
      <c r="B67" s="26" t="s">
        <v>5144</v>
      </c>
      <c r="F67" s="19"/>
      <c r="G67" s="19">
        <v>298</v>
      </c>
      <c r="H67" s="19">
        <v>500</v>
      </c>
      <c r="I67" s="19"/>
      <c r="J67" s="19"/>
      <c r="K67" s="33"/>
      <c r="M67" s="3" t="s">
        <v>180</v>
      </c>
      <c r="N67" s="26" t="s">
        <v>5164</v>
      </c>
    </row>
    <row r="68" spans="2:14" x14ac:dyDescent="0.2">
      <c r="B68" s="26" t="s">
        <v>4938</v>
      </c>
      <c r="F68" s="19"/>
      <c r="G68" s="19">
        <v>54</v>
      </c>
      <c r="H68" s="19">
        <v>113</v>
      </c>
      <c r="I68" s="19"/>
      <c r="J68" s="19"/>
      <c r="K68" s="33"/>
      <c r="M68" s="3" t="s">
        <v>180</v>
      </c>
      <c r="N68" s="26" t="s">
        <v>5165</v>
      </c>
    </row>
    <row r="69" spans="2:14" x14ac:dyDescent="0.2">
      <c r="B69" s="26" t="s">
        <v>3140</v>
      </c>
      <c r="F69" s="19"/>
      <c r="G69" s="19">
        <v>-50955</v>
      </c>
      <c r="H69" s="19">
        <v>0</v>
      </c>
      <c r="I69" s="19"/>
      <c r="J69" s="19"/>
      <c r="K69" s="33"/>
      <c r="M69" s="3" t="s">
        <v>184</v>
      </c>
      <c r="N69" s="26" t="s">
        <v>5166</v>
      </c>
    </row>
    <row r="70" spans="2:14" x14ac:dyDescent="0.2">
      <c r="B70" s="26" t="s">
        <v>5145</v>
      </c>
      <c r="F70" s="19"/>
      <c r="G70" s="19">
        <v>81</v>
      </c>
      <c r="H70" s="19">
        <v>170</v>
      </c>
      <c r="I70" s="19"/>
      <c r="J70" s="19"/>
      <c r="K70" s="33"/>
      <c r="M70" s="3" t="s">
        <v>180</v>
      </c>
      <c r="N70" s="26" t="s">
        <v>5167</v>
      </c>
    </row>
    <row r="71" spans="2:14" x14ac:dyDescent="0.2">
      <c r="B71" s="26" t="s">
        <v>5146</v>
      </c>
      <c r="F71" s="19"/>
      <c r="G71" s="19">
        <v>1413</v>
      </c>
      <c r="H71" s="19">
        <v>0</v>
      </c>
      <c r="I71" s="19"/>
      <c r="J71" s="19"/>
      <c r="K71" s="33"/>
      <c r="M71" s="3" t="s">
        <v>184</v>
      </c>
      <c r="N71" s="26" t="s">
        <v>5168</v>
      </c>
    </row>
    <row r="72" spans="2:14" x14ac:dyDescent="0.2">
      <c r="B72" s="26" t="s">
        <v>5147</v>
      </c>
      <c r="F72" s="19"/>
      <c r="G72" s="19">
        <v>1795</v>
      </c>
      <c r="H72" s="19">
        <v>3446</v>
      </c>
      <c r="I72" s="19"/>
      <c r="J72" s="19"/>
      <c r="K72" s="33"/>
      <c r="M72" s="3" t="s">
        <v>182</v>
      </c>
      <c r="N72" s="26" t="s">
        <v>5169</v>
      </c>
    </row>
    <row r="73" spans="2:14" x14ac:dyDescent="0.2">
      <c r="B73" s="26" t="s">
        <v>5148</v>
      </c>
      <c r="F73" s="19"/>
      <c r="G73" s="19">
        <v>33</v>
      </c>
      <c r="H73" s="19">
        <v>0</v>
      </c>
      <c r="I73" s="19"/>
      <c r="J73" s="19"/>
      <c r="K73" s="33"/>
      <c r="M73" s="3" t="s">
        <v>184</v>
      </c>
      <c r="N73" s="26" t="s">
        <v>5170</v>
      </c>
    </row>
    <row r="74" spans="2:14" x14ac:dyDescent="0.2">
      <c r="B74" s="26" t="s">
        <v>5149</v>
      </c>
      <c r="F74" s="19"/>
      <c r="G74" s="19">
        <v>2018</v>
      </c>
      <c r="H74" s="19">
        <v>6780</v>
      </c>
      <c r="I74" s="19"/>
      <c r="J74" s="19"/>
      <c r="K74" s="33"/>
      <c r="M74" s="3" t="s">
        <v>182</v>
      </c>
      <c r="N74" s="26" t="s">
        <v>5171</v>
      </c>
    </row>
    <row r="75" spans="2:14" x14ac:dyDescent="0.2">
      <c r="B75" s="26" t="s">
        <v>5083</v>
      </c>
      <c r="F75" s="19"/>
      <c r="G75" s="19">
        <v>228</v>
      </c>
      <c r="H75" s="19">
        <v>479</v>
      </c>
      <c r="I75" s="19"/>
      <c r="J75" s="19"/>
      <c r="K75" s="33"/>
      <c r="M75" s="3" t="s">
        <v>180</v>
      </c>
      <c r="N75" s="26" t="s">
        <v>5172</v>
      </c>
    </row>
    <row r="76" spans="2:14" x14ac:dyDescent="0.2">
      <c r="B76" s="26" t="s">
        <v>5084</v>
      </c>
      <c r="F76" s="19"/>
      <c r="G76" s="19">
        <v>31</v>
      </c>
      <c r="H76" s="19">
        <v>65</v>
      </c>
      <c r="I76" s="19"/>
      <c r="J76" s="19"/>
      <c r="K76" s="33"/>
      <c r="M76" s="3" t="s">
        <v>180</v>
      </c>
      <c r="N76" s="26" t="s">
        <v>5173</v>
      </c>
    </row>
    <row r="77" spans="2:14" x14ac:dyDescent="0.2">
      <c r="B77" s="26" t="s">
        <v>5150</v>
      </c>
      <c r="F77" s="19"/>
      <c r="G77" s="19">
        <v>8428</v>
      </c>
      <c r="H77" s="19">
        <v>41537</v>
      </c>
      <c r="I77" s="19"/>
      <c r="J77" s="19"/>
      <c r="K77" s="33"/>
      <c r="M77" s="3" t="s">
        <v>182</v>
      </c>
      <c r="N77" s="26" t="s">
        <v>5174</v>
      </c>
    </row>
    <row r="78" spans="2:14" x14ac:dyDescent="0.2">
      <c r="B78" s="26" t="s">
        <v>3934</v>
      </c>
      <c r="F78" s="19"/>
      <c r="G78" s="19">
        <v>0</v>
      </c>
      <c r="H78" s="19">
        <v>792</v>
      </c>
      <c r="I78" s="19"/>
      <c r="J78" s="19"/>
      <c r="K78" s="33"/>
      <c r="M78" s="3" t="s">
        <v>182</v>
      </c>
      <c r="N78" s="26" t="s">
        <v>4168</v>
      </c>
    </row>
    <row r="79" spans="2:14" x14ac:dyDescent="0.2">
      <c r="B79" s="26" t="s">
        <v>4940</v>
      </c>
      <c r="F79" s="19"/>
      <c r="G79" s="19">
        <v>353</v>
      </c>
      <c r="H79" s="19">
        <v>446</v>
      </c>
      <c r="I79" s="19"/>
      <c r="J79" s="19"/>
      <c r="K79" s="33"/>
      <c r="M79" s="3" t="s">
        <v>182</v>
      </c>
      <c r="N79" s="26" t="s">
        <v>5175</v>
      </c>
    </row>
    <row r="80" spans="2:14" x14ac:dyDescent="0.2">
      <c r="B80" s="26" t="s">
        <v>5087</v>
      </c>
      <c r="F80" s="19"/>
      <c r="G80" s="19">
        <v>77269</v>
      </c>
      <c r="H80" s="19">
        <v>163873</v>
      </c>
      <c r="I80" s="19"/>
      <c r="J80" s="19"/>
      <c r="K80" s="33"/>
      <c r="M80" s="3" t="s">
        <v>182</v>
      </c>
      <c r="N80" s="26" t="s">
        <v>5176</v>
      </c>
    </row>
    <row r="81" spans="1:14" x14ac:dyDescent="0.2">
      <c r="B81" s="26" t="s">
        <v>5151</v>
      </c>
      <c r="F81" s="19"/>
      <c r="G81" s="19">
        <v>953</v>
      </c>
      <c r="H81" s="19">
        <v>2156</v>
      </c>
      <c r="I81" s="19"/>
      <c r="J81" s="19"/>
      <c r="K81" s="33"/>
      <c r="M81" s="3" t="s">
        <v>182</v>
      </c>
      <c r="N81" s="26" t="s">
        <v>5177</v>
      </c>
    </row>
    <row r="82" spans="1:14" x14ac:dyDescent="0.2">
      <c r="B82" s="26" t="s">
        <v>5152</v>
      </c>
      <c r="F82" s="19"/>
      <c r="G82" s="19">
        <v>8764</v>
      </c>
      <c r="H82" s="19">
        <v>20713</v>
      </c>
      <c r="I82" s="19"/>
      <c r="J82" s="19"/>
      <c r="K82" s="33"/>
      <c r="M82" s="3" t="s">
        <v>182</v>
      </c>
      <c r="N82" s="26" t="s">
        <v>5178</v>
      </c>
    </row>
    <row r="83" spans="1:14" x14ac:dyDescent="0.2">
      <c r="B83" s="26" t="s">
        <v>4942</v>
      </c>
      <c r="F83" s="19"/>
      <c r="G83" s="19">
        <v>1250</v>
      </c>
      <c r="H83" s="19">
        <v>0</v>
      </c>
      <c r="I83" s="19"/>
      <c r="J83" s="19"/>
      <c r="K83" s="33"/>
      <c r="M83" s="3" t="s">
        <v>184</v>
      </c>
      <c r="N83" s="26" t="s">
        <v>5179</v>
      </c>
    </row>
    <row r="84" spans="1:14" x14ac:dyDescent="0.2">
      <c r="B84" s="26" t="s">
        <v>4943</v>
      </c>
      <c r="F84" s="19"/>
      <c r="G84" s="19">
        <v>306</v>
      </c>
      <c r="H84" s="19">
        <v>355</v>
      </c>
      <c r="I84" s="19"/>
      <c r="J84" s="19"/>
      <c r="K84" s="33"/>
      <c r="M84" s="3" t="s">
        <v>180</v>
      </c>
      <c r="N84" s="26" t="s">
        <v>5180</v>
      </c>
    </row>
    <row r="85" spans="1:14" x14ac:dyDescent="0.2">
      <c r="B85" s="26" t="s">
        <v>5153</v>
      </c>
      <c r="F85" s="19"/>
      <c r="G85" s="19">
        <v>19648</v>
      </c>
      <c r="H85" s="19">
        <v>2399</v>
      </c>
      <c r="I85" s="19"/>
      <c r="J85" s="19"/>
      <c r="K85" s="33"/>
      <c r="M85" s="3" t="s">
        <v>182</v>
      </c>
      <c r="N85" s="26" t="s">
        <v>5181</v>
      </c>
    </row>
    <row r="86" spans="1:14" x14ac:dyDescent="0.2">
      <c r="B86" s="26" t="s">
        <v>3170</v>
      </c>
      <c r="F86" s="19"/>
      <c r="G86" s="19">
        <v>82</v>
      </c>
      <c r="H86" s="19">
        <v>816</v>
      </c>
      <c r="I86" s="19"/>
      <c r="J86" s="19"/>
      <c r="K86" s="33"/>
      <c r="M86" s="3" t="s">
        <v>182</v>
      </c>
      <c r="N86" s="26" t="s">
        <v>5182</v>
      </c>
    </row>
    <row r="87" spans="1:14" x14ac:dyDescent="0.2">
      <c r="B87" s="26" t="s">
        <v>5154</v>
      </c>
      <c r="F87" s="19"/>
      <c r="G87" s="19">
        <v>72045</v>
      </c>
      <c r="H87" s="19">
        <v>20917</v>
      </c>
      <c r="I87" s="19"/>
      <c r="J87" s="19"/>
      <c r="K87" s="33"/>
      <c r="M87" s="3" t="s">
        <v>182</v>
      </c>
      <c r="N87" s="26" t="s">
        <v>5183</v>
      </c>
    </row>
    <row r="88" spans="1:14" x14ac:dyDescent="0.2">
      <c r="B88" s="26" t="s">
        <v>5155</v>
      </c>
      <c r="F88" s="19"/>
      <c r="G88" s="19">
        <v>1719</v>
      </c>
      <c r="H88" s="19">
        <v>134</v>
      </c>
      <c r="I88" s="19"/>
      <c r="J88" s="19"/>
      <c r="K88" s="33"/>
      <c r="M88" s="3" t="s">
        <v>182</v>
      </c>
      <c r="N88" s="26" t="s">
        <v>5184</v>
      </c>
    </row>
    <row r="89" spans="1:14" x14ac:dyDescent="0.2">
      <c r="B89" s="3" t="s">
        <v>221</v>
      </c>
      <c r="F89" s="19"/>
      <c r="G89" s="19">
        <v>12411</v>
      </c>
      <c r="H89" s="19">
        <v>14296</v>
      </c>
      <c r="I89" s="19"/>
      <c r="J89" s="19"/>
      <c r="K89" s="33"/>
      <c r="N89" s="39" t="s">
        <v>3285</v>
      </c>
    </row>
    <row r="90" spans="1:14" x14ac:dyDescent="0.2">
      <c r="F90" s="19"/>
      <c r="G90" s="19"/>
      <c r="H90" s="19"/>
      <c r="I90" s="19"/>
      <c r="J90" s="19"/>
      <c r="K90" s="33"/>
    </row>
    <row r="91" spans="1:14" x14ac:dyDescent="0.2">
      <c r="A91" s="3">
        <v>2023</v>
      </c>
      <c r="F91" s="19"/>
      <c r="G91" s="19"/>
      <c r="H91" s="19"/>
      <c r="I91" s="19"/>
      <c r="J91" s="19"/>
      <c r="K91" s="33"/>
    </row>
    <row r="92" spans="1:14" x14ac:dyDescent="0.2">
      <c r="B92" s="26" t="s">
        <v>5136</v>
      </c>
      <c r="F92" s="19"/>
      <c r="G92" s="19">
        <v>-489</v>
      </c>
      <c r="H92" s="19"/>
      <c r="I92" s="19"/>
      <c r="J92" s="19"/>
      <c r="K92" s="33"/>
      <c r="M92" s="3" t="s">
        <v>184</v>
      </c>
      <c r="N92" s="26" t="s">
        <v>5189</v>
      </c>
    </row>
    <row r="93" spans="1:14" x14ac:dyDescent="0.2">
      <c r="B93" s="26" t="s">
        <v>3140</v>
      </c>
      <c r="F93" s="19"/>
      <c r="G93" s="19">
        <v>-115975</v>
      </c>
      <c r="H93" s="19"/>
      <c r="I93" s="19"/>
      <c r="J93" s="19"/>
      <c r="K93" s="33"/>
      <c r="M93" s="3" t="s">
        <v>184</v>
      </c>
      <c r="N93" s="26" t="s">
        <v>4213</v>
      </c>
    </row>
    <row r="94" spans="1:14" x14ac:dyDescent="0.2">
      <c r="B94" s="26" t="s">
        <v>4942</v>
      </c>
      <c r="F94" s="19"/>
      <c r="G94" s="19">
        <v>-163</v>
      </c>
      <c r="H94" s="19"/>
      <c r="I94" s="19"/>
      <c r="J94" s="19"/>
      <c r="K94" s="33"/>
      <c r="M94" s="3" t="s">
        <v>184</v>
      </c>
      <c r="N94" s="26" t="s">
        <v>5190</v>
      </c>
    </row>
    <row r="95" spans="1:14" x14ac:dyDescent="0.2">
      <c r="B95" s="26" t="s">
        <v>5185</v>
      </c>
      <c r="F95" s="19"/>
      <c r="G95" s="19">
        <v>302</v>
      </c>
      <c r="H95" s="19"/>
      <c r="I95" s="19"/>
      <c r="J95" s="19"/>
      <c r="K95" s="33"/>
      <c r="M95" s="3" t="s">
        <v>180</v>
      </c>
      <c r="N95" s="26" t="s">
        <v>5191</v>
      </c>
    </row>
    <row r="96" spans="1:14" x14ac:dyDescent="0.2">
      <c r="B96" s="26" t="s">
        <v>5186</v>
      </c>
      <c r="F96" s="19"/>
      <c r="G96" s="19">
        <v>1071</v>
      </c>
      <c r="H96" s="19"/>
      <c r="I96" s="19"/>
      <c r="J96" s="19"/>
      <c r="K96" s="33"/>
      <c r="M96" s="3" t="s">
        <v>184</v>
      </c>
      <c r="N96" s="26" t="s">
        <v>5192</v>
      </c>
    </row>
    <row r="97" spans="2:14" x14ac:dyDescent="0.2">
      <c r="B97" s="26" t="s">
        <v>5187</v>
      </c>
      <c r="F97" s="19"/>
      <c r="G97" s="19">
        <v>-8907</v>
      </c>
      <c r="H97" s="19"/>
      <c r="I97" s="19"/>
      <c r="J97" s="19"/>
      <c r="K97" s="33"/>
      <c r="M97" s="3" t="s">
        <v>184</v>
      </c>
      <c r="N97" s="26" t="s">
        <v>5193</v>
      </c>
    </row>
    <row r="98" spans="2:14" x14ac:dyDescent="0.2">
      <c r="B98" s="26" t="s">
        <v>5188</v>
      </c>
      <c r="F98" s="19"/>
      <c r="G98" s="19">
        <v>-13196</v>
      </c>
      <c r="H98" s="19"/>
      <c r="I98" s="19"/>
      <c r="J98" s="19"/>
      <c r="K98" s="33"/>
      <c r="M98" s="3" t="s">
        <v>184</v>
      </c>
      <c r="N98" s="26" t="s">
        <v>5194</v>
      </c>
    </row>
    <row r="99" spans="2:14" x14ac:dyDescent="0.2">
      <c r="B99" s="26" t="s">
        <v>4349</v>
      </c>
      <c r="F99" s="19"/>
      <c r="G99" s="19"/>
      <c r="H99" s="19">
        <v>1354</v>
      </c>
      <c r="I99" s="19">
        <v>2912</v>
      </c>
      <c r="J99" s="19"/>
      <c r="K99" s="33"/>
      <c r="M99" s="3" t="s">
        <v>182</v>
      </c>
      <c r="N99" s="26" t="s">
        <v>5218</v>
      </c>
    </row>
    <row r="100" spans="2:14" x14ac:dyDescent="0.2">
      <c r="B100" s="26" t="s">
        <v>5195</v>
      </c>
      <c r="F100" s="19"/>
      <c r="G100" s="19"/>
      <c r="H100" s="19">
        <v>300</v>
      </c>
      <c r="I100" s="19">
        <v>907</v>
      </c>
      <c r="J100" s="19"/>
      <c r="K100" s="33"/>
      <c r="M100" s="3" t="s">
        <v>182</v>
      </c>
      <c r="N100" s="26" t="s">
        <v>5219</v>
      </c>
    </row>
    <row r="101" spans="2:14" x14ac:dyDescent="0.2">
      <c r="B101" s="26" t="s">
        <v>4234</v>
      </c>
      <c r="F101" s="19"/>
      <c r="G101" s="19"/>
      <c r="H101" s="19">
        <v>134</v>
      </c>
      <c r="I101" s="19">
        <v>0</v>
      </c>
      <c r="J101" s="19"/>
      <c r="K101" s="33"/>
      <c r="M101" s="3" t="s">
        <v>184</v>
      </c>
      <c r="N101" s="26" t="s">
        <v>2996</v>
      </c>
    </row>
    <row r="102" spans="2:14" x14ac:dyDescent="0.2">
      <c r="B102" s="26" t="s">
        <v>3717</v>
      </c>
      <c r="F102" s="19"/>
      <c r="G102" s="19"/>
      <c r="H102" s="19">
        <v>-425</v>
      </c>
      <c r="I102" s="19">
        <v>-607</v>
      </c>
      <c r="J102" s="19"/>
      <c r="K102" s="33"/>
      <c r="M102" s="3" t="s">
        <v>180</v>
      </c>
      <c r="N102" s="26" t="s">
        <v>5220</v>
      </c>
    </row>
    <row r="103" spans="2:14" x14ac:dyDescent="0.2">
      <c r="B103" s="26" t="s">
        <v>5136</v>
      </c>
      <c r="F103" s="19"/>
      <c r="G103" s="19"/>
      <c r="H103" s="19">
        <v>784</v>
      </c>
      <c r="I103" s="19">
        <v>3465</v>
      </c>
      <c r="J103" s="19"/>
      <c r="K103" s="33"/>
      <c r="M103" s="3" t="s">
        <v>182</v>
      </c>
      <c r="N103" s="26" t="s">
        <v>5221</v>
      </c>
    </row>
    <row r="104" spans="2:14" x14ac:dyDescent="0.2">
      <c r="B104" s="26" t="s">
        <v>5138</v>
      </c>
      <c r="F104" s="19"/>
      <c r="G104" s="19"/>
      <c r="H104" s="19">
        <v>16515</v>
      </c>
      <c r="I104" s="19">
        <v>23281</v>
      </c>
      <c r="J104" s="19"/>
      <c r="K104" s="33"/>
      <c r="M104" s="3" t="s">
        <v>180</v>
      </c>
      <c r="N104" s="26" t="s">
        <v>5222</v>
      </c>
    </row>
    <row r="105" spans="2:14" x14ac:dyDescent="0.2">
      <c r="B105" s="26" t="s">
        <v>4985</v>
      </c>
      <c r="F105" s="19"/>
      <c r="G105" s="19"/>
      <c r="H105" s="19">
        <v>5720</v>
      </c>
      <c r="I105" s="19">
        <v>15644</v>
      </c>
      <c r="J105" s="19"/>
      <c r="K105" s="33"/>
      <c r="M105" s="3" t="s">
        <v>182</v>
      </c>
      <c r="N105" s="26" t="s">
        <v>5223</v>
      </c>
    </row>
    <row r="106" spans="2:14" x14ac:dyDescent="0.2">
      <c r="B106" s="26" t="s">
        <v>4529</v>
      </c>
      <c r="F106" s="19"/>
      <c r="G106" s="19"/>
      <c r="H106" s="19">
        <v>102</v>
      </c>
      <c r="I106" s="19">
        <v>107</v>
      </c>
      <c r="J106" s="19"/>
      <c r="K106" s="33"/>
      <c r="M106" s="3" t="s">
        <v>180</v>
      </c>
      <c r="N106" s="26" t="s">
        <v>5001</v>
      </c>
    </row>
    <row r="107" spans="2:14" x14ac:dyDescent="0.2">
      <c r="B107" s="26" t="s">
        <v>5072</v>
      </c>
      <c r="F107" s="19"/>
      <c r="G107" s="19"/>
      <c r="H107" s="19">
        <v>20169</v>
      </c>
      <c r="I107" s="19">
        <v>21596</v>
      </c>
      <c r="J107" s="19"/>
      <c r="K107" s="33"/>
      <c r="M107" s="3" t="s">
        <v>180</v>
      </c>
      <c r="N107" s="26" t="s">
        <v>5224</v>
      </c>
    </row>
    <row r="108" spans="2:14" x14ac:dyDescent="0.2">
      <c r="B108" s="26" t="s">
        <v>5073</v>
      </c>
      <c r="F108" s="19"/>
      <c r="G108" s="19"/>
      <c r="H108" s="19">
        <v>772</v>
      </c>
      <c r="I108" s="19">
        <v>933</v>
      </c>
      <c r="J108" s="19"/>
      <c r="K108" s="33"/>
      <c r="M108" s="3" t="s">
        <v>180</v>
      </c>
      <c r="N108" s="26" t="s">
        <v>5225</v>
      </c>
    </row>
    <row r="109" spans="2:14" x14ac:dyDescent="0.2">
      <c r="B109" s="26" t="s">
        <v>5196</v>
      </c>
      <c r="F109" s="19"/>
      <c r="G109" s="19"/>
      <c r="H109" s="19">
        <v>485</v>
      </c>
      <c r="I109" s="19">
        <v>0</v>
      </c>
      <c r="J109" s="19"/>
      <c r="K109" s="33"/>
      <c r="M109" s="3" t="s">
        <v>184</v>
      </c>
      <c r="N109" s="26" t="s">
        <v>5226</v>
      </c>
    </row>
    <row r="110" spans="2:14" x14ac:dyDescent="0.2">
      <c r="B110" s="26" t="s">
        <v>5197</v>
      </c>
      <c r="F110" s="19"/>
      <c r="G110" s="19"/>
      <c r="H110" s="19">
        <v>104</v>
      </c>
      <c r="I110" s="19">
        <v>0</v>
      </c>
      <c r="J110" s="19"/>
      <c r="K110" s="33"/>
      <c r="M110" s="3" t="s">
        <v>184</v>
      </c>
      <c r="N110" s="26" t="s">
        <v>5227</v>
      </c>
    </row>
    <row r="111" spans="2:14" x14ac:dyDescent="0.2">
      <c r="B111" s="26" t="s">
        <v>3140</v>
      </c>
      <c r="F111" s="19"/>
      <c r="G111" s="19"/>
      <c r="H111" s="19">
        <v>-17564</v>
      </c>
      <c r="I111" s="19">
        <v>0</v>
      </c>
      <c r="J111" s="19"/>
      <c r="K111" s="33"/>
      <c r="M111" s="3" t="s">
        <v>184</v>
      </c>
      <c r="N111" s="26" t="s">
        <v>5228</v>
      </c>
    </row>
    <row r="112" spans="2:14" x14ac:dyDescent="0.2">
      <c r="B112" s="26" t="s">
        <v>5198</v>
      </c>
      <c r="F112" s="19"/>
      <c r="G112" s="19"/>
      <c r="H112" s="19">
        <v>2726</v>
      </c>
      <c r="I112" s="19">
        <v>0</v>
      </c>
      <c r="J112" s="19"/>
      <c r="K112" s="33"/>
      <c r="M112" s="3" t="s">
        <v>184</v>
      </c>
      <c r="N112" s="26" t="s">
        <v>5229</v>
      </c>
    </row>
    <row r="113" spans="2:14" x14ac:dyDescent="0.2">
      <c r="B113" s="26" t="s">
        <v>5199</v>
      </c>
      <c r="F113" s="19"/>
      <c r="G113" s="19"/>
      <c r="H113" s="19">
        <v>1090</v>
      </c>
      <c r="I113" s="19">
        <v>1145</v>
      </c>
      <c r="J113" s="19"/>
      <c r="K113" s="33"/>
      <c r="M113" s="3" t="s">
        <v>180</v>
      </c>
      <c r="N113" s="26" t="s">
        <v>5230</v>
      </c>
    </row>
    <row r="114" spans="2:14" x14ac:dyDescent="0.2">
      <c r="B114" s="26" t="s">
        <v>5200</v>
      </c>
      <c r="F114" s="19"/>
      <c r="G114" s="19"/>
      <c r="H114" s="19">
        <v>250</v>
      </c>
      <c r="I114" s="19">
        <v>0</v>
      </c>
      <c r="J114" s="19"/>
      <c r="K114" s="33"/>
      <c r="M114" s="3" t="s">
        <v>184</v>
      </c>
      <c r="N114" s="26" t="s">
        <v>5231</v>
      </c>
    </row>
    <row r="115" spans="2:14" x14ac:dyDescent="0.2">
      <c r="B115" s="26" t="s">
        <v>5201</v>
      </c>
      <c r="F115" s="19"/>
      <c r="G115" s="19"/>
      <c r="H115" s="19">
        <v>3986</v>
      </c>
      <c r="I115" s="19">
        <v>6158</v>
      </c>
      <c r="J115" s="19"/>
      <c r="K115" s="33"/>
      <c r="M115" s="3" t="s">
        <v>182</v>
      </c>
      <c r="N115" s="26" t="s">
        <v>5232</v>
      </c>
    </row>
    <row r="116" spans="2:14" x14ac:dyDescent="0.2">
      <c r="B116" s="26" t="s">
        <v>5202</v>
      </c>
      <c r="F116" s="19"/>
      <c r="G116" s="19"/>
      <c r="H116" s="19">
        <v>4540</v>
      </c>
      <c r="I116" s="19">
        <v>0</v>
      </c>
      <c r="J116" s="19"/>
      <c r="K116" s="33"/>
      <c r="M116" s="3" t="s">
        <v>184</v>
      </c>
      <c r="N116" s="26" t="s">
        <v>5233</v>
      </c>
    </row>
    <row r="117" spans="2:14" x14ac:dyDescent="0.2">
      <c r="B117" s="26" t="s">
        <v>5083</v>
      </c>
      <c r="F117" s="19"/>
      <c r="G117" s="19"/>
      <c r="H117" s="19">
        <v>726</v>
      </c>
      <c r="I117" s="19">
        <v>788</v>
      </c>
      <c r="J117" s="19"/>
      <c r="K117" s="33"/>
      <c r="M117" s="3" t="s">
        <v>180</v>
      </c>
      <c r="N117" s="26" t="s">
        <v>5234</v>
      </c>
    </row>
    <row r="118" spans="2:14" x14ac:dyDescent="0.2">
      <c r="B118" s="26" t="s">
        <v>5203</v>
      </c>
      <c r="F118" s="19"/>
      <c r="G118" s="19"/>
      <c r="H118" s="19">
        <v>81715</v>
      </c>
      <c r="I118" s="19">
        <v>101490</v>
      </c>
      <c r="J118" s="19"/>
      <c r="K118" s="33"/>
      <c r="M118" s="3" t="s">
        <v>180</v>
      </c>
      <c r="N118" s="26" t="s">
        <v>5235</v>
      </c>
    </row>
    <row r="119" spans="2:14" x14ac:dyDescent="0.2">
      <c r="B119" s="26" t="s">
        <v>5204</v>
      </c>
      <c r="F119" s="19"/>
      <c r="G119" s="19"/>
      <c r="H119" s="19">
        <v>24296</v>
      </c>
      <c r="I119" s="19">
        <v>27771</v>
      </c>
      <c r="J119" s="19"/>
      <c r="K119" s="33"/>
      <c r="M119" s="3" t="s">
        <v>180</v>
      </c>
      <c r="N119" s="26" t="s">
        <v>5236</v>
      </c>
    </row>
    <row r="120" spans="2:14" x14ac:dyDescent="0.2">
      <c r="B120" s="26" t="s">
        <v>5185</v>
      </c>
      <c r="F120" s="19"/>
      <c r="G120" s="19"/>
      <c r="H120" s="19">
        <v>1202</v>
      </c>
      <c r="I120" s="19">
        <v>1269</v>
      </c>
      <c r="J120" s="19"/>
      <c r="K120" s="33"/>
      <c r="M120" s="3" t="s">
        <v>180</v>
      </c>
      <c r="N120" s="26" t="s">
        <v>5191</v>
      </c>
    </row>
    <row r="121" spans="2:14" x14ac:dyDescent="0.2">
      <c r="B121" s="26" t="s">
        <v>5205</v>
      </c>
      <c r="F121" s="19"/>
      <c r="G121" s="19"/>
      <c r="H121" s="19">
        <v>802</v>
      </c>
      <c r="I121" s="19">
        <v>838</v>
      </c>
      <c r="J121" s="19"/>
      <c r="K121" s="33"/>
      <c r="M121" s="3" t="s">
        <v>180</v>
      </c>
      <c r="N121" s="26" t="s">
        <v>5237</v>
      </c>
    </row>
    <row r="122" spans="2:14" x14ac:dyDescent="0.2">
      <c r="B122" s="26" t="s">
        <v>5206</v>
      </c>
      <c r="F122" s="19"/>
      <c r="G122" s="19"/>
      <c r="H122" s="19">
        <v>5158</v>
      </c>
      <c r="I122" s="19">
        <v>5682</v>
      </c>
      <c r="J122" s="19"/>
      <c r="K122" s="33"/>
      <c r="M122" s="3" t="s">
        <v>180</v>
      </c>
      <c r="N122" s="26" t="s">
        <v>5238</v>
      </c>
    </row>
    <row r="123" spans="2:14" x14ac:dyDescent="0.2">
      <c r="B123" s="26" t="s">
        <v>5207</v>
      </c>
      <c r="F123" s="19"/>
      <c r="G123" s="19"/>
      <c r="H123" s="19">
        <v>3255</v>
      </c>
      <c r="I123" s="19">
        <v>3795</v>
      </c>
      <c r="J123" s="19"/>
      <c r="K123" s="33"/>
      <c r="M123" s="3" t="s">
        <v>180</v>
      </c>
      <c r="N123" s="26" t="s">
        <v>5239</v>
      </c>
    </row>
    <row r="124" spans="2:14" x14ac:dyDescent="0.2">
      <c r="B124" s="26" t="s">
        <v>5208</v>
      </c>
      <c r="F124" s="19"/>
      <c r="G124" s="19"/>
      <c r="H124" s="19">
        <v>6784</v>
      </c>
      <c r="I124" s="19">
        <v>8998</v>
      </c>
      <c r="J124" s="19"/>
      <c r="K124" s="33"/>
      <c r="M124" s="3" t="s">
        <v>180</v>
      </c>
      <c r="N124" s="26" t="s">
        <v>5240</v>
      </c>
    </row>
    <row r="125" spans="2:14" x14ac:dyDescent="0.2">
      <c r="B125" s="26" t="s">
        <v>5209</v>
      </c>
      <c r="F125" s="19"/>
      <c r="G125" s="19"/>
      <c r="H125" s="19">
        <v>5839</v>
      </c>
      <c r="I125" s="19">
        <v>7026</v>
      </c>
      <c r="J125" s="19"/>
      <c r="K125" s="33"/>
      <c r="M125" s="3" t="s">
        <v>180</v>
      </c>
      <c r="N125" s="26" t="s">
        <v>5241</v>
      </c>
    </row>
    <row r="126" spans="2:14" x14ac:dyDescent="0.2">
      <c r="B126" s="26" t="s">
        <v>5210</v>
      </c>
      <c r="F126" s="19"/>
      <c r="G126" s="19"/>
      <c r="H126" s="19">
        <v>12394</v>
      </c>
      <c r="I126" s="19">
        <v>14598</v>
      </c>
      <c r="J126" s="19"/>
      <c r="K126" s="33"/>
      <c r="M126" s="3" t="s">
        <v>180</v>
      </c>
      <c r="N126" s="26" t="s">
        <v>5242</v>
      </c>
    </row>
    <row r="127" spans="2:14" x14ac:dyDescent="0.2">
      <c r="B127" s="26" t="s">
        <v>5211</v>
      </c>
      <c r="F127" s="19"/>
      <c r="G127" s="19"/>
      <c r="H127" s="19">
        <v>3270</v>
      </c>
      <c r="I127" s="19">
        <v>4560</v>
      </c>
      <c r="J127" s="19"/>
      <c r="K127" s="33"/>
      <c r="M127" s="3" t="s">
        <v>180</v>
      </c>
      <c r="N127" s="26" t="s">
        <v>5243</v>
      </c>
    </row>
    <row r="128" spans="2:14" x14ac:dyDescent="0.2">
      <c r="B128" s="26" t="s">
        <v>5212</v>
      </c>
      <c r="F128" s="19"/>
      <c r="G128" s="19"/>
      <c r="H128" s="19">
        <v>1079</v>
      </c>
      <c r="I128" s="19">
        <v>1138</v>
      </c>
      <c r="J128" s="19"/>
      <c r="K128" s="33"/>
      <c r="M128" s="3" t="s">
        <v>180</v>
      </c>
      <c r="N128" s="26" t="s">
        <v>5244</v>
      </c>
    </row>
    <row r="129" spans="1:14" x14ac:dyDescent="0.2">
      <c r="B129" s="26" t="s">
        <v>5213</v>
      </c>
      <c r="F129" s="19"/>
      <c r="G129" s="19"/>
      <c r="H129" s="19">
        <v>425</v>
      </c>
      <c r="I129" s="19">
        <v>452</v>
      </c>
      <c r="J129" s="19"/>
      <c r="K129" s="33"/>
      <c r="M129" s="3" t="s">
        <v>180</v>
      </c>
      <c r="N129" s="26" t="s">
        <v>5245</v>
      </c>
    </row>
    <row r="130" spans="1:14" x14ac:dyDescent="0.2">
      <c r="B130" s="26" t="s">
        <v>5187</v>
      </c>
      <c r="F130" s="19"/>
      <c r="G130" s="19"/>
      <c r="H130" s="19">
        <v>-34010</v>
      </c>
      <c r="I130" s="19">
        <v>-35841</v>
      </c>
      <c r="J130" s="19"/>
      <c r="K130" s="33"/>
      <c r="M130" s="3" t="s">
        <v>180</v>
      </c>
      <c r="N130" s="26" t="s">
        <v>5193</v>
      </c>
    </row>
    <row r="131" spans="1:14" x14ac:dyDescent="0.2">
      <c r="B131" s="26" t="s">
        <v>5093</v>
      </c>
      <c r="F131" s="19"/>
      <c r="G131" s="19"/>
      <c r="H131" s="19">
        <v>-15000</v>
      </c>
      <c r="I131" s="19">
        <v>-15753</v>
      </c>
      <c r="J131" s="19"/>
      <c r="K131" s="33"/>
      <c r="M131" s="3" t="s">
        <v>180</v>
      </c>
      <c r="N131" s="26" t="s">
        <v>5246</v>
      </c>
    </row>
    <row r="132" spans="1:14" x14ac:dyDescent="0.2">
      <c r="B132" s="26" t="s">
        <v>5214</v>
      </c>
      <c r="F132" s="19"/>
      <c r="G132" s="19"/>
      <c r="H132" s="19">
        <v>155</v>
      </c>
      <c r="I132" s="19">
        <v>59</v>
      </c>
      <c r="J132" s="19"/>
      <c r="K132" s="33"/>
      <c r="M132" s="3" t="s">
        <v>180</v>
      </c>
      <c r="N132" s="26" t="s">
        <v>5247</v>
      </c>
    </row>
    <row r="133" spans="1:14" x14ac:dyDescent="0.2">
      <c r="B133" s="26" t="s">
        <v>5215</v>
      </c>
      <c r="F133" s="19"/>
      <c r="G133" s="19"/>
      <c r="H133" s="19">
        <v>155</v>
      </c>
      <c r="I133" s="19">
        <v>0</v>
      </c>
      <c r="J133" s="19"/>
      <c r="K133" s="33"/>
      <c r="M133" s="3" t="s">
        <v>184</v>
      </c>
      <c r="N133" s="26" t="s">
        <v>5248</v>
      </c>
    </row>
    <row r="134" spans="1:14" x14ac:dyDescent="0.2">
      <c r="B134" s="26" t="s">
        <v>3170</v>
      </c>
      <c r="F134" s="19"/>
      <c r="G134" s="19"/>
      <c r="H134" s="19">
        <v>487</v>
      </c>
      <c r="I134" s="19">
        <v>498</v>
      </c>
      <c r="J134" s="19"/>
      <c r="K134" s="33"/>
      <c r="M134" s="3" t="s">
        <v>180</v>
      </c>
      <c r="N134" s="26" t="s">
        <v>5249</v>
      </c>
    </row>
    <row r="135" spans="1:14" x14ac:dyDescent="0.2">
      <c r="B135" s="26" t="s">
        <v>5216</v>
      </c>
      <c r="F135" s="19"/>
      <c r="G135" s="19"/>
      <c r="H135" s="19">
        <v>144</v>
      </c>
      <c r="I135" s="19">
        <v>302</v>
      </c>
      <c r="J135" s="19"/>
      <c r="K135" s="33"/>
      <c r="M135" s="3" t="s">
        <v>180</v>
      </c>
      <c r="N135" s="26" t="s">
        <v>5250</v>
      </c>
    </row>
    <row r="136" spans="1:14" x14ac:dyDescent="0.2">
      <c r="B136" s="26" t="s">
        <v>5217</v>
      </c>
      <c r="F136" s="19"/>
      <c r="G136" s="19"/>
      <c r="H136" s="19">
        <v>136</v>
      </c>
      <c r="I136" s="19">
        <v>0</v>
      </c>
      <c r="J136" s="19"/>
      <c r="K136" s="33"/>
      <c r="M136" s="3" t="s">
        <v>184</v>
      </c>
      <c r="N136" s="26" t="s">
        <v>5251</v>
      </c>
    </row>
    <row r="137" spans="1:14" x14ac:dyDescent="0.2">
      <c r="B137" s="3" t="s">
        <v>221</v>
      </c>
      <c r="F137" s="19"/>
      <c r="G137" s="19"/>
      <c r="H137" s="19">
        <v>55797</v>
      </c>
      <c r="I137" s="19">
        <v>53241</v>
      </c>
      <c r="J137" s="19"/>
      <c r="K137" s="33"/>
      <c r="N137" s="39" t="s">
        <v>2491</v>
      </c>
    </row>
    <row r="138" spans="1:14" x14ac:dyDescent="0.2">
      <c r="F138" s="19"/>
      <c r="G138" s="19"/>
      <c r="H138" s="19"/>
      <c r="I138" s="19"/>
      <c r="J138" s="19"/>
      <c r="K138" s="33"/>
    </row>
    <row r="139" spans="1:14" x14ac:dyDescent="0.2">
      <c r="A139" s="3">
        <v>2024</v>
      </c>
      <c r="F139" s="19"/>
      <c r="G139" s="19"/>
      <c r="H139" s="19"/>
      <c r="I139" s="19"/>
      <c r="J139" s="19"/>
      <c r="K139" s="33"/>
    </row>
    <row r="140" spans="1:14" x14ac:dyDescent="0.2">
      <c r="B140" s="26" t="s">
        <v>5252</v>
      </c>
      <c r="F140" s="19"/>
      <c r="G140" s="19"/>
      <c r="H140" s="19">
        <v>5542</v>
      </c>
      <c r="I140" s="19">
        <v>23281</v>
      </c>
      <c r="J140" s="19"/>
      <c r="K140" s="33"/>
      <c r="M140" s="3" t="s">
        <v>182</v>
      </c>
      <c r="N140" s="26" t="s">
        <v>5261</v>
      </c>
    </row>
    <row r="141" spans="1:14" x14ac:dyDescent="0.2">
      <c r="B141" s="26" t="s">
        <v>5253</v>
      </c>
      <c r="F141" s="19"/>
      <c r="G141" s="19"/>
      <c r="H141" s="19">
        <v>1260</v>
      </c>
      <c r="I141" s="19">
        <v>7799</v>
      </c>
      <c r="J141" s="19"/>
      <c r="K141" s="33"/>
      <c r="M141" s="3" t="s">
        <v>182</v>
      </c>
      <c r="N141" s="26" t="s">
        <v>5262</v>
      </c>
    </row>
    <row r="142" spans="1:14" x14ac:dyDescent="0.2">
      <c r="B142" s="26" t="s">
        <v>5254</v>
      </c>
      <c r="F142" s="19"/>
      <c r="G142" s="19"/>
      <c r="H142" s="19">
        <v>73</v>
      </c>
      <c r="I142" s="19">
        <v>45</v>
      </c>
      <c r="J142" s="19"/>
      <c r="K142" s="33"/>
      <c r="M142" s="3" t="s">
        <v>182</v>
      </c>
      <c r="N142" s="26" t="s">
        <v>5263</v>
      </c>
    </row>
    <row r="143" spans="1:14" x14ac:dyDescent="0.2">
      <c r="B143" s="26" t="s">
        <v>5255</v>
      </c>
      <c r="F143" s="19"/>
      <c r="G143" s="19"/>
      <c r="H143" s="19">
        <v>108</v>
      </c>
      <c r="I143" s="19">
        <v>0</v>
      </c>
      <c r="J143" s="19"/>
      <c r="K143" s="33"/>
      <c r="M143" s="3" t="s">
        <v>184</v>
      </c>
      <c r="N143" s="26" t="s">
        <v>5264</v>
      </c>
    </row>
    <row r="144" spans="1:14" x14ac:dyDescent="0.2">
      <c r="B144" s="26" t="s">
        <v>5083</v>
      </c>
      <c r="F144" s="19"/>
      <c r="G144" s="19"/>
      <c r="H144" s="19">
        <v>53</v>
      </c>
      <c r="I144" s="19">
        <v>117</v>
      </c>
      <c r="J144" s="19"/>
      <c r="K144" s="33"/>
      <c r="M144" s="3" t="s">
        <v>182</v>
      </c>
      <c r="N144" s="26" t="s">
        <v>5265</v>
      </c>
    </row>
    <row r="145" spans="1:14" x14ac:dyDescent="0.2">
      <c r="B145" s="26" t="s">
        <v>5256</v>
      </c>
      <c r="F145" s="19"/>
      <c r="G145" s="19"/>
      <c r="H145" s="19">
        <v>142</v>
      </c>
      <c r="I145" s="19">
        <v>0</v>
      </c>
      <c r="J145" s="19"/>
      <c r="K145" s="33"/>
      <c r="M145" s="3" t="s">
        <v>184</v>
      </c>
      <c r="N145" s="26" t="s">
        <v>5266</v>
      </c>
    </row>
    <row r="146" spans="1:14" x14ac:dyDescent="0.2">
      <c r="B146" s="26" t="s">
        <v>5257</v>
      </c>
      <c r="F146" s="19"/>
      <c r="G146" s="19"/>
      <c r="H146" s="19">
        <v>175</v>
      </c>
      <c r="I146" s="19">
        <v>368</v>
      </c>
      <c r="J146" s="19"/>
      <c r="K146" s="33"/>
      <c r="M146" s="3" t="s">
        <v>180</v>
      </c>
      <c r="N146" s="26" t="s">
        <v>5267</v>
      </c>
    </row>
    <row r="147" spans="1:14" x14ac:dyDescent="0.2">
      <c r="B147" s="26" t="s">
        <v>5213</v>
      </c>
      <c r="F147" s="19"/>
      <c r="G147" s="19"/>
      <c r="H147" s="19">
        <v>361</v>
      </c>
      <c r="I147" s="19">
        <v>758</v>
      </c>
      <c r="J147" s="19"/>
      <c r="K147" s="33"/>
      <c r="M147" s="3" t="s">
        <v>180</v>
      </c>
      <c r="N147" s="26" t="s">
        <v>5268</v>
      </c>
    </row>
    <row r="148" spans="1:14" x14ac:dyDescent="0.2">
      <c r="B148" s="26" t="s">
        <v>5258</v>
      </c>
      <c r="F148" s="19"/>
      <c r="G148" s="19"/>
      <c r="H148" s="19">
        <v>240</v>
      </c>
      <c r="I148" s="19">
        <v>504</v>
      </c>
      <c r="J148" s="19"/>
      <c r="K148" s="33"/>
      <c r="M148" s="3" t="s">
        <v>180</v>
      </c>
      <c r="N148" s="26" t="s">
        <v>5269</v>
      </c>
    </row>
    <row r="149" spans="1:14" x14ac:dyDescent="0.2">
      <c r="B149" s="26" t="s">
        <v>5259</v>
      </c>
      <c r="F149" s="19"/>
      <c r="G149" s="19"/>
      <c r="H149" s="19">
        <v>12318</v>
      </c>
      <c r="I149" s="19">
        <v>19652</v>
      </c>
      <c r="J149" s="19"/>
      <c r="K149" s="33"/>
      <c r="M149" s="3" t="s">
        <v>182</v>
      </c>
      <c r="N149" s="26" t="s">
        <v>5270</v>
      </c>
    </row>
    <row r="150" spans="1:14" x14ac:dyDescent="0.2">
      <c r="B150" s="26" t="s">
        <v>5260</v>
      </c>
      <c r="F150" s="19"/>
      <c r="G150" s="19"/>
      <c r="H150" s="19">
        <v>350</v>
      </c>
      <c r="I150" s="19">
        <v>0</v>
      </c>
      <c r="J150" s="19"/>
      <c r="K150" s="33"/>
      <c r="M150" s="3" t="s">
        <v>184</v>
      </c>
      <c r="N150" s="26" t="s">
        <v>5271</v>
      </c>
    </row>
    <row r="151" spans="1:14" x14ac:dyDescent="0.2">
      <c r="B151" s="26" t="s">
        <v>5188</v>
      </c>
      <c r="F151" s="19"/>
      <c r="G151" s="19"/>
      <c r="H151" s="19">
        <v>-18836</v>
      </c>
      <c r="I151" s="19">
        <v>0</v>
      </c>
      <c r="J151" s="19"/>
      <c r="K151" s="33"/>
      <c r="M151" s="3" t="s">
        <v>184</v>
      </c>
      <c r="N151" s="26" t="s">
        <v>5272</v>
      </c>
    </row>
    <row r="152" spans="1:14" x14ac:dyDescent="0.2">
      <c r="B152" s="26" t="s">
        <v>5099</v>
      </c>
      <c r="F152" s="19"/>
      <c r="G152" s="19"/>
      <c r="H152" s="19">
        <v>18</v>
      </c>
      <c r="I152" s="19">
        <v>0</v>
      </c>
      <c r="J152" s="19"/>
      <c r="K152" s="33"/>
      <c r="M152" s="3" t="s">
        <v>184</v>
      </c>
      <c r="N152" s="26" t="s">
        <v>5273</v>
      </c>
    </row>
    <row r="153" spans="1:14" x14ac:dyDescent="0.2">
      <c r="B153" s="3" t="s">
        <v>221</v>
      </c>
      <c r="F153" s="19"/>
      <c r="G153" s="19"/>
      <c r="H153" s="19">
        <v>-524</v>
      </c>
      <c r="I153" s="19">
        <v>-1013</v>
      </c>
      <c r="J153" s="19"/>
      <c r="K153" s="33"/>
      <c r="N153" s="3" t="s">
        <v>5044</v>
      </c>
    </row>
    <row r="154" spans="1:14" x14ac:dyDescent="0.2">
      <c r="F154" s="19"/>
      <c r="G154" s="19"/>
      <c r="H154" s="19"/>
      <c r="I154" s="19"/>
      <c r="J154" s="19"/>
      <c r="K154" s="33"/>
    </row>
    <row r="155" spans="1:14" x14ac:dyDescent="0.2">
      <c r="F155" s="19"/>
      <c r="G155" s="19"/>
      <c r="H155" s="19"/>
      <c r="I155" s="19"/>
      <c r="J155" s="19"/>
      <c r="K155" s="33"/>
    </row>
    <row r="156" spans="1:14" x14ac:dyDescent="0.2">
      <c r="A156" s="59" t="s">
        <v>6459</v>
      </c>
      <c r="B156" s="39"/>
      <c r="F156" s="19"/>
      <c r="G156" s="19"/>
      <c r="H156" s="19"/>
      <c r="I156" s="19"/>
      <c r="J156" s="19"/>
      <c r="K156" s="33"/>
    </row>
    <row r="157" spans="1:14" x14ac:dyDescent="0.2">
      <c r="A157" s="39"/>
      <c r="B157" s="39" t="s">
        <v>579</v>
      </c>
      <c r="F157" s="19"/>
      <c r="G157" s="19"/>
      <c r="H157" s="19"/>
      <c r="I157" s="19">
        <v>20849</v>
      </c>
      <c r="J157" s="19"/>
      <c r="K157" s="33"/>
      <c r="N157" s="3" t="s">
        <v>8935</v>
      </c>
    </row>
    <row r="158" spans="1:14" x14ac:dyDescent="0.2">
      <c r="A158" s="39"/>
      <c r="B158" s="39" t="s">
        <v>578</v>
      </c>
      <c r="F158" s="19"/>
      <c r="G158" s="19"/>
      <c r="H158" s="19"/>
      <c r="I158" s="19">
        <v>-9991</v>
      </c>
      <c r="J158" s="19"/>
      <c r="K158" s="33"/>
      <c r="N158" s="3" t="s">
        <v>8936</v>
      </c>
    </row>
    <row r="159" spans="1:14" x14ac:dyDescent="0.2">
      <c r="B159" s="36" t="s">
        <v>4227</v>
      </c>
      <c r="F159" s="19"/>
      <c r="G159" s="19"/>
      <c r="H159" s="19"/>
      <c r="I159" s="48">
        <v>180</v>
      </c>
      <c r="J159" s="19"/>
      <c r="K159" s="33"/>
      <c r="N159" s="3" t="s">
        <v>5675</v>
      </c>
    </row>
    <row r="160" spans="1:14" x14ac:dyDescent="0.2">
      <c r="B160" s="36" t="s">
        <v>3548</v>
      </c>
      <c r="F160" s="19"/>
      <c r="G160" s="19"/>
      <c r="H160" s="19"/>
      <c r="I160" s="48">
        <v>140</v>
      </c>
      <c r="J160" s="19"/>
      <c r="K160" s="33"/>
      <c r="N160" s="3" t="s">
        <v>5676</v>
      </c>
    </row>
    <row r="161" spans="1:14" x14ac:dyDescent="0.2">
      <c r="B161" s="36" t="s">
        <v>5047</v>
      </c>
      <c r="F161" s="19"/>
      <c r="G161" s="19"/>
      <c r="H161" s="19"/>
      <c r="I161" s="48">
        <v>760</v>
      </c>
      <c r="J161" s="19"/>
      <c r="K161" s="33"/>
      <c r="N161" s="3" t="s">
        <v>5677</v>
      </c>
    </row>
    <row r="162" spans="1:14" x14ac:dyDescent="0.2">
      <c r="B162" s="36" t="s">
        <v>5048</v>
      </c>
      <c r="F162" s="19"/>
      <c r="G162" s="19"/>
      <c r="H162" s="19"/>
      <c r="I162" s="48">
        <v>228</v>
      </c>
      <c r="J162" s="19"/>
      <c r="K162" s="33"/>
      <c r="N162" s="3" t="s">
        <v>5678</v>
      </c>
    </row>
    <row r="163" spans="1:14" x14ac:dyDescent="0.2">
      <c r="B163" s="36" t="s">
        <v>4529</v>
      </c>
      <c r="F163" s="19"/>
      <c r="G163" s="19"/>
      <c r="H163" s="19"/>
      <c r="I163" s="48">
        <v>140</v>
      </c>
      <c r="J163" s="19"/>
      <c r="K163" s="33"/>
      <c r="N163" s="3" t="s">
        <v>5679</v>
      </c>
    </row>
    <row r="164" spans="1:14" x14ac:dyDescent="0.2">
      <c r="B164" s="36" t="s">
        <v>5082</v>
      </c>
      <c r="F164" s="19"/>
      <c r="G164" s="19"/>
      <c r="H164" s="19"/>
      <c r="I164" s="48">
        <v>5809</v>
      </c>
      <c r="J164" s="19"/>
      <c r="K164" s="33"/>
      <c r="N164" s="3" t="s">
        <v>5680</v>
      </c>
    </row>
    <row r="165" spans="1:14" x14ac:dyDescent="0.2">
      <c r="B165" s="36" t="s">
        <v>8785</v>
      </c>
      <c r="F165" s="19"/>
      <c r="G165" s="19"/>
      <c r="H165" s="19"/>
      <c r="I165" s="48">
        <v>-5977</v>
      </c>
      <c r="J165" s="19"/>
      <c r="K165" s="33"/>
      <c r="N165" s="3" t="s">
        <v>8786</v>
      </c>
    </row>
    <row r="166" spans="1:14" x14ac:dyDescent="0.2">
      <c r="B166" s="36" t="s">
        <v>8636</v>
      </c>
      <c r="F166" s="19"/>
      <c r="G166" s="19"/>
      <c r="H166" s="19"/>
      <c r="I166" s="48">
        <v>85978</v>
      </c>
      <c r="J166" s="19"/>
      <c r="K166" s="33"/>
      <c r="N166" s="3" t="s">
        <v>8791</v>
      </c>
    </row>
    <row r="167" spans="1:14" x14ac:dyDescent="0.2">
      <c r="B167" s="36" t="s">
        <v>8787</v>
      </c>
      <c r="F167" s="19"/>
      <c r="G167" s="19"/>
      <c r="H167" s="19"/>
      <c r="I167" s="48">
        <v>9597</v>
      </c>
      <c r="J167" s="19"/>
      <c r="K167" s="33"/>
      <c r="N167" s="3" t="s">
        <v>8792</v>
      </c>
    </row>
    <row r="168" spans="1:14" x14ac:dyDescent="0.2">
      <c r="B168" s="36" t="s">
        <v>8788</v>
      </c>
      <c r="F168" s="19"/>
      <c r="G168" s="19"/>
      <c r="H168" s="19"/>
      <c r="I168" s="48">
        <v>94120</v>
      </c>
      <c r="J168" s="19"/>
      <c r="K168" s="33"/>
      <c r="N168" s="3" t="s">
        <v>8793</v>
      </c>
    </row>
    <row r="169" spans="1:14" x14ac:dyDescent="0.2">
      <c r="B169" s="36" t="s">
        <v>8789</v>
      </c>
      <c r="F169" s="19"/>
      <c r="G169" s="19"/>
      <c r="H169" s="19"/>
      <c r="I169" s="48">
        <v>10545</v>
      </c>
      <c r="J169" s="19"/>
      <c r="K169" s="33"/>
      <c r="N169" s="3" t="s">
        <v>8794</v>
      </c>
    </row>
    <row r="170" spans="1:14" x14ac:dyDescent="0.2">
      <c r="B170" s="36" t="s">
        <v>8790</v>
      </c>
      <c r="F170" s="19"/>
      <c r="G170" s="19"/>
      <c r="H170" s="19"/>
      <c r="I170" s="48">
        <v>-640</v>
      </c>
      <c r="J170" s="19"/>
      <c r="K170" s="33"/>
      <c r="N170" s="3" t="s">
        <v>8795</v>
      </c>
    </row>
    <row r="171" spans="1:14" x14ac:dyDescent="0.2">
      <c r="B171" s="36" t="s">
        <v>4806</v>
      </c>
      <c r="F171" s="19"/>
      <c r="G171" s="19"/>
      <c r="H171" s="19"/>
      <c r="I171" s="48">
        <v>-20247</v>
      </c>
      <c r="J171" s="19"/>
      <c r="K171" s="33"/>
      <c r="N171" s="3" t="s">
        <v>8796</v>
      </c>
    </row>
    <row r="172" spans="1:14" x14ac:dyDescent="0.2">
      <c r="B172" s="36" t="s">
        <v>8773</v>
      </c>
      <c r="F172" s="19"/>
      <c r="G172" s="19"/>
      <c r="H172" s="19"/>
      <c r="I172" s="48">
        <v>-1296</v>
      </c>
      <c r="J172" s="19"/>
      <c r="K172" s="33"/>
      <c r="N172" s="3" t="s">
        <v>8774</v>
      </c>
    </row>
    <row r="173" spans="1:14" x14ac:dyDescent="0.2">
      <c r="B173" s="36"/>
      <c r="F173" s="19"/>
      <c r="G173" s="19"/>
      <c r="H173" s="19"/>
      <c r="I173" s="48"/>
      <c r="J173" s="19"/>
      <c r="K173" s="33"/>
    </row>
    <row r="174" spans="1:14" x14ac:dyDescent="0.2">
      <c r="F174" s="19"/>
      <c r="G174" s="19"/>
      <c r="H174" s="19"/>
      <c r="I174" s="19"/>
      <c r="J174" s="19"/>
      <c r="K174" s="33"/>
    </row>
    <row r="175" spans="1:14" ht="25.5" x14ac:dyDescent="0.2">
      <c r="A175" s="61" t="s">
        <v>6460</v>
      </c>
      <c r="B175" s="62"/>
      <c r="C175" s="66" t="s">
        <v>3292</v>
      </c>
      <c r="D175" s="66" t="s">
        <v>3293</v>
      </c>
      <c r="E175" s="70" t="s">
        <v>7761</v>
      </c>
      <c r="F175" s="19"/>
      <c r="G175" s="19"/>
      <c r="H175" s="19"/>
      <c r="I175" s="19"/>
      <c r="J175" s="19"/>
      <c r="K175" s="33"/>
    </row>
    <row r="176" spans="1:14" x14ac:dyDescent="0.2">
      <c r="A176" s="62"/>
      <c r="B176" s="51" t="s">
        <v>4227</v>
      </c>
      <c r="C176" s="67">
        <f>-I159</f>
        <v>-180</v>
      </c>
      <c r="D176" s="67"/>
      <c r="E176" s="78"/>
      <c r="F176" s="19"/>
      <c r="G176" s="19"/>
      <c r="H176" s="19"/>
      <c r="I176" s="19"/>
      <c r="J176" s="19"/>
      <c r="K176" s="33"/>
    </row>
    <row r="177" spans="1:14" x14ac:dyDescent="0.2">
      <c r="A177" s="62"/>
      <c r="B177" s="51" t="s">
        <v>3548</v>
      </c>
      <c r="C177" s="67">
        <f>-I160</f>
        <v>-140</v>
      </c>
      <c r="D177" s="50"/>
      <c r="E177" s="78"/>
      <c r="F177" s="19"/>
      <c r="G177" s="19"/>
      <c r="H177" s="19"/>
      <c r="I177" s="19"/>
      <c r="J177" s="19"/>
      <c r="K177" s="33"/>
    </row>
    <row r="178" spans="1:14" x14ac:dyDescent="0.2">
      <c r="A178" s="62"/>
      <c r="B178" s="51" t="s">
        <v>5047</v>
      </c>
      <c r="C178" s="67">
        <f>-I161</f>
        <v>-760</v>
      </c>
      <c r="D178" s="52"/>
      <c r="E178" s="78"/>
      <c r="F178" s="19"/>
      <c r="G178" s="19"/>
      <c r="H178" s="19"/>
      <c r="I178" s="19"/>
      <c r="J178" s="19"/>
      <c r="K178" s="33"/>
    </row>
    <row r="179" spans="1:14" x14ac:dyDescent="0.2">
      <c r="A179" s="62"/>
      <c r="B179" s="51" t="s">
        <v>5048</v>
      </c>
      <c r="C179" s="67">
        <f>-I162</f>
        <v>-228</v>
      </c>
      <c r="D179" s="52"/>
      <c r="E179" s="78"/>
      <c r="F179" s="19"/>
      <c r="G179" s="19"/>
      <c r="H179" s="19"/>
      <c r="I179" s="19"/>
      <c r="J179" s="19"/>
      <c r="K179" s="33"/>
    </row>
    <row r="180" spans="1:14" x14ac:dyDescent="0.2">
      <c r="A180" s="62"/>
      <c r="B180" s="51" t="s">
        <v>8773</v>
      </c>
      <c r="C180" s="67">
        <f>-I172</f>
        <v>1296</v>
      </c>
      <c r="D180" s="52"/>
      <c r="E180" s="78"/>
      <c r="F180" s="19"/>
      <c r="G180" s="19"/>
      <c r="H180" s="19"/>
      <c r="I180" s="19"/>
      <c r="J180" s="19"/>
      <c r="K180" s="33"/>
    </row>
    <row r="181" spans="1:14" x14ac:dyDescent="0.2">
      <c r="A181" s="62"/>
      <c r="B181" s="51" t="s">
        <v>4529</v>
      </c>
      <c r="C181" s="67">
        <f>-I163</f>
        <v>-140</v>
      </c>
      <c r="D181" s="52"/>
      <c r="E181" s="78">
        <v>-140</v>
      </c>
      <c r="F181" s="19"/>
      <c r="G181" s="19"/>
      <c r="H181" s="19"/>
      <c r="I181" s="19"/>
      <c r="J181" s="19"/>
      <c r="K181" s="33"/>
      <c r="N181" s="26" t="s">
        <v>8800</v>
      </c>
    </row>
    <row r="182" spans="1:14" x14ac:dyDescent="0.2">
      <c r="A182" s="62"/>
      <c r="B182" s="51" t="s">
        <v>5082</v>
      </c>
      <c r="C182" s="67">
        <f>-I164</f>
        <v>-5809</v>
      </c>
      <c r="D182" s="52"/>
      <c r="E182" s="78"/>
      <c r="F182" s="19"/>
      <c r="G182" s="19"/>
      <c r="H182" s="19"/>
      <c r="I182" s="19"/>
      <c r="J182" s="19"/>
      <c r="K182" s="33"/>
    </row>
    <row r="183" spans="1:14" x14ac:dyDescent="0.2">
      <c r="A183" s="62"/>
      <c r="B183" s="49" t="s">
        <v>5667</v>
      </c>
      <c r="C183" s="52">
        <v>-7000</v>
      </c>
      <c r="D183" s="52">
        <v>-3956</v>
      </c>
      <c r="E183" s="78"/>
      <c r="F183" s="19"/>
      <c r="G183" s="19"/>
      <c r="H183" s="19"/>
      <c r="I183" s="19"/>
      <c r="J183" s="19"/>
      <c r="K183" s="33"/>
      <c r="N183" s="3" t="s">
        <v>5681</v>
      </c>
    </row>
    <row r="184" spans="1:14" x14ac:dyDescent="0.2">
      <c r="A184" s="62"/>
      <c r="B184" s="49" t="s">
        <v>5668</v>
      </c>
      <c r="C184" s="52">
        <v>-4505</v>
      </c>
      <c r="D184" s="52">
        <v>-4505</v>
      </c>
      <c r="E184" s="78"/>
      <c r="F184" s="19"/>
      <c r="G184" s="19"/>
      <c r="H184" s="19"/>
      <c r="I184" s="19"/>
      <c r="J184" s="19"/>
      <c r="K184" s="33"/>
      <c r="N184" s="3" t="s">
        <v>5682</v>
      </c>
    </row>
    <row r="185" spans="1:14" x14ac:dyDescent="0.2">
      <c r="A185" s="62"/>
      <c r="B185" s="49" t="s">
        <v>5669</v>
      </c>
      <c r="C185" s="52">
        <v>-14153</v>
      </c>
      <c r="D185" s="52">
        <v>-14153</v>
      </c>
      <c r="E185" s="78"/>
      <c r="F185" s="19"/>
      <c r="G185" s="19"/>
      <c r="H185" s="19"/>
      <c r="I185" s="19"/>
      <c r="J185" s="19"/>
      <c r="K185" s="33"/>
      <c r="N185" s="3" t="s">
        <v>5683</v>
      </c>
    </row>
    <row r="186" spans="1:14" x14ac:dyDescent="0.2">
      <c r="A186" s="62"/>
      <c r="B186" s="49" t="s">
        <v>5670</v>
      </c>
      <c r="C186" s="52">
        <v>-80212</v>
      </c>
      <c r="D186" s="67"/>
      <c r="E186" s="78"/>
      <c r="F186" s="19"/>
      <c r="G186" s="19"/>
      <c r="H186" s="19"/>
      <c r="I186" s="19"/>
      <c r="J186" s="19"/>
      <c r="K186" s="33"/>
    </row>
    <row r="187" spans="1:14" x14ac:dyDescent="0.2">
      <c r="A187" s="62"/>
      <c r="B187" s="49" t="s">
        <v>5671</v>
      </c>
      <c r="C187" s="52">
        <v>-94120</v>
      </c>
      <c r="D187" s="67"/>
      <c r="E187" s="78"/>
      <c r="F187" s="19"/>
      <c r="G187" s="19"/>
      <c r="H187" s="19"/>
      <c r="I187" s="19"/>
      <c r="J187" s="19"/>
      <c r="K187" s="33"/>
    </row>
    <row r="188" spans="1:14" x14ac:dyDescent="0.2">
      <c r="A188" s="62"/>
      <c r="B188" s="49" t="s">
        <v>5672</v>
      </c>
      <c r="C188" s="52">
        <v>-5809</v>
      </c>
      <c r="D188" s="50"/>
      <c r="E188" s="78"/>
      <c r="F188" s="19"/>
      <c r="G188" s="19"/>
      <c r="H188" s="19"/>
      <c r="I188" s="19"/>
      <c r="J188" s="19"/>
      <c r="K188" s="33"/>
    </row>
    <row r="189" spans="1:14" x14ac:dyDescent="0.2">
      <c r="A189" s="62"/>
      <c r="B189" s="49" t="s">
        <v>5673</v>
      </c>
      <c r="C189" s="52">
        <v>-990</v>
      </c>
      <c r="D189" s="52">
        <v>-990</v>
      </c>
      <c r="E189" s="78"/>
      <c r="F189" s="19"/>
      <c r="G189" s="19"/>
      <c r="H189" s="19"/>
      <c r="I189" s="19"/>
      <c r="J189" s="19"/>
      <c r="K189" s="33"/>
      <c r="N189" s="3" t="s">
        <v>5684</v>
      </c>
    </row>
    <row r="190" spans="1:14" x14ac:dyDescent="0.2">
      <c r="A190" s="62"/>
      <c r="B190" s="49" t="s">
        <v>5674</v>
      </c>
      <c r="C190" s="52">
        <v>-16000</v>
      </c>
      <c r="D190" s="52">
        <v>-8000</v>
      </c>
      <c r="E190" s="78"/>
      <c r="F190" s="19"/>
      <c r="G190" s="19"/>
      <c r="H190" s="19"/>
      <c r="I190" s="19"/>
      <c r="J190" s="19"/>
      <c r="K190" s="33"/>
      <c r="N190" s="3" t="s">
        <v>5685</v>
      </c>
    </row>
    <row r="191" spans="1:14" x14ac:dyDescent="0.2">
      <c r="A191" s="62"/>
      <c r="B191" s="49" t="s">
        <v>4927</v>
      </c>
      <c r="C191" s="52">
        <v>-876</v>
      </c>
      <c r="D191" s="52">
        <v>-876</v>
      </c>
      <c r="E191" s="78"/>
      <c r="F191" s="19"/>
      <c r="G191" s="19"/>
      <c r="H191" s="19"/>
      <c r="I191" s="19"/>
      <c r="J191" s="19"/>
      <c r="K191" s="33"/>
      <c r="N191" s="3" t="s">
        <v>5686</v>
      </c>
    </row>
    <row r="192" spans="1:14" x14ac:dyDescent="0.2">
      <c r="A192" s="62"/>
      <c r="B192" s="68" t="s">
        <v>9013</v>
      </c>
      <c r="C192" s="52">
        <v>-1523</v>
      </c>
      <c r="D192" s="52">
        <v>-1523</v>
      </c>
      <c r="E192" s="78"/>
      <c r="F192" s="19"/>
      <c r="G192" s="19"/>
      <c r="H192" s="19"/>
      <c r="I192" s="19"/>
      <c r="J192" s="19"/>
      <c r="K192" s="33"/>
      <c r="N192" s="3" t="s">
        <v>9015</v>
      </c>
    </row>
    <row r="193" spans="1:14" x14ac:dyDescent="0.2">
      <c r="A193" s="62"/>
      <c r="B193" s="68" t="s">
        <v>9014</v>
      </c>
      <c r="C193" s="52">
        <v>-2099</v>
      </c>
      <c r="D193" s="52">
        <v>-2099</v>
      </c>
      <c r="E193" s="78"/>
      <c r="F193" s="19"/>
      <c r="G193" s="19"/>
      <c r="H193" s="19"/>
      <c r="I193" s="19"/>
      <c r="J193" s="19"/>
      <c r="K193" s="33"/>
      <c r="N193" s="3" t="s">
        <v>9016</v>
      </c>
    </row>
    <row r="194" spans="1:14" x14ac:dyDescent="0.2">
      <c r="A194" s="62"/>
      <c r="B194" s="68" t="s">
        <v>4985</v>
      </c>
      <c r="C194" s="50"/>
      <c r="D194" s="50"/>
      <c r="E194" s="78">
        <v>-5036</v>
      </c>
      <c r="F194" s="19"/>
      <c r="G194" s="19"/>
      <c r="H194" s="19"/>
      <c r="I194" s="19"/>
      <c r="J194" s="19"/>
      <c r="K194" s="33"/>
      <c r="N194" s="26" t="s">
        <v>8798</v>
      </c>
    </row>
    <row r="195" spans="1:14" x14ac:dyDescent="0.2">
      <c r="A195" s="62"/>
      <c r="B195" s="68" t="s">
        <v>5048</v>
      </c>
      <c r="C195" s="50"/>
      <c r="D195" s="50"/>
      <c r="E195" s="78">
        <v>-228</v>
      </c>
      <c r="F195" s="19"/>
      <c r="G195" s="19"/>
      <c r="H195" s="19"/>
      <c r="I195" s="19"/>
      <c r="J195" s="19"/>
      <c r="K195" s="33"/>
      <c r="N195" s="26" t="s">
        <v>8799</v>
      </c>
    </row>
    <row r="196" spans="1:14" x14ac:dyDescent="0.2">
      <c r="A196" s="62"/>
      <c r="B196" s="68" t="s">
        <v>8535</v>
      </c>
      <c r="C196" s="50"/>
      <c r="D196" s="50"/>
      <c r="E196" s="78">
        <v>-284</v>
      </c>
      <c r="F196" s="19"/>
      <c r="G196" s="19"/>
      <c r="H196" s="19"/>
      <c r="I196" s="19"/>
      <c r="J196" s="19"/>
      <c r="K196" s="33"/>
      <c r="N196" s="26" t="s">
        <v>8537</v>
      </c>
    </row>
    <row r="197" spans="1:14" x14ac:dyDescent="0.2">
      <c r="A197" s="62"/>
      <c r="B197" s="68" t="s">
        <v>8264</v>
      </c>
      <c r="C197" s="52"/>
      <c r="D197" s="52"/>
      <c r="E197" s="78">
        <v>-1214</v>
      </c>
      <c r="F197" s="19"/>
      <c r="G197" s="19"/>
      <c r="H197" s="19"/>
      <c r="I197" s="19"/>
      <c r="J197" s="19"/>
      <c r="K197" s="33"/>
      <c r="N197" s="26" t="s">
        <v>8270</v>
      </c>
    </row>
    <row r="198" spans="1:14" x14ac:dyDescent="0.2">
      <c r="A198" s="62"/>
      <c r="B198" s="68" t="s">
        <v>7516</v>
      </c>
      <c r="C198" s="52"/>
      <c r="D198" s="52"/>
      <c r="E198" s="78">
        <v>-6652</v>
      </c>
      <c r="F198" s="19"/>
      <c r="G198" s="19"/>
      <c r="H198" s="19"/>
      <c r="I198" s="19"/>
      <c r="J198" s="19"/>
      <c r="K198" s="33"/>
      <c r="N198" s="26" t="s">
        <v>8735</v>
      </c>
    </row>
    <row r="199" spans="1:14" x14ac:dyDescent="0.2">
      <c r="A199" s="62"/>
      <c r="B199" s="68" t="s">
        <v>8266</v>
      </c>
      <c r="C199" s="52"/>
      <c r="D199" s="52"/>
      <c r="E199" s="78">
        <v>-732</v>
      </c>
      <c r="F199" s="19"/>
      <c r="G199" s="19"/>
      <c r="H199" s="19"/>
      <c r="I199" s="19"/>
      <c r="J199" s="19"/>
      <c r="K199" s="33"/>
      <c r="N199" s="26" t="s">
        <v>8532</v>
      </c>
    </row>
    <row r="200" spans="1:14" x14ac:dyDescent="0.2">
      <c r="A200" s="62"/>
      <c r="B200" s="68" t="s">
        <v>5257</v>
      </c>
      <c r="C200" s="52"/>
      <c r="D200" s="52"/>
      <c r="E200" s="78">
        <v>-350</v>
      </c>
      <c r="F200" s="19"/>
      <c r="G200" s="19"/>
      <c r="H200" s="19"/>
      <c r="I200" s="19"/>
      <c r="J200" s="19"/>
      <c r="K200" s="33"/>
      <c r="N200" s="26" t="s">
        <v>8801</v>
      </c>
    </row>
    <row r="201" spans="1:14" x14ac:dyDescent="0.2">
      <c r="A201" s="62"/>
      <c r="B201" s="68" t="s">
        <v>8797</v>
      </c>
      <c r="C201" s="52"/>
      <c r="D201" s="52"/>
      <c r="E201" s="78">
        <v>-12658</v>
      </c>
      <c r="F201" s="19"/>
      <c r="G201" s="19"/>
      <c r="H201" s="19"/>
      <c r="I201" s="19"/>
      <c r="J201" s="19"/>
      <c r="K201" s="33"/>
      <c r="N201" s="26" t="s">
        <v>8802</v>
      </c>
    </row>
    <row r="202" spans="1:14" x14ac:dyDescent="0.2">
      <c r="A202" s="62"/>
      <c r="B202" s="49"/>
      <c r="C202" s="67"/>
      <c r="D202" s="67"/>
      <c r="E202" s="78"/>
      <c r="F202" s="19"/>
      <c r="G202" s="19"/>
      <c r="H202" s="19"/>
      <c r="I202" s="19"/>
      <c r="J202" s="19"/>
      <c r="K202" s="33"/>
    </row>
    <row r="203" spans="1:14" x14ac:dyDescent="0.2">
      <c r="A203" s="69" t="s">
        <v>146</v>
      </c>
      <c r="B203" s="49"/>
      <c r="C203" s="71">
        <f>SUM(C176:C202)</f>
        <v>-233248</v>
      </c>
      <c r="D203" s="71">
        <f>SUM(D176:D202)</f>
        <v>-36102</v>
      </c>
      <c r="E203" s="71">
        <f>SUM(E176:E202)</f>
        <v>-27294</v>
      </c>
      <c r="F203" s="19"/>
      <c r="G203" s="19"/>
      <c r="H203" s="19"/>
      <c r="I203" s="19"/>
      <c r="J203" s="19"/>
      <c r="K203" s="19"/>
    </row>
    <row r="204" spans="1:14" x14ac:dyDescent="0.2">
      <c r="A204" s="62"/>
      <c r="B204" s="49"/>
      <c r="C204" s="50"/>
      <c r="D204" s="50"/>
      <c r="E204" s="50"/>
      <c r="F204" s="19"/>
      <c r="G204" s="19"/>
      <c r="H204" s="19"/>
      <c r="I204" s="19"/>
      <c r="J204" s="19"/>
      <c r="K204" s="19"/>
    </row>
    <row r="205" spans="1:14" x14ac:dyDescent="0.2">
      <c r="A205" s="62" t="s">
        <v>7759</v>
      </c>
      <c r="B205" s="49"/>
      <c r="C205" s="50"/>
      <c r="D205" s="50"/>
      <c r="E205" s="50">
        <f>E203+D203</f>
        <v>-63396</v>
      </c>
      <c r="F205" s="19"/>
      <c r="G205" s="19"/>
      <c r="H205" s="19"/>
      <c r="I205" s="19"/>
      <c r="J205" s="19"/>
      <c r="K205" s="19"/>
    </row>
    <row r="206" spans="1:14" x14ac:dyDescent="0.2">
      <c r="F206" s="19"/>
      <c r="G206" s="19"/>
      <c r="H206" s="19"/>
      <c r="I206" s="19"/>
      <c r="J206" s="19"/>
      <c r="K206" s="19"/>
    </row>
    <row r="207" spans="1:14" x14ac:dyDescent="0.2">
      <c r="E207" s="19"/>
      <c r="F207" s="19"/>
      <c r="G207" s="19"/>
      <c r="H207" s="19"/>
      <c r="I207" s="19"/>
      <c r="J207" s="19"/>
      <c r="K207" s="19"/>
    </row>
    <row r="208" spans="1:14" x14ac:dyDescent="0.2">
      <c r="F208" s="19"/>
      <c r="G208" s="19"/>
      <c r="H208" s="19"/>
      <c r="I208" s="19"/>
      <c r="J208" s="19"/>
      <c r="K208" s="19"/>
    </row>
    <row r="209" spans="6:11" x14ac:dyDescent="0.2">
      <c r="F209" s="19"/>
      <c r="G209" s="19"/>
      <c r="H209" s="19"/>
      <c r="I209" s="19"/>
      <c r="J209" s="19"/>
      <c r="K209" s="19"/>
    </row>
    <row r="210" spans="6:11" x14ac:dyDescent="0.2">
      <c r="F210" s="19"/>
      <c r="G210" s="19"/>
      <c r="H210" s="19"/>
      <c r="I210" s="19"/>
      <c r="J210" s="19"/>
      <c r="K210" s="19"/>
    </row>
    <row r="211" spans="6:11" x14ac:dyDescent="0.2">
      <c r="F211" s="19"/>
      <c r="G211" s="19"/>
      <c r="H211" s="19"/>
      <c r="I211" s="19"/>
      <c r="J211" s="19"/>
      <c r="K211" s="19"/>
    </row>
    <row r="212" spans="6:11" x14ac:dyDescent="0.2">
      <c r="F212" s="19"/>
      <c r="G212" s="19"/>
      <c r="H212" s="19"/>
      <c r="I212" s="19"/>
      <c r="J212" s="19"/>
      <c r="K212" s="19"/>
    </row>
    <row r="213" spans="6:11" x14ac:dyDescent="0.2">
      <c r="F213" s="19"/>
      <c r="G213" s="19"/>
      <c r="H213" s="19"/>
      <c r="I213" s="19"/>
      <c r="J213" s="19"/>
      <c r="K213" s="19"/>
    </row>
    <row r="214" spans="6:11" x14ac:dyDescent="0.2">
      <c r="F214" s="19"/>
      <c r="G214" s="19"/>
      <c r="H214" s="19"/>
      <c r="I214" s="19"/>
      <c r="J214" s="19"/>
      <c r="K214" s="19"/>
    </row>
    <row r="215" spans="6:11" x14ac:dyDescent="0.2">
      <c r="F215" s="19"/>
      <c r="G215" s="19"/>
      <c r="H215" s="19"/>
      <c r="I215" s="19"/>
      <c r="J215" s="19"/>
      <c r="K215" s="19"/>
    </row>
    <row r="216" spans="6:11" x14ac:dyDescent="0.2">
      <c r="F216" s="19"/>
      <c r="G216" s="19"/>
      <c r="H216" s="19"/>
      <c r="I216" s="19"/>
      <c r="J216" s="19"/>
      <c r="K216" s="19"/>
    </row>
    <row r="217" spans="6:11" x14ac:dyDescent="0.2">
      <c r="F217" s="19"/>
      <c r="G217" s="19"/>
      <c r="H217" s="19"/>
      <c r="I217" s="19"/>
      <c r="J217" s="19"/>
      <c r="K217" s="19"/>
    </row>
    <row r="218" spans="6:11" x14ac:dyDescent="0.2">
      <c r="F218" s="19"/>
      <c r="G218" s="19"/>
      <c r="H218" s="19"/>
      <c r="I218" s="19"/>
      <c r="J218" s="19"/>
      <c r="K218" s="19"/>
    </row>
    <row r="219" spans="6:11" x14ac:dyDescent="0.2">
      <c r="F219" s="19"/>
      <c r="G219" s="19"/>
      <c r="H219" s="19"/>
      <c r="I219" s="19"/>
      <c r="J219" s="19"/>
      <c r="K219" s="19"/>
    </row>
    <row r="220" spans="6:11" x14ac:dyDescent="0.2">
      <c r="F220" s="19"/>
      <c r="G220" s="19"/>
      <c r="H220" s="19"/>
      <c r="I220" s="19"/>
      <c r="J220" s="19"/>
      <c r="K220" s="19"/>
    </row>
    <row r="221" spans="6:11" x14ac:dyDescent="0.2">
      <c r="F221" s="19"/>
      <c r="G221" s="19"/>
      <c r="H221" s="19"/>
      <c r="I221" s="19"/>
      <c r="J221" s="19"/>
      <c r="K221" s="19"/>
    </row>
    <row r="222" spans="6:11" x14ac:dyDescent="0.2">
      <c r="F222" s="19"/>
      <c r="G222" s="19"/>
      <c r="H222" s="19"/>
      <c r="I222" s="19"/>
      <c r="J222" s="19"/>
      <c r="K222" s="19"/>
    </row>
    <row r="223" spans="6:11" x14ac:dyDescent="0.2">
      <c r="F223" s="19"/>
      <c r="G223" s="19"/>
      <c r="H223" s="19"/>
      <c r="I223" s="19"/>
      <c r="J223" s="19"/>
      <c r="K223" s="19"/>
    </row>
    <row r="224" spans="6:11" x14ac:dyDescent="0.2">
      <c r="F224" s="19"/>
      <c r="G224" s="19"/>
      <c r="H224" s="19"/>
      <c r="I224" s="19"/>
      <c r="J224" s="19"/>
      <c r="K224" s="19"/>
    </row>
    <row r="225" spans="6:11" x14ac:dyDescent="0.2">
      <c r="F225" s="19"/>
      <c r="G225" s="19"/>
      <c r="H225" s="19"/>
      <c r="I225" s="19"/>
      <c r="J225" s="19"/>
      <c r="K225" s="19"/>
    </row>
    <row r="226" spans="6:11" x14ac:dyDescent="0.2">
      <c r="F226" s="19"/>
      <c r="G226" s="19"/>
      <c r="H226" s="19"/>
      <c r="I226" s="19"/>
      <c r="J226" s="19"/>
      <c r="K226" s="19"/>
    </row>
    <row r="227" spans="6:11" x14ac:dyDescent="0.2">
      <c r="F227" s="19"/>
      <c r="G227" s="19"/>
      <c r="H227" s="19"/>
      <c r="I227" s="19"/>
      <c r="J227" s="19"/>
      <c r="K227" s="19"/>
    </row>
    <row r="228" spans="6:11" x14ac:dyDescent="0.2">
      <c r="F228" s="19"/>
      <c r="G228" s="19"/>
      <c r="H228" s="19"/>
      <c r="I228" s="19"/>
      <c r="J228" s="19"/>
      <c r="K228" s="19"/>
    </row>
    <row r="229" spans="6:11" x14ac:dyDescent="0.2">
      <c r="F229" s="19"/>
      <c r="G229" s="19"/>
      <c r="H229" s="19"/>
      <c r="I229" s="19"/>
      <c r="J229" s="19"/>
      <c r="K229" s="19"/>
    </row>
    <row r="230" spans="6:11" x14ac:dyDescent="0.2">
      <c r="F230" s="19"/>
      <c r="G230" s="19"/>
      <c r="H230" s="19"/>
      <c r="I230" s="19"/>
      <c r="J230" s="19"/>
      <c r="K230" s="19"/>
    </row>
    <row r="231" spans="6:11" x14ac:dyDescent="0.2">
      <c r="F231" s="19"/>
      <c r="G231" s="19"/>
      <c r="H231" s="19"/>
      <c r="I231" s="19"/>
      <c r="J231" s="19"/>
      <c r="K231" s="19"/>
    </row>
    <row r="232" spans="6:11" x14ac:dyDescent="0.2">
      <c r="F232" s="19"/>
      <c r="G232" s="19"/>
      <c r="H232" s="19"/>
      <c r="I232" s="19"/>
      <c r="J232" s="19"/>
      <c r="K232" s="19"/>
    </row>
    <row r="233" spans="6:11" x14ac:dyDescent="0.2">
      <c r="F233" s="19"/>
      <c r="G233" s="19"/>
      <c r="H233" s="19"/>
      <c r="I233" s="19"/>
      <c r="J233" s="19"/>
      <c r="K233" s="19"/>
    </row>
    <row r="234" spans="6:11" x14ac:dyDescent="0.2">
      <c r="F234" s="19"/>
      <c r="G234" s="19"/>
      <c r="H234" s="19"/>
      <c r="I234" s="19"/>
      <c r="J234" s="19"/>
      <c r="K234" s="19"/>
    </row>
    <row r="235" spans="6:11" x14ac:dyDescent="0.2">
      <c r="F235" s="19"/>
      <c r="G235" s="19"/>
      <c r="H235" s="19"/>
      <c r="I235" s="19"/>
      <c r="J235" s="19"/>
      <c r="K235" s="19"/>
    </row>
    <row r="236" spans="6:11" x14ac:dyDescent="0.2">
      <c r="F236" s="19"/>
      <c r="G236" s="19"/>
      <c r="H236" s="19"/>
      <c r="I236" s="19"/>
      <c r="J236" s="19"/>
      <c r="K236" s="19"/>
    </row>
    <row r="237" spans="6:11" x14ac:dyDescent="0.2">
      <c r="F237" s="19"/>
      <c r="G237" s="19"/>
      <c r="H237" s="19"/>
      <c r="I237" s="19"/>
      <c r="J237" s="19"/>
      <c r="K237" s="19"/>
    </row>
    <row r="238" spans="6:11" x14ac:dyDescent="0.2">
      <c r="F238" s="19"/>
      <c r="G238" s="19"/>
      <c r="H238" s="19"/>
      <c r="I238" s="19"/>
      <c r="J238" s="19"/>
      <c r="K238" s="19"/>
    </row>
    <row r="239" spans="6:11" x14ac:dyDescent="0.2">
      <c r="F239" s="19"/>
      <c r="G239" s="19"/>
      <c r="H239" s="19"/>
      <c r="I239" s="19"/>
      <c r="J239" s="19"/>
      <c r="K239" s="19"/>
    </row>
    <row r="240" spans="6:11" x14ac:dyDescent="0.2">
      <c r="F240" s="19"/>
      <c r="G240" s="19"/>
      <c r="H240" s="19"/>
      <c r="I240" s="19"/>
      <c r="J240" s="19"/>
      <c r="K240" s="19"/>
    </row>
    <row r="241" spans="6:11" x14ac:dyDescent="0.2">
      <c r="F241" s="19"/>
      <c r="G241" s="19"/>
      <c r="H241" s="19"/>
      <c r="I241" s="19"/>
      <c r="J241" s="19"/>
      <c r="K241" s="19"/>
    </row>
    <row r="242" spans="6:11" x14ac:dyDescent="0.2">
      <c r="F242" s="19"/>
      <c r="G242" s="19"/>
      <c r="H242" s="19"/>
      <c r="I242" s="19"/>
      <c r="J242" s="19"/>
      <c r="K242" s="19"/>
    </row>
    <row r="243" spans="6:11" x14ac:dyDescent="0.2">
      <c r="F243" s="19"/>
      <c r="G243" s="19"/>
      <c r="H243" s="19"/>
      <c r="I243" s="19"/>
      <c r="J243" s="19"/>
      <c r="K243" s="19"/>
    </row>
    <row r="244" spans="6:11" x14ac:dyDescent="0.2">
      <c r="F244" s="19"/>
      <c r="G244" s="19"/>
      <c r="H244" s="19"/>
      <c r="I244" s="19"/>
      <c r="J244" s="19"/>
      <c r="K244" s="19"/>
    </row>
    <row r="245" spans="6:11" x14ac:dyDescent="0.2">
      <c r="F245" s="19"/>
      <c r="G245" s="19"/>
      <c r="H245" s="19"/>
      <c r="I245" s="19"/>
      <c r="J245" s="19"/>
      <c r="K245" s="19"/>
    </row>
    <row r="246" spans="6:11" x14ac:dyDescent="0.2">
      <c r="F246" s="19"/>
      <c r="G246" s="19"/>
      <c r="H246" s="19"/>
      <c r="I246" s="19"/>
      <c r="J246" s="19"/>
      <c r="K246" s="19"/>
    </row>
    <row r="247" spans="6:11" x14ac:dyDescent="0.2">
      <c r="F247" s="19"/>
      <c r="G247" s="19"/>
      <c r="H247" s="19"/>
      <c r="I247" s="19"/>
      <c r="J247" s="19"/>
      <c r="K247" s="19"/>
    </row>
    <row r="248" spans="6:11" x14ac:dyDescent="0.2">
      <c r="F248" s="19"/>
      <c r="G248" s="19"/>
      <c r="H248" s="19"/>
      <c r="I248" s="19"/>
      <c r="J248" s="19"/>
      <c r="K248" s="19"/>
    </row>
    <row r="249" spans="6:11" x14ac:dyDescent="0.2">
      <c r="F249" s="19"/>
      <c r="G249" s="19"/>
      <c r="H249" s="19"/>
      <c r="I249" s="19"/>
      <c r="J249" s="19"/>
      <c r="K249" s="19"/>
    </row>
    <row r="250" spans="6:11" x14ac:dyDescent="0.2">
      <c r="F250" s="19"/>
      <c r="G250" s="19"/>
      <c r="H250" s="19"/>
      <c r="I250" s="19"/>
      <c r="J250" s="19"/>
      <c r="K250" s="19"/>
    </row>
    <row r="251" spans="6:11" x14ac:dyDescent="0.2">
      <c r="F251" s="19"/>
      <c r="G251" s="19"/>
      <c r="H251" s="19"/>
      <c r="I251" s="19"/>
      <c r="J251" s="19"/>
      <c r="K251" s="19"/>
    </row>
    <row r="252" spans="6:11" x14ac:dyDescent="0.2">
      <c r="F252" s="19"/>
      <c r="G252" s="19"/>
      <c r="H252" s="19"/>
      <c r="I252" s="19"/>
      <c r="J252" s="19"/>
      <c r="K252" s="19"/>
    </row>
    <row r="253" spans="6:11" x14ac:dyDescent="0.2">
      <c r="F253" s="19"/>
      <c r="G253" s="19"/>
      <c r="H253" s="19"/>
      <c r="I253" s="19"/>
      <c r="J253" s="19"/>
      <c r="K253" s="19"/>
    </row>
    <row r="254" spans="6:11" x14ac:dyDescent="0.2">
      <c r="F254" s="19"/>
      <c r="G254" s="19"/>
      <c r="H254" s="19"/>
      <c r="I254" s="19"/>
      <c r="J254" s="19"/>
      <c r="K254" s="19"/>
    </row>
    <row r="255" spans="6:11" x14ac:dyDescent="0.2">
      <c r="F255" s="19"/>
      <c r="G255" s="19"/>
      <c r="H255" s="19"/>
      <c r="I255" s="19"/>
      <c r="J255" s="19"/>
      <c r="K255" s="19"/>
    </row>
    <row r="256" spans="6:11" x14ac:dyDescent="0.2">
      <c r="F256" s="19"/>
      <c r="G256" s="19"/>
      <c r="H256" s="19"/>
      <c r="I256" s="19"/>
      <c r="J256" s="19"/>
      <c r="K256" s="19"/>
    </row>
    <row r="257" spans="6:11" x14ac:dyDescent="0.2">
      <c r="F257" s="19"/>
      <c r="G257" s="19"/>
      <c r="H257" s="19"/>
      <c r="I257" s="19"/>
      <c r="J257" s="19"/>
      <c r="K257" s="19"/>
    </row>
    <row r="258" spans="6:11" x14ac:dyDescent="0.2">
      <c r="F258" s="19"/>
      <c r="G258" s="19"/>
      <c r="H258" s="19"/>
      <c r="I258" s="19"/>
      <c r="J258" s="19"/>
      <c r="K258" s="19"/>
    </row>
    <row r="259" spans="6:11" x14ac:dyDescent="0.2">
      <c r="F259" s="19"/>
      <c r="G259" s="19"/>
      <c r="H259" s="19"/>
      <c r="I259" s="19"/>
      <c r="J259" s="19"/>
      <c r="K259" s="19"/>
    </row>
    <row r="260" spans="6:11" x14ac:dyDescent="0.2">
      <c r="F260" s="19"/>
      <c r="G260" s="19"/>
      <c r="H260" s="19"/>
      <c r="I260" s="19"/>
      <c r="J260" s="19"/>
      <c r="K260" s="19"/>
    </row>
    <row r="261" spans="6:11" x14ac:dyDescent="0.2">
      <c r="F261" s="19"/>
      <c r="G261" s="19"/>
      <c r="H261" s="19"/>
      <c r="I261" s="19"/>
      <c r="J261" s="19"/>
      <c r="K261" s="19"/>
    </row>
    <row r="262" spans="6:11" x14ac:dyDescent="0.2">
      <c r="F262" s="19"/>
      <c r="G262" s="19"/>
      <c r="H262" s="19"/>
      <c r="I262" s="19"/>
      <c r="J262" s="19"/>
      <c r="K262" s="19"/>
    </row>
    <row r="263" spans="6:11" x14ac:dyDescent="0.2">
      <c r="F263" s="19"/>
      <c r="G263" s="19"/>
      <c r="H263" s="19"/>
      <c r="I263" s="19"/>
      <c r="J263" s="19"/>
      <c r="K263" s="19"/>
    </row>
    <row r="264" spans="6:11" x14ac:dyDescent="0.2">
      <c r="F264" s="19"/>
      <c r="G264" s="19"/>
      <c r="H264" s="19"/>
      <c r="I264" s="19"/>
      <c r="J264" s="19"/>
      <c r="K264" s="19"/>
    </row>
    <row r="265" spans="6:11" x14ac:dyDescent="0.2">
      <c r="F265" s="19"/>
      <c r="G265" s="19"/>
      <c r="H265" s="19"/>
      <c r="I265" s="19"/>
      <c r="J265" s="19"/>
      <c r="K265" s="19"/>
    </row>
    <row r="266" spans="6:11" x14ac:dyDescent="0.2">
      <c r="F266" s="19"/>
      <c r="G266" s="19"/>
      <c r="H266" s="19"/>
      <c r="I266" s="19"/>
      <c r="J266" s="19"/>
      <c r="K266" s="19"/>
    </row>
    <row r="267" spans="6:11" x14ac:dyDescent="0.2">
      <c r="F267" s="19"/>
      <c r="G267" s="19"/>
      <c r="H267" s="19"/>
      <c r="I267" s="19"/>
      <c r="J267" s="19"/>
      <c r="K267" s="19"/>
    </row>
    <row r="268" spans="6:11" x14ac:dyDescent="0.2">
      <c r="F268" s="19"/>
      <c r="G268" s="19"/>
      <c r="H268" s="19"/>
      <c r="I268" s="19"/>
      <c r="J268" s="19"/>
      <c r="K268" s="19"/>
    </row>
    <row r="269" spans="6:11" x14ac:dyDescent="0.2">
      <c r="F269" s="19"/>
      <c r="G269" s="19"/>
      <c r="H269" s="19"/>
      <c r="I269" s="19"/>
      <c r="J269" s="19"/>
      <c r="K269" s="19"/>
    </row>
    <row r="270" spans="6:11" x14ac:dyDescent="0.2">
      <c r="F270" s="19"/>
      <c r="G270" s="19"/>
      <c r="H270" s="19"/>
      <c r="I270" s="19"/>
      <c r="J270" s="19"/>
      <c r="K270" s="19"/>
    </row>
    <row r="271" spans="6:11" x14ac:dyDescent="0.2">
      <c r="F271" s="19"/>
      <c r="G271" s="19"/>
      <c r="H271" s="19"/>
      <c r="I271" s="19"/>
      <c r="J271" s="19"/>
      <c r="K271" s="19"/>
    </row>
    <row r="272" spans="6:11" x14ac:dyDescent="0.2">
      <c r="F272" s="19"/>
      <c r="G272" s="19"/>
      <c r="H272" s="19"/>
      <c r="I272" s="19"/>
      <c r="J272" s="19"/>
      <c r="K272" s="19"/>
    </row>
    <row r="273" spans="6:11" x14ac:dyDescent="0.2">
      <c r="F273" s="19"/>
      <c r="G273" s="19"/>
      <c r="H273" s="19"/>
      <c r="I273" s="19"/>
      <c r="J273" s="19"/>
      <c r="K273" s="19"/>
    </row>
    <row r="274" spans="6:11" x14ac:dyDescent="0.2">
      <c r="F274" s="19"/>
      <c r="G274" s="19"/>
      <c r="H274" s="19"/>
      <c r="I274" s="19"/>
      <c r="J274" s="19"/>
      <c r="K274" s="19"/>
    </row>
    <row r="275" spans="6:11" x14ac:dyDescent="0.2">
      <c r="F275" s="19"/>
      <c r="G275" s="19"/>
      <c r="H275" s="19"/>
      <c r="I275" s="19"/>
      <c r="J275" s="19"/>
      <c r="K275" s="19"/>
    </row>
    <row r="276" spans="6:11" x14ac:dyDescent="0.2">
      <c r="F276" s="19"/>
      <c r="G276" s="19"/>
      <c r="H276" s="19"/>
      <c r="I276" s="19"/>
      <c r="J276" s="19"/>
      <c r="K276" s="19"/>
    </row>
    <row r="277" spans="6:11" x14ac:dyDescent="0.2">
      <c r="F277" s="19"/>
      <c r="G277" s="19"/>
      <c r="H277" s="19"/>
      <c r="I277" s="19"/>
      <c r="J277" s="19"/>
      <c r="K277" s="19"/>
    </row>
    <row r="278" spans="6:11" x14ac:dyDescent="0.2">
      <c r="F278" s="19"/>
      <c r="G278" s="19"/>
      <c r="H278" s="19"/>
      <c r="I278" s="19"/>
      <c r="J278" s="19"/>
      <c r="K278" s="19"/>
    </row>
    <row r="279" spans="6:11" x14ac:dyDescent="0.2">
      <c r="F279" s="19"/>
      <c r="G279" s="19"/>
      <c r="H279" s="19"/>
      <c r="I279" s="19"/>
      <c r="J279" s="19"/>
      <c r="K279" s="19"/>
    </row>
    <row r="280" spans="6:11" x14ac:dyDescent="0.2">
      <c r="F280" s="19"/>
      <c r="G280" s="19"/>
      <c r="H280" s="19"/>
      <c r="I280" s="19"/>
      <c r="J280" s="19"/>
      <c r="K280" s="19"/>
    </row>
    <row r="281" spans="6:11" x14ac:dyDescent="0.2">
      <c r="F281" s="19"/>
      <c r="G281" s="19"/>
      <c r="H281" s="19"/>
      <c r="I281" s="19"/>
      <c r="J281" s="19"/>
      <c r="K281" s="19"/>
    </row>
    <row r="282" spans="6:11" x14ac:dyDescent="0.2">
      <c r="F282" s="19"/>
      <c r="G282" s="19"/>
      <c r="H282" s="19"/>
      <c r="I282" s="19"/>
      <c r="J282" s="19"/>
      <c r="K282" s="19"/>
    </row>
    <row r="283" spans="6:11" x14ac:dyDescent="0.2">
      <c r="F283" s="19"/>
      <c r="G283" s="19"/>
      <c r="H283" s="19"/>
      <c r="I283" s="19"/>
      <c r="J283" s="19"/>
      <c r="K283" s="19"/>
    </row>
    <row r="284" spans="6:11" x14ac:dyDescent="0.2">
      <c r="F284" s="19"/>
      <c r="G284" s="19"/>
      <c r="H284" s="19"/>
      <c r="I284" s="19"/>
      <c r="J284" s="19"/>
      <c r="K284" s="19"/>
    </row>
    <row r="285" spans="6:11" x14ac:dyDescent="0.2">
      <c r="F285" s="19"/>
      <c r="G285" s="19"/>
      <c r="H285" s="19"/>
      <c r="I285" s="19"/>
      <c r="J285" s="19"/>
      <c r="K285" s="19"/>
    </row>
    <row r="286" spans="6:11" x14ac:dyDescent="0.2">
      <c r="F286" s="19"/>
      <c r="G286" s="19"/>
      <c r="H286" s="19"/>
      <c r="I286" s="19"/>
      <c r="J286" s="19"/>
      <c r="K286" s="19"/>
    </row>
    <row r="287" spans="6:11" x14ac:dyDescent="0.2">
      <c r="F287" s="19"/>
      <c r="G287" s="19"/>
      <c r="H287" s="19"/>
      <c r="I287" s="19"/>
      <c r="J287" s="19"/>
      <c r="K287" s="19"/>
    </row>
    <row r="288" spans="6:11" x14ac:dyDescent="0.2">
      <c r="F288" s="19"/>
      <c r="G288" s="19"/>
      <c r="H288" s="19"/>
      <c r="I288" s="19"/>
      <c r="J288" s="19"/>
      <c r="K288" s="19"/>
    </row>
    <row r="289" spans="6:11" x14ac:dyDescent="0.2">
      <c r="F289" s="19"/>
      <c r="G289" s="19"/>
      <c r="H289" s="19"/>
      <c r="I289" s="19"/>
      <c r="J289" s="19"/>
      <c r="K289" s="19"/>
    </row>
    <row r="290" spans="6:11" x14ac:dyDescent="0.2">
      <c r="F290" s="19"/>
      <c r="G290" s="19"/>
      <c r="H290" s="19"/>
      <c r="I290" s="19"/>
      <c r="J290" s="19"/>
      <c r="K290" s="19"/>
    </row>
    <row r="291" spans="6:11" x14ac:dyDescent="0.2">
      <c r="F291" s="19"/>
      <c r="G291" s="19"/>
      <c r="H291" s="19"/>
      <c r="I291" s="19"/>
      <c r="J291" s="19"/>
      <c r="K291" s="19"/>
    </row>
    <row r="292" spans="6:11" x14ac:dyDescent="0.2">
      <c r="F292" s="19"/>
      <c r="G292" s="19"/>
      <c r="H292" s="19"/>
      <c r="I292" s="19"/>
      <c r="J292" s="19"/>
      <c r="K292" s="19"/>
    </row>
    <row r="293" spans="6:11" x14ac:dyDescent="0.2">
      <c r="F293" s="19"/>
      <c r="G293" s="19"/>
      <c r="H293" s="19"/>
      <c r="I293" s="19"/>
      <c r="J293" s="19"/>
      <c r="K293" s="19"/>
    </row>
    <row r="294" spans="6:11" x14ac:dyDescent="0.2">
      <c r="F294" s="19"/>
      <c r="G294" s="19"/>
      <c r="H294" s="19"/>
      <c r="I294" s="19"/>
      <c r="J294" s="19"/>
      <c r="K294" s="19"/>
    </row>
    <row r="295" spans="6:11" x14ac:dyDescent="0.2">
      <c r="F295" s="19"/>
      <c r="G295" s="19"/>
      <c r="H295" s="19"/>
      <c r="I295" s="19"/>
      <c r="J295" s="19"/>
      <c r="K295" s="19"/>
    </row>
    <row r="296" spans="6:11" x14ac:dyDescent="0.2">
      <c r="F296" s="19"/>
      <c r="G296" s="19"/>
      <c r="H296" s="19"/>
      <c r="I296" s="19"/>
      <c r="J296" s="19"/>
      <c r="K296" s="19"/>
    </row>
  </sheetData>
  <hyperlinks>
    <hyperlink ref="A1" location="'statewide summary'!Print_Titles" display="Link to Summary Worksheet" xr:uid="{246552C6-D64A-4167-BB46-8E14614086A7}"/>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2/18/2025</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9A097-4D5C-4C6D-BFA4-FCB50D664DF7}">
  <dimension ref="A1:N213"/>
  <sheetViews>
    <sheetView showGridLines="0" workbookViewId="0">
      <pane xSplit="2" ySplit="10" topLeftCell="C11" activePane="bottomRight" state="frozen"/>
      <selection pane="topRight" activeCell="C1" sqref="C1"/>
      <selection pane="bottomLeft" activeCell="A14" sqref="A14"/>
      <selection pane="bottomRight" activeCell="B13" sqref="B13"/>
    </sheetView>
  </sheetViews>
  <sheetFormatPr defaultRowHeight="12.75" x14ac:dyDescent="0.2"/>
  <cols>
    <col min="1" max="1" width="5.7109375" style="3" customWidth="1"/>
    <col min="2" max="2" width="31.140625" style="3" customWidth="1"/>
    <col min="3" max="9" width="13.7109375" style="3" customWidth="1"/>
    <col min="10" max="10" width="1.5703125" style="3" customWidth="1"/>
    <col min="11" max="11" width="9.140625" style="3"/>
    <col min="12" max="12" width="1.42578125" style="3" customWidth="1"/>
    <col min="13" max="13" width="12.85546875" style="3" customWidth="1"/>
    <col min="14" max="16384" width="9.140625" style="3"/>
  </cols>
  <sheetData>
    <row r="1" spans="1:11" ht="16.149999999999999" customHeight="1" x14ac:dyDescent="0.2">
      <c r="A1" s="92" t="s">
        <v>8923</v>
      </c>
    </row>
    <row r="2" spans="1:11" ht="14.45" customHeight="1" x14ac:dyDescent="0.2">
      <c r="B2" s="90" t="s">
        <v>8928</v>
      </c>
    </row>
    <row r="3" spans="1:11" ht="2.1" customHeight="1" x14ac:dyDescent="0.2"/>
    <row r="4" spans="1:11" ht="14.45" customHeight="1" x14ac:dyDescent="0.2">
      <c r="B4" s="15" t="s">
        <v>1</v>
      </c>
    </row>
    <row r="5" spans="1:11" ht="1.1499999999999999" customHeight="1" x14ac:dyDescent="0.2"/>
    <row r="6" spans="1:11" ht="14.45" customHeight="1" x14ac:dyDescent="0.2">
      <c r="B6" s="15" t="s">
        <v>2</v>
      </c>
    </row>
    <row r="7" spans="1:11" ht="0.75" customHeight="1" x14ac:dyDescent="0.2"/>
    <row r="8" spans="1:11" ht="14.45" customHeight="1" x14ac:dyDescent="0.2">
      <c r="B8" s="16" t="s">
        <v>3</v>
      </c>
    </row>
    <row r="9" spans="1:11" x14ac:dyDescent="0.2">
      <c r="B9" s="8" t="s">
        <v>4</v>
      </c>
      <c r="C9" s="1" t="s">
        <v>4</v>
      </c>
      <c r="D9" s="1" t="s">
        <v>4</v>
      </c>
      <c r="E9" s="1" t="s">
        <v>4</v>
      </c>
      <c r="F9" s="1" t="s">
        <v>4</v>
      </c>
      <c r="G9" s="1" t="s">
        <v>4</v>
      </c>
      <c r="H9" s="1" t="s">
        <v>5</v>
      </c>
      <c r="I9" s="1" t="s">
        <v>174</v>
      </c>
    </row>
    <row r="10" spans="1:11" x14ac:dyDescent="0.2">
      <c r="B10" s="9" t="s">
        <v>4</v>
      </c>
      <c r="C10" s="2" t="s">
        <v>7</v>
      </c>
      <c r="D10" s="2" t="s">
        <v>8</v>
      </c>
      <c r="E10" s="2" t="s">
        <v>9</v>
      </c>
      <c r="F10" s="2" t="s">
        <v>10</v>
      </c>
      <c r="G10" s="2" t="s">
        <v>11</v>
      </c>
      <c r="H10" s="2" t="s">
        <v>12</v>
      </c>
      <c r="I10" s="2" t="s">
        <v>13</v>
      </c>
      <c r="K10" s="31" t="s">
        <v>331</v>
      </c>
    </row>
    <row r="11" spans="1:11" x14ac:dyDescent="0.2">
      <c r="B11" s="8" t="s">
        <v>81</v>
      </c>
      <c r="C11" s="76">
        <v>1759432.52</v>
      </c>
      <c r="D11" s="76">
        <v>1894294.1140000001</v>
      </c>
      <c r="E11" s="76">
        <v>2254122.4840000002</v>
      </c>
      <c r="F11" s="76">
        <v>2486844.074</v>
      </c>
      <c r="G11" s="76">
        <v>3040852.5857699998</v>
      </c>
      <c r="H11" s="76">
        <v>4583690</v>
      </c>
      <c r="I11" s="76">
        <v>5209410</v>
      </c>
    </row>
    <row r="13" spans="1:11" x14ac:dyDescent="0.2">
      <c r="B13" s="72" t="s">
        <v>9036</v>
      </c>
      <c r="C13" s="72"/>
      <c r="D13" s="72"/>
      <c r="E13" s="72"/>
      <c r="F13" s="72"/>
      <c r="G13" s="72"/>
      <c r="H13" s="72"/>
      <c r="I13" s="74">
        <f>I11+K13</f>
        <v>5209410</v>
      </c>
      <c r="K13" s="32">
        <f>SUM(K14:K207)</f>
        <v>0</v>
      </c>
    </row>
    <row r="14" spans="1:11" x14ac:dyDescent="0.2">
      <c r="B14" s="72" t="s">
        <v>257</v>
      </c>
      <c r="C14" s="72"/>
      <c r="D14" s="72"/>
      <c r="E14" s="72"/>
      <c r="F14" s="72"/>
      <c r="G14" s="72"/>
      <c r="H14" s="72"/>
      <c r="I14" s="75">
        <f>I13/I11-1</f>
        <v>0</v>
      </c>
      <c r="K14" s="30"/>
    </row>
    <row r="15" spans="1:11" x14ac:dyDescent="0.2">
      <c r="K15" s="30"/>
    </row>
    <row r="16" spans="1:11" x14ac:dyDescent="0.2">
      <c r="E16" s="19"/>
      <c r="F16" s="19"/>
      <c r="G16" s="19"/>
      <c r="H16" s="19"/>
      <c r="I16" s="19"/>
      <c r="J16" s="19"/>
      <c r="K16" s="33"/>
    </row>
    <row r="17" spans="1:14" x14ac:dyDescent="0.2">
      <c r="A17" s="23" t="s">
        <v>256</v>
      </c>
      <c r="E17" s="19"/>
      <c r="F17" s="19"/>
      <c r="G17" s="19"/>
      <c r="H17" s="19"/>
      <c r="I17" s="19"/>
      <c r="J17" s="19"/>
      <c r="K17" s="33"/>
    </row>
    <row r="18" spans="1:14" x14ac:dyDescent="0.2">
      <c r="E18" s="19"/>
      <c r="F18" s="19"/>
      <c r="G18" s="19"/>
      <c r="H18" s="19"/>
      <c r="I18" s="19"/>
      <c r="J18" s="19"/>
      <c r="K18" s="33"/>
    </row>
    <row r="19" spans="1:14" x14ac:dyDescent="0.2">
      <c r="A19" s="18">
        <v>2021</v>
      </c>
      <c r="E19" s="19"/>
      <c r="F19" s="19"/>
      <c r="G19" s="19"/>
      <c r="H19" s="19"/>
      <c r="I19" s="19"/>
      <c r="J19" s="19"/>
      <c r="K19" s="33"/>
    </row>
    <row r="20" spans="1:14" x14ac:dyDescent="0.2">
      <c r="B20" s="26" t="s">
        <v>5274</v>
      </c>
      <c r="F20" s="19"/>
      <c r="G20" s="19">
        <v>134</v>
      </c>
      <c r="H20" s="19">
        <v>137</v>
      </c>
      <c r="I20" s="19"/>
      <c r="J20" s="19"/>
      <c r="K20" s="33"/>
      <c r="M20" s="3" t="s">
        <v>180</v>
      </c>
      <c r="N20" s="26" t="s">
        <v>5291</v>
      </c>
    </row>
    <row r="21" spans="1:14" x14ac:dyDescent="0.2">
      <c r="B21" s="26" t="s">
        <v>5275</v>
      </c>
      <c r="F21" s="19"/>
      <c r="G21" s="19">
        <v>58</v>
      </c>
      <c r="H21" s="19">
        <v>15</v>
      </c>
      <c r="I21" s="19"/>
      <c r="J21" s="19"/>
      <c r="K21" s="33"/>
      <c r="M21" s="3" t="s">
        <v>182</v>
      </c>
      <c r="N21" s="26" t="s">
        <v>5292</v>
      </c>
    </row>
    <row r="22" spans="1:14" x14ac:dyDescent="0.2">
      <c r="B22" s="26" t="s">
        <v>5276</v>
      </c>
      <c r="F22" s="19"/>
      <c r="G22" s="19">
        <v>-9852</v>
      </c>
      <c r="H22" s="19">
        <v>-12292</v>
      </c>
      <c r="I22" s="19"/>
      <c r="J22" s="19"/>
      <c r="K22" s="33"/>
      <c r="M22" s="3" t="s">
        <v>182</v>
      </c>
      <c r="N22" s="26" t="s">
        <v>5293</v>
      </c>
    </row>
    <row r="23" spans="1:14" x14ac:dyDescent="0.2">
      <c r="B23" s="26" t="s">
        <v>5277</v>
      </c>
      <c r="F23" s="19"/>
      <c r="G23" s="19">
        <v>-2630</v>
      </c>
      <c r="H23" s="19">
        <v>0</v>
      </c>
      <c r="I23" s="19"/>
      <c r="J23" s="19"/>
      <c r="K23" s="33"/>
      <c r="M23" s="3" t="s">
        <v>184</v>
      </c>
      <c r="N23" s="26" t="s">
        <v>5294</v>
      </c>
    </row>
    <row r="24" spans="1:14" x14ac:dyDescent="0.2">
      <c r="B24" s="26" t="s">
        <v>5278</v>
      </c>
      <c r="F24" s="19"/>
      <c r="G24" s="19">
        <v>3063</v>
      </c>
      <c r="H24" s="19">
        <v>0</v>
      </c>
      <c r="I24" s="19"/>
      <c r="J24" s="19"/>
      <c r="K24" s="33"/>
      <c r="M24" s="3" t="s">
        <v>184</v>
      </c>
      <c r="N24" s="26" t="s">
        <v>5295</v>
      </c>
    </row>
    <row r="25" spans="1:14" x14ac:dyDescent="0.2">
      <c r="B25" s="26" t="s">
        <v>5071</v>
      </c>
      <c r="F25" s="19"/>
      <c r="G25" s="19">
        <v>-149206</v>
      </c>
      <c r="H25" s="19">
        <v>0</v>
      </c>
      <c r="I25" s="19"/>
      <c r="J25" s="19"/>
      <c r="K25" s="33"/>
      <c r="M25" s="3" t="s">
        <v>184</v>
      </c>
      <c r="N25" s="26" t="s">
        <v>5296</v>
      </c>
    </row>
    <row r="26" spans="1:14" x14ac:dyDescent="0.2">
      <c r="B26" s="26" t="s">
        <v>5072</v>
      </c>
      <c r="F26" s="19"/>
      <c r="G26" s="19">
        <v>8939</v>
      </c>
      <c r="H26" s="19">
        <v>11680</v>
      </c>
      <c r="I26" s="19"/>
      <c r="J26" s="19"/>
      <c r="K26" s="33"/>
      <c r="M26" s="3" t="s">
        <v>180</v>
      </c>
      <c r="N26" s="26" t="s">
        <v>5104</v>
      </c>
    </row>
    <row r="27" spans="1:14" x14ac:dyDescent="0.2">
      <c r="B27" s="26" t="s">
        <v>5073</v>
      </c>
      <c r="F27" s="19"/>
      <c r="G27" s="19">
        <v>581</v>
      </c>
      <c r="H27" s="19">
        <v>672</v>
      </c>
      <c r="I27" s="19"/>
      <c r="J27" s="19"/>
      <c r="K27" s="33"/>
      <c r="M27" s="3" t="s">
        <v>180</v>
      </c>
      <c r="N27" s="26" t="s">
        <v>5105</v>
      </c>
    </row>
    <row r="28" spans="1:14" x14ac:dyDescent="0.2">
      <c r="B28" s="26" t="s">
        <v>5279</v>
      </c>
      <c r="F28" s="19"/>
      <c r="G28" s="19">
        <v>13576</v>
      </c>
      <c r="H28" s="19">
        <v>19055</v>
      </c>
      <c r="I28" s="19"/>
      <c r="J28" s="19"/>
      <c r="K28" s="33"/>
      <c r="M28" s="3" t="s">
        <v>180</v>
      </c>
      <c r="N28" s="26" t="s">
        <v>5297</v>
      </c>
    </row>
    <row r="29" spans="1:14" x14ac:dyDescent="0.2">
      <c r="B29" s="26" t="s">
        <v>5074</v>
      </c>
      <c r="F29" s="19"/>
      <c r="G29" s="19">
        <v>8380</v>
      </c>
      <c r="H29" s="19">
        <v>15115</v>
      </c>
      <c r="I29" s="19"/>
      <c r="J29" s="19"/>
      <c r="K29" s="33"/>
      <c r="M29" s="3" t="s">
        <v>182</v>
      </c>
      <c r="N29" s="26" t="s">
        <v>5298</v>
      </c>
    </row>
    <row r="30" spans="1:14" x14ac:dyDescent="0.2">
      <c r="B30" s="26" t="s">
        <v>5075</v>
      </c>
      <c r="F30" s="19"/>
      <c r="G30" s="19">
        <v>25912</v>
      </c>
      <c r="H30" s="19">
        <v>46999</v>
      </c>
      <c r="I30" s="19"/>
      <c r="J30" s="19"/>
      <c r="K30" s="33"/>
      <c r="M30" s="3" t="s">
        <v>182</v>
      </c>
      <c r="N30" s="26" t="s">
        <v>5108</v>
      </c>
    </row>
    <row r="31" spans="1:14" x14ac:dyDescent="0.2">
      <c r="B31" s="26" t="s">
        <v>5076</v>
      </c>
      <c r="F31" s="19"/>
      <c r="G31" s="19">
        <v>1737</v>
      </c>
      <c r="H31" s="19">
        <v>2658</v>
      </c>
      <c r="I31" s="19"/>
      <c r="J31" s="19"/>
      <c r="K31" s="33"/>
      <c r="M31" s="3" t="s">
        <v>182</v>
      </c>
      <c r="N31" s="26" t="s">
        <v>5109</v>
      </c>
    </row>
    <row r="32" spans="1:14" x14ac:dyDescent="0.2">
      <c r="B32" s="26" t="s">
        <v>3140</v>
      </c>
      <c r="F32" s="19"/>
      <c r="G32" s="19">
        <v>-81629</v>
      </c>
      <c r="H32" s="19">
        <v>0</v>
      </c>
      <c r="I32" s="19"/>
      <c r="J32" s="19"/>
      <c r="K32" s="33"/>
      <c r="M32" s="3" t="s">
        <v>184</v>
      </c>
      <c r="N32" s="26" t="s">
        <v>5299</v>
      </c>
    </row>
    <row r="33" spans="2:14" x14ac:dyDescent="0.2">
      <c r="B33" s="26" t="s">
        <v>5078</v>
      </c>
      <c r="F33" s="19"/>
      <c r="G33" s="19">
        <v>41117</v>
      </c>
      <c r="H33" s="19">
        <v>0</v>
      </c>
      <c r="I33" s="19"/>
      <c r="J33" s="19"/>
      <c r="K33" s="33"/>
      <c r="M33" s="3" t="s">
        <v>184</v>
      </c>
      <c r="N33" s="26" t="s">
        <v>5112</v>
      </c>
    </row>
    <row r="34" spans="2:14" x14ac:dyDescent="0.2">
      <c r="B34" s="26" t="s">
        <v>5079</v>
      </c>
      <c r="F34" s="19"/>
      <c r="G34" s="19">
        <v>-97</v>
      </c>
      <c r="H34" s="19">
        <v>-139</v>
      </c>
      <c r="I34" s="19"/>
      <c r="J34" s="19"/>
      <c r="K34" s="33"/>
      <c r="M34" s="3" t="s">
        <v>182</v>
      </c>
      <c r="N34" s="26" t="s">
        <v>5113</v>
      </c>
    </row>
    <row r="35" spans="2:14" x14ac:dyDescent="0.2">
      <c r="B35" s="26" t="s">
        <v>5280</v>
      </c>
      <c r="F35" s="19"/>
      <c r="G35" s="19">
        <v>1500</v>
      </c>
      <c r="H35" s="19">
        <v>1575</v>
      </c>
      <c r="I35" s="19"/>
      <c r="J35" s="19"/>
      <c r="K35" s="33"/>
      <c r="M35" s="3" t="s">
        <v>180</v>
      </c>
      <c r="N35" s="26" t="s">
        <v>5300</v>
      </c>
    </row>
    <row r="36" spans="2:14" x14ac:dyDescent="0.2">
      <c r="B36" s="26" t="s">
        <v>5281</v>
      </c>
      <c r="F36" s="19"/>
      <c r="G36" s="19">
        <v>7043</v>
      </c>
      <c r="H36" s="19">
        <v>16124</v>
      </c>
      <c r="I36" s="19"/>
      <c r="J36" s="19"/>
      <c r="K36" s="33"/>
      <c r="M36" s="3" t="s">
        <v>182</v>
      </c>
      <c r="N36" s="26" t="s">
        <v>5301</v>
      </c>
    </row>
    <row r="37" spans="2:14" x14ac:dyDescent="0.2">
      <c r="B37" s="26" t="s">
        <v>5083</v>
      </c>
      <c r="F37" s="19"/>
      <c r="G37" s="19">
        <v>1977</v>
      </c>
      <c r="H37" s="19">
        <v>2884</v>
      </c>
      <c r="I37" s="19"/>
      <c r="J37" s="19"/>
      <c r="K37" s="33"/>
      <c r="M37" s="3" t="s">
        <v>180</v>
      </c>
      <c r="N37" s="26" t="s">
        <v>5118</v>
      </c>
    </row>
    <row r="38" spans="2:14" x14ac:dyDescent="0.2">
      <c r="B38" s="26" t="s">
        <v>5282</v>
      </c>
      <c r="F38" s="19"/>
      <c r="G38" s="19">
        <v>26753</v>
      </c>
      <c r="H38" s="19">
        <v>13263</v>
      </c>
      <c r="I38" s="19"/>
      <c r="J38" s="19"/>
      <c r="K38" s="33"/>
      <c r="M38" s="3" t="s">
        <v>182</v>
      </c>
      <c r="N38" s="26" t="s">
        <v>5302</v>
      </c>
    </row>
    <row r="39" spans="2:14" x14ac:dyDescent="0.2">
      <c r="B39" s="26" t="s">
        <v>5084</v>
      </c>
      <c r="F39" s="19"/>
      <c r="G39" s="19">
        <v>66</v>
      </c>
      <c r="H39" s="19">
        <v>218</v>
      </c>
      <c r="I39" s="19"/>
      <c r="J39" s="19"/>
      <c r="K39" s="33"/>
      <c r="M39" s="3" t="s">
        <v>182</v>
      </c>
      <c r="N39" s="26" t="s">
        <v>5119</v>
      </c>
    </row>
    <row r="40" spans="2:14" x14ac:dyDescent="0.2">
      <c r="B40" s="26" t="s">
        <v>5283</v>
      </c>
      <c r="F40" s="19"/>
      <c r="G40" s="19">
        <v>22274</v>
      </c>
      <c r="H40" s="19">
        <v>0</v>
      </c>
      <c r="I40" s="19"/>
      <c r="J40" s="19"/>
      <c r="K40" s="33"/>
      <c r="M40" s="3" t="s">
        <v>184</v>
      </c>
      <c r="N40" s="26" t="s">
        <v>5303</v>
      </c>
    </row>
    <row r="41" spans="2:14" x14ac:dyDescent="0.2">
      <c r="B41" s="26" t="s">
        <v>5284</v>
      </c>
      <c r="F41" s="19"/>
      <c r="G41" s="19">
        <v>2301</v>
      </c>
      <c r="H41" s="19">
        <v>1172</v>
      </c>
      <c r="I41" s="19"/>
      <c r="J41" s="19"/>
      <c r="K41" s="33"/>
      <c r="M41" s="3" t="s">
        <v>180</v>
      </c>
      <c r="N41" s="26" t="s">
        <v>5304</v>
      </c>
    </row>
    <row r="42" spans="2:14" x14ac:dyDescent="0.2">
      <c r="B42" s="26" t="s">
        <v>5285</v>
      </c>
      <c r="F42" s="19"/>
      <c r="G42" s="19">
        <v>3204</v>
      </c>
      <c r="H42" s="19">
        <v>4989</v>
      </c>
      <c r="I42" s="19"/>
      <c r="J42" s="19"/>
      <c r="K42" s="33"/>
      <c r="M42" s="3" t="s">
        <v>182</v>
      </c>
      <c r="N42" s="26" t="s">
        <v>5305</v>
      </c>
    </row>
    <row r="43" spans="2:14" x14ac:dyDescent="0.2">
      <c r="B43" s="26" t="s">
        <v>5286</v>
      </c>
      <c r="F43" s="19"/>
      <c r="G43" s="19">
        <v>2348</v>
      </c>
      <c r="H43" s="19">
        <v>2431</v>
      </c>
      <c r="I43" s="19"/>
      <c r="J43" s="19"/>
      <c r="K43" s="33"/>
      <c r="M43" s="3" t="s">
        <v>182</v>
      </c>
      <c r="N43" s="26" t="s">
        <v>5306</v>
      </c>
    </row>
    <row r="44" spans="2:14" x14ac:dyDescent="0.2">
      <c r="B44" s="26" t="s">
        <v>5287</v>
      </c>
      <c r="F44" s="19"/>
      <c r="G44" s="19">
        <v>7866</v>
      </c>
      <c r="H44" s="19">
        <v>8463</v>
      </c>
      <c r="I44" s="19"/>
      <c r="J44" s="19"/>
      <c r="K44" s="33"/>
      <c r="M44" s="3" t="s">
        <v>182</v>
      </c>
      <c r="N44" s="26" t="s">
        <v>5307</v>
      </c>
    </row>
    <row r="45" spans="2:14" x14ac:dyDescent="0.2">
      <c r="B45" s="26" t="s">
        <v>5088</v>
      </c>
      <c r="F45" s="19"/>
      <c r="G45" s="19">
        <v>1722</v>
      </c>
      <c r="H45" s="19">
        <v>0</v>
      </c>
      <c r="I45" s="19"/>
      <c r="J45" s="19"/>
      <c r="K45" s="33"/>
      <c r="M45" s="3" t="s">
        <v>184</v>
      </c>
      <c r="N45" s="26" t="s">
        <v>5124</v>
      </c>
    </row>
    <row r="46" spans="2:14" x14ac:dyDescent="0.2">
      <c r="B46" s="26" t="s">
        <v>5089</v>
      </c>
      <c r="F46" s="19"/>
      <c r="G46" s="19">
        <v>129</v>
      </c>
      <c r="H46" s="19">
        <v>0</v>
      </c>
      <c r="I46" s="19"/>
      <c r="J46" s="19"/>
      <c r="K46" s="33"/>
      <c r="M46" s="3" t="s">
        <v>184</v>
      </c>
      <c r="N46" s="26" t="s">
        <v>5125</v>
      </c>
    </row>
    <row r="47" spans="2:14" x14ac:dyDescent="0.2">
      <c r="B47" s="26" t="s">
        <v>3576</v>
      </c>
      <c r="F47" s="19"/>
      <c r="G47" s="19">
        <v>463</v>
      </c>
      <c r="H47" s="19">
        <v>475</v>
      </c>
      <c r="I47" s="19"/>
      <c r="J47" s="19"/>
      <c r="K47" s="33"/>
      <c r="M47" s="3" t="s">
        <v>180</v>
      </c>
      <c r="N47" s="26" t="s">
        <v>5308</v>
      </c>
    </row>
    <row r="48" spans="2:14" x14ac:dyDescent="0.2">
      <c r="B48" s="26" t="s">
        <v>5288</v>
      </c>
      <c r="F48" s="19"/>
      <c r="G48" s="19">
        <v>2410</v>
      </c>
      <c r="H48" s="19">
        <v>2865</v>
      </c>
      <c r="I48" s="19"/>
      <c r="J48" s="19"/>
      <c r="K48" s="33"/>
      <c r="M48" s="3" t="s">
        <v>180</v>
      </c>
      <c r="N48" s="26" t="s">
        <v>5309</v>
      </c>
    </row>
    <row r="49" spans="1:14" x14ac:dyDescent="0.2">
      <c r="B49" s="26" t="s">
        <v>5096</v>
      </c>
      <c r="F49" s="19"/>
      <c r="G49" s="19">
        <v>73691</v>
      </c>
      <c r="H49" s="19">
        <v>95586</v>
      </c>
      <c r="I49" s="19"/>
      <c r="J49" s="19"/>
      <c r="K49" s="33"/>
      <c r="M49" s="3" t="s">
        <v>182</v>
      </c>
      <c r="N49" s="26" t="s">
        <v>5310</v>
      </c>
    </row>
    <row r="50" spans="1:14" x14ac:dyDescent="0.2">
      <c r="B50" s="26" t="s">
        <v>5289</v>
      </c>
      <c r="F50" s="19"/>
      <c r="G50" s="19">
        <v>50</v>
      </c>
      <c r="H50" s="19">
        <v>0</v>
      </c>
      <c r="I50" s="19"/>
      <c r="J50" s="19"/>
      <c r="K50" s="33"/>
      <c r="M50" s="3" t="s">
        <v>184</v>
      </c>
      <c r="N50" s="26" t="s">
        <v>5311</v>
      </c>
    </row>
    <row r="51" spans="1:14" x14ac:dyDescent="0.2">
      <c r="B51" s="26" t="s">
        <v>5290</v>
      </c>
      <c r="F51" s="19"/>
      <c r="G51" s="19">
        <v>870</v>
      </c>
      <c r="H51" s="19">
        <v>0</v>
      </c>
      <c r="I51" s="19"/>
      <c r="J51" s="19"/>
      <c r="K51" s="33"/>
      <c r="M51" s="3" t="s">
        <v>184</v>
      </c>
      <c r="N51" s="26" t="s">
        <v>5312</v>
      </c>
    </row>
    <row r="52" spans="1:14" x14ac:dyDescent="0.2">
      <c r="B52" s="26" t="s">
        <v>5099</v>
      </c>
      <c r="F52" s="19"/>
      <c r="G52" s="19">
        <v>733</v>
      </c>
      <c r="H52" s="19">
        <v>0</v>
      </c>
      <c r="I52" s="19"/>
      <c r="J52" s="19"/>
      <c r="K52" s="33"/>
      <c r="M52" s="3" t="s">
        <v>184</v>
      </c>
      <c r="N52" s="26" t="s">
        <v>5135</v>
      </c>
    </row>
    <row r="53" spans="1:14" x14ac:dyDescent="0.2">
      <c r="B53" s="3" t="s">
        <v>221</v>
      </c>
      <c r="F53" s="19"/>
      <c r="G53" s="19">
        <v>-9518</v>
      </c>
      <c r="H53" s="19">
        <v>3308</v>
      </c>
      <c r="I53" s="19"/>
      <c r="J53" s="19"/>
      <c r="K53" s="33"/>
      <c r="N53" s="3" t="s">
        <v>2279</v>
      </c>
    </row>
    <row r="54" spans="1:14" x14ac:dyDescent="0.2">
      <c r="F54" s="19"/>
      <c r="G54" s="19"/>
      <c r="H54" s="19"/>
      <c r="I54" s="19"/>
      <c r="J54" s="19"/>
      <c r="K54" s="33"/>
    </row>
    <row r="55" spans="1:14" x14ac:dyDescent="0.2">
      <c r="A55" s="3">
        <v>2022</v>
      </c>
      <c r="F55" s="19"/>
      <c r="G55" s="19"/>
      <c r="H55" s="19"/>
      <c r="I55" s="19"/>
      <c r="J55" s="19"/>
      <c r="K55" s="33"/>
    </row>
    <row r="56" spans="1:14" x14ac:dyDescent="0.2">
      <c r="B56" s="26" t="s">
        <v>5137</v>
      </c>
      <c r="F56" s="19"/>
      <c r="G56" s="19">
        <v>5112</v>
      </c>
      <c r="H56" s="19">
        <v>0</v>
      </c>
      <c r="I56" s="19"/>
      <c r="J56" s="19"/>
      <c r="K56" s="33"/>
      <c r="M56" s="3" t="s">
        <v>184</v>
      </c>
      <c r="N56" s="26" t="s">
        <v>5157</v>
      </c>
    </row>
    <row r="57" spans="1:14" x14ac:dyDescent="0.2">
      <c r="B57" s="26" t="s">
        <v>5139</v>
      </c>
      <c r="F57" s="19"/>
      <c r="G57" s="19">
        <v>799</v>
      </c>
      <c r="H57" s="19">
        <v>1729</v>
      </c>
      <c r="I57" s="19"/>
      <c r="J57" s="19"/>
      <c r="K57" s="33"/>
      <c r="M57" s="3" t="s">
        <v>182</v>
      </c>
      <c r="N57" s="26" t="s">
        <v>5159</v>
      </c>
    </row>
    <row r="58" spans="1:14" x14ac:dyDescent="0.2">
      <c r="B58" s="26" t="s">
        <v>5313</v>
      </c>
      <c r="F58" s="19"/>
      <c r="G58" s="19">
        <v>1524</v>
      </c>
      <c r="H58" s="19">
        <v>3201</v>
      </c>
      <c r="I58" s="19"/>
      <c r="J58" s="19"/>
      <c r="K58" s="33"/>
      <c r="M58" s="3" t="s">
        <v>180</v>
      </c>
      <c r="N58" s="26" t="s">
        <v>5332</v>
      </c>
    </row>
    <row r="59" spans="1:14" x14ac:dyDescent="0.2">
      <c r="B59" s="26" t="s">
        <v>5314</v>
      </c>
      <c r="F59" s="19"/>
      <c r="G59" s="19">
        <v>4042</v>
      </c>
      <c r="H59" s="19">
        <v>2056</v>
      </c>
      <c r="I59" s="19"/>
      <c r="J59" s="19"/>
      <c r="K59" s="33"/>
      <c r="M59" s="3" t="s">
        <v>182</v>
      </c>
      <c r="N59" s="26" t="s">
        <v>5333</v>
      </c>
    </row>
    <row r="60" spans="1:14" x14ac:dyDescent="0.2">
      <c r="B60" s="26" t="s">
        <v>5315</v>
      </c>
      <c r="F60" s="19"/>
      <c r="G60" s="19">
        <v>68</v>
      </c>
      <c r="H60" s="19">
        <v>137</v>
      </c>
      <c r="I60" s="19"/>
      <c r="J60" s="19"/>
      <c r="K60" s="33"/>
      <c r="M60" s="3" t="s">
        <v>182</v>
      </c>
      <c r="N60" s="26" t="s">
        <v>5334</v>
      </c>
    </row>
    <row r="61" spans="1:14" x14ac:dyDescent="0.2">
      <c r="B61" s="26" t="s">
        <v>5316</v>
      </c>
      <c r="F61" s="19"/>
      <c r="G61" s="19">
        <v>12000</v>
      </c>
      <c r="H61" s="19">
        <v>25205</v>
      </c>
      <c r="I61" s="19"/>
      <c r="J61" s="19"/>
      <c r="K61" s="33"/>
      <c r="M61" s="3" t="s">
        <v>180</v>
      </c>
      <c r="N61" s="26" t="s">
        <v>5335</v>
      </c>
    </row>
    <row r="62" spans="1:14" x14ac:dyDescent="0.2">
      <c r="B62" s="26" t="s">
        <v>5317</v>
      </c>
      <c r="F62" s="19"/>
      <c r="G62" s="19">
        <v>438</v>
      </c>
      <c r="H62" s="19">
        <v>920</v>
      </c>
      <c r="I62" s="19"/>
      <c r="J62" s="19"/>
      <c r="K62" s="33"/>
      <c r="M62" s="3" t="s">
        <v>180</v>
      </c>
      <c r="N62" s="26" t="s">
        <v>5336</v>
      </c>
    </row>
    <row r="63" spans="1:14" x14ac:dyDescent="0.2">
      <c r="B63" s="26" t="s">
        <v>5142</v>
      </c>
      <c r="F63" s="19"/>
      <c r="G63" s="19">
        <v>8922</v>
      </c>
      <c r="H63" s="19">
        <v>17844</v>
      </c>
      <c r="I63" s="19"/>
      <c r="J63" s="19"/>
      <c r="K63" s="33"/>
      <c r="M63" s="3" t="s">
        <v>180</v>
      </c>
      <c r="N63" s="26" t="s">
        <v>5337</v>
      </c>
    </row>
    <row r="64" spans="1:14" x14ac:dyDescent="0.2">
      <c r="B64" s="26" t="s">
        <v>5144</v>
      </c>
      <c r="F64" s="19"/>
      <c r="G64" s="19">
        <v>696</v>
      </c>
      <c r="H64" s="19">
        <v>1170</v>
      </c>
      <c r="I64" s="19"/>
      <c r="J64" s="19"/>
      <c r="K64" s="33"/>
      <c r="M64" s="3" t="s">
        <v>180</v>
      </c>
      <c r="N64" s="26" t="s">
        <v>5164</v>
      </c>
    </row>
    <row r="65" spans="2:14" x14ac:dyDescent="0.2">
      <c r="B65" s="26" t="s">
        <v>3140</v>
      </c>
      <c r="F65" s="19"/>
      <c r="G65" s="19">
        <v>-85845</v>
      </c>
      <c r="H65" s="19">
        <v>0</v>
      </c>
      <c r="I65" s="19"/>
      <c r="J65" s="19"/>
      <c r="K65" s="33"/>
      <c r="M65" s="3" t="s">
        <v>184</v>
      </c>
      <c r="N65" s="26" t="s">
        <v>5166</v>
      </c>
    </row>
    <row r="66" spans="2:14" x14ac:dyDescent="0.2">
      <c r="B66" s="26" t="s">
        <v>5318</v>
      </c>
      <c r="F66" s="19"/>
      <c r="G66" s="19">
        <v>12890</v>
      </c>
      <c r="H66" s="19">
        <v>0</v>
      </c>
      <c r="I66" s="19"/>
      <c r="J66" s="19"/>
      <c r="K66" s="33"/>
      <c r="M66" s="3" t="s">
        <v>184</v>
      </c>
      <c r="N66" s="26" t="s">
        <v>5338</v>
      </c>
    </row>
    <row r="67" spans="2:14" x14ac:dyDescent="0.2">
      <c r="B67" s="26" t="s">
        <v>5148</v>
      </c>
      <c r="F67" s="19"/>
      <c r="G67" s="19">
        <v>10517</v>
      </c>
      <c r="H67" s="19">
        <v>0</v>
      </c>
      <c r="I67" s="19"/>
      <c r="J67" s="19"/>
      <c r="K67" s="33"/>
      <c r="M67" s="3" t="s">
        <v>184</v>
      </c>
      <c r="N67" s="26" t="s">
        <v>5339</v>
      </c>
    </row>
    <row r="68" spans="2:14" x14ac:dyDescent="0.2">
      <c r="B68" s="26" t="s">
        <v>5319</v>
      </c>
      <c r="F68" s="19"/>
      <c r="G68" s="19">
        <v>12020</v>
      </c>
      <c r="H68" s="19">
        <v>0</v>
      </c>
      <c r="I68" s="19"/>
      <c r="J68" s="19"/>
      <c r="K68" s="33"/>
      <c r="M68" s="3" t="s">
        <v>184</v>
      </c>
      <c r="N68" s="26" t="s">
        <v>5340</v>
      </c>
    </row>
    <row r="69" spans="2:14" x14ac:dyDescent="0.2">
      <c r="B69" s="26" t="s">
        <v>5320</v>
      </c>
      <c r="F69" s="19"/>
      <c r="G69" s="19">
        <v>2031</v>
      </c>
      <c r="H69" s="19">
        <v>3094</v>
      </c>
      <c r="I69" s="19"/>
      <c r="J69" s="19"/>
      <c r="K69" s="33"/>
      <c r="M69" s="3" t="s">
        <v>182</v>
      </c>
      <c r="N69" s="26" t="s">
        <v>5341</v>
      </c>
    </row>
    <row r="70" spans="2:14" x14ac:dyDescent="0.2">
      <c r="B70" s="26" t="s">
        <v>5321</v>
      </c>
      <c r="F70" s="19"/>
      <c r="G70" s="19">
        <v>1750</v>
      </c>
      <c r="H70" s="19">
        <v>3676</v>
      </c>
      <c r="I70" s="19"/>
      <c r="J70" s="19"/>
      <c r="K70" s="33"/>
      <c r="M70" s="3" t="s">
        <v>180</v>
      </c>
      <c r="N70" s="26" t="s">
        <v>5342</v>
      </c>
    </row>
    <row r="71" spans="2:14" x14ac:dyDescent="0.2">
      <c r="B71" s="26" t="s">
        <v>5322</v>
      </c>
      <c r="F71" s="19"/>
      <c r="G71" s="19">
        <v>2984</v>
      </c>
      <c r="H71" s="19">
        <v>830</v>
      </c>
      <c r="I71" s="19"/>
      <c r="J71" s="19"/>
      <c r="K71" s="33"/>
      <c r="M71" s="3" t="s">
        <v>180</v>
      </c>
      <c r="N71" s="26" t="s">
        <v>5343</v>
      </c>
    </row>
    <row r="72" spans="2:14" x14ac:dyDescent="0.2">
      <c r="B72" s="26" t="s">
        <v>5323</v>
      </c>
      <c r="F72" s="19"/>
      <c r="G72" s="19">
        <v>1227</v>
      </c>
      <c r="H72" s="19">
        <v>1668</v>
      </c>
      <c r="I72" s="19"/>
      <c r="J72" s="19"/>
      <c r="K72" s="33"/>
      <c r="M72" s="3" t="s">
        <v>182</v>
      </c>
      <c r="N72" s="26" t="s">
        <v>5344</v>
      </c>
    </row>
    <row r="73" spans="2:14" x14ac:dyDescent="0.2">
      <c r="B73" s="26" t="s">
        <v>5324</v>
      </c>
      <c r="F73" s="19"/>
      <c r="G73" s="19">
        <v>24138</v>
      </c>
      <c r="H73" s="19">
        <v>50699</v>
      </c>
      <c r="I73" s="19"/>
      <c r="J73" s="19"/>
      <c r="K73" s="33"/>
      <c r="M73" s="3" t="s">
        <v>180</v>
      </c>
      <c r="N73" s="26" t="s">
        <v>5345</v>
      </c>
    </row>
    <row r="74" spans="2:14" x14ac:dyDescent="0.2">
      <c r="B74" s="26" t="s">
        <v>5281</v>
      </c>
      <c r="F74" s="19"/>
      <c r="G74" s="19">
        <v>2000</v>
      </c>
      <c r="H74" s="19">
        <v>9949</v>
      </c>
      <c r="I74" s="19"/>
      <c r="J74" s="19"/>
      <c r="K74" s="33"/>
      <c r="M74" s="3" t="s">
        <v>182</v>
      </c>
      <c r="N74" s="26" t="s">
        <v>5346</v>
      </c>
    </row>
    <row r="75" spans="2:14" x14ac:dyDescent="0.2">
      <c r="B75" s="26" t="s">
        <v>5083</v>
      </c>
      <c r="F75" s="19"/>
      <c r="G75" s="19">
        <v>15902</v>
      </c>
      <c r="H75" s="19">
        <v>33270</v>
      </c>
      <c r="I75" s="19"/>
      <c r="J75" s="19"/>
      <c r="K75" s="33"/>
      <c r="M75" s="3" t="s">
        <v>182</v>
      </c>
      <c r="N75" s="26" t="s">
        <v>5347</v>
      </c>
    </row>
    <row r="76" spans="2:14" x14ac:dyDescent="0.2">
      <c r="B76" s="26" t="s">
        <v>5325</v>
      </c>
      <c r="F76" s="19"/>
      <c r="G76" s="19">
        <v>25571</v>
      </c>
      <c r="H76" s="19">
        <v>53709</v>
      </c>
      <c r="I76" s="19"/>
      <c r="J76" s="19"/>
      <c r="K76" s="33"/>
      <c r="M76" s="3" t="s">
        <v>180</v>
      </c>
      <c r="N76" s="26" t="s">
        <v>5348</v>
      </c>
    </row>
    <row r="77" spans="2:14" x14ac:dyDescent="0.2">
      <c r="B77" s="26" t="s">
        <v>5084</v>
      </c>
      <c r="F77" s="19"/>
      <c r="G77" s="19">
        <v>60</v>
      </c>
      <c r="H77" s="19">
        <v>126</v>
      </c>
      <c r="I77" s="19"/>
      <c r="J77" s="19"/>
      <c r="K77" s="33"/>
      <c r="M77" s="3" t="s">
        <v>180</v>
      </c>
      <c r="N77" s="26" t="s">
        <v>5349</v>
      </c>
    </row>
    <row r="78" spans="2:14" x14ac:dyDescent="0.2">
      <c r="B78" s="26" t="s">
        <v>5150</v>
      </c>
      <c r="F78" s="19"/>
      <c r="G78" s="19">
        <v>82</v>
      </c>
      <c r="H78" s="19">
        <v>0</v>
      </c>
      <c r="I78" s="19"/>
      <c r="J78" s="19"/>
      <c r="K78" s="33"/>
      <c r="M78" s="3" t="s">
        <v>184</v>
      </c>
      <c r="N78" s="26" t="s">
        <v>5350</v>
      </c>
    </row>
    <row r="79" spans="2:14" x14ac:dyDescent="0.2">
      <c r="B79" s="26" t="s">
        <v>5326</v>
      </c>
      <c r="F79" s="19"/>
      <c r="G79" s="19">
        <v>8234</v>
      </c>
      <c r="H79" s="19">
        <v>17143</v>
      </c>
      <c r="I79" s="19"/>
      <c r="J79" s="19"/>
      <c r="K79" s="33"/>
      <c r="M79" s="3" t="s">
        <v>182</v>
      </c>
      <c r="N79" s="26" t="s">
        <v>5351</v>
      </c>
    </row>
    <row r="80" spans="2:14" x14ac:dyDescent="0.2">
      <c r="B80" s="26" t="s">
        <v>5327</v>
      </c>
      <c r="F80" s="19"/>
      <c r="G80" s="19">
        <v>314</v>
      </c>
      <c r="H80" s="19">
        <v>0</v>
      </c>
      <c r="I80" s="19"/>
      <c r="J80" s="19"/>
      <c r="K80" s="33"/>
      <c r="M80" s="3" t="s">
        <v>184</v>
      </c>
      <c r="N80" s="26" t="s">
        <v>5352</v>
      </c>
    </row>
    <row r="81" spans="1:14" x14ac:dyDescent="0.2">
      <c r="B81" s="26" t="s">
        <v>4940</v>
      </c>
      <c r="F81" s="19"/>
      <c r="G81" s="19">
        <v>482</v>
      </c>
      <c r="H81" s="19">
        <v>327</v>
      </c>
      <c r="I81" s="19"/>
      <c r="J81" s="19"/>
      <c r="K81" s="33"/>
      <c r="M81" s="3" t="s">
        <v>182</v>
      </c>
      <c r="N81" s="26" t="s">
        <v>5175</v>
      </c>
    </row>
    <row r="82" spans="1:14" x14ac:dyDescent="0.2">
      <c r="B82" s="26" t="s">
        <v>5328</v>
      </c>
      <c r="F82" s="19"/>
      <c r="G82" s="19">
        <v>900</v>
      </c>
      <c r="H82" s="19">
        <v>0</v>
      </c>
      <c r="I82" s="19"/>
      <c r="J82" s="19"/>
      <c r="K82" s="33"/>
      <c r="M82" s="3" t="s">
        <v>184</v>
      </c>
      <c r="N82" s="26" t="s">
        <v>5353</v>
      </c>
    </row>
    <row r="83" spans="1:14" x14ac:dyDescent="0.2">
      <c r="B83" s="26" t="s">
        <v>5151</v>
      </c>
      <c r="F83" s="19"/>
      <c r="G83" s="19">
        <v>6028</v>
      </c>
      <c r="H83" s="19">
        <v>14354</v>
      </c>
      <c r="I83" s="19"/>
      <c r="J83" s="19"/>
      <c r="K83" s="33"/>
      <c r="M83" s="3" t="s">
        <v>182</v>
      </c>
      <c r="N83" s="26" t="s">
        <v>5354</v>
      </c>
    </row>
    <row r="84" spans="1:14" x14ac:dyDescent="0.2">
      <c r="B84" s="26" t="s">
        <v>5152</v>
      </c>
      <c r="F84" s="19"/>
      <c r="G84" s="19">
        <v>18787</v>
      </c>
      <c r="H84" s="19">
        <v>44391</v>
      </c>
      <c r="I84" s="19"/>
      <c r="J84" s="19"/>
      <c r="K84" s="33"/>
      <c r="M84" s="3" t="s">
        <v>182</v>
      </c>
      <c r="N84" s="26" t="s">
        <v>5178</v>
      </c>
    </row>
    <row r="85" spans="1:14" x14ac:dyDescent="0.2">
      <c r="B85" s="26" t="s">
        <v>4942</v>
      </c>
      <c r="F85" s="19"/>
      <c r="G85" s="19">
        <v>302</v>
      </c>
      <c r="H85" s="19">
        <v>0</v>
      </c>
      <c r="I85" s="19"/>
      <c r="J85" s="19"/>
      <c r="K85" s="33"/>
      <c r="M85" s="3" t="s">
        <v>184</v>
      </c>
      <c r="N85" s="26" t="s">
        <v>5355</v>
      </c>
    </row>
    <row r="86" spans="1:14" x14ac:dyDescent="0.2">
      <c r="B86" s="26" t="s">
        <v>4943</v>
      </c>
      <c r="F86" s="19"/>
      <c r="G86" s="19">
        <v>225</v>
      </c>
      <c r="H86" s="19">
        <v>260</v>
      </c>
      <c r="I86" s="19"/>
      <c r="J86" s="19"/>
      <c r="K86" s="33"/>
      <c r="M86" s="3" t="s">
        <v>180</v>
      </c>
      <c r="N86" s="26" t="s">
        <v>5356</v>
      </c>
    </row>
    <row r="87" spans="1:14" x14ac:dyDescent="0.2">
      <c r="B87" s="26" t="s">
        <v>5153</v>
      </c>
      <c r="F87" s="19"/>
      <c r="G87" s="19">
        <v>38265</v>
      </c>
      <c r="H87" s="19">
        <v>4657</v>
      </c>
      <c r="I87" s="19"/>
      <c r="J87" s="19"/>
      <c r="K87" s="33"/>
      <c r="M87" s="3" t="s">
        <v>182</v>
      </c>
      <c r="N87" s="26" t="s">
        <v>5357</v>
      </c>
    </row>
    <row r="88" spans="1:14" x14ac:dyDescent="0.2">
      <c r="B88" s="26" t="s">
        <v>5329</v>
      </c>
      <c r="F88" s="19"/>
      <c r="G88" s="19">
        <v>1081</v>
      </c>
      <c r="H88" s="19">
        <v>4539</v>
      </c>
      <c r="I88" s="19"/>
      <c r="J88" s="19"/>
      <c r="K88" s="33"/>
      <c r="M88" s="3" t="s">
        <v>182</v>
      </c>
      <c r="N88" s="26" t="s">
        <v>5358</v>
      </c>
    </row>
    <row r="89" spans="1:14" x14ac:dyDescent="0.2">
      <c r="B89" s="26" t="s">
        <v>5330</v>
      </c>
      <c r="F89" s="19"/>
      <c r="G89" s="19">
        <v>1116</v>
      </c>
      <c r="H89" s="19">
        <v>4984</v>
      </c>
      <c r="I89" s="19"/>
      <c r="J89" s="19"/>
      <c r="K89" s="33"/>
      <c r="M89" s="3" t="s">
        <v>182</v>
      </c>
      <c r="N89" s="26" t="s">
        <v>5359</v>
      </c>
    </row>
    <row r="90" spans="1:14" x14ac:dyDescent="0.2">
      <c r="B90" s="26" t="s">
        <v>4554</v>
      </c>
      <c r="F90" s="19"/>
      <c r="G90" s="19">
        <v>350</v>
      </c>
      <c r="H90" s="19">
        <v>0</v>
      </c>
      <c r="I90" s="19"/>
      <c r="J90" s="19"/>
      <c r="K90" s="33"/>
      <c r="M90" s="3" t="s">
        <v>184</v>
      </c>
      <c r="N90" s="26" t="s">
        <v>5360</v>
      </c>
    </row>
    <row r="91" spans="1:14" x14ac:dyDescent="0.2">
      <c r="B91" s="26" t="s">
        <v>5331</v>
      </c>
      <c r="F91" s="19"/>
      <c r="G91" s="19">
        <v>10694</v>
      </c>
      <c r="H91" s="19">
        <v>0</v>
      </c>
      <c r="I91" s="19"/>
      <c r="J91" s="19"/>
      <c r="K91" s="33"/>
      <c r="M91" s="3" t="s">
        <v>184</v>
      </c>
      <c r="N91" s="26" t="s">
        <v>5361</v>
      </c>
    </row>
    <row r="92" spans="1:14" x14ac:dyDescent="0.2">
      <c r="B92" s="26" t="s">
        <v>5154</v>
      </c>
      <c r="F92" s="19"/>
      <c r="G92" s="19">
        <v>130327</v>
      </c>
      <c r="H92" s="19">
        <v>37839</v>
      </c>
      <c r="I92" s="19"/>
      <c r="J92" s="19"/>
      <c r="K92" s="33"/>
      <c r="M92" s="3" t="s">
        <v>182</v>
      </c>
      <c r="N92" s="26" t="s">
        <v>5362</v>
      </c>
    </row>
    <row r="93" spans="1:14" x14ac:dyDescent="0.2">
      <c r="B93" s="3" t="s">
        <v>221</v>
      </c>
      <c r="F93" s="19"/>
      <c r="G93" s="19">
        <v>7183</v>
      </c>
      <c r="H93" s="19">
        <v>10658</v>
      </c>
      <c r="I93" s="19"/>
      <c r="J93" s="19"/>
      <c r="K93" s="33"/>
      <c r="N93" s="39" t="s">
        <v>3285</v>
      </c>
    </row>
    <row r="94" spans="1:14" x14ac:dyDescent="0.2">
      <c r="F94" s="19"/>
      <c r="G94" s="19"/>
      <c r="H94" s="19"/>
      <c r="I94" s="19"/>
      <c r="J94" s="19"/>
      <c r="K94" s="33"/>
    </row>
    <row r="95" spans="1:14" x14ac:dyDescent="0.2">
      <c r="A95" s="3">
        <v>2023</v>
      </c>
      <c r="F95" s="19"/>
      <c r="G95" s="19"/>
      <c r="H95" s="19"/>
      <c r="I95" s="19"/>
      <c r="J95" s="19"/>
      <c r="K95" s="33"/>
    </row>
    <row r="96" spans="1:14" x14ac:dyDescent="0.2">
      <c r="B96" s="26" t="s">
        <v>3140</v>
      </c>
      <c r="F96" s="19"/>
      <c r="G96" s="19">
        <v>-204082</v>
      </c>
      <c r="H96" s="19"/>
      <c r="I96" s="19"/>
      <c r="J96" s="19"/>
      <c r="K96" s="33"/>
      <c r="M96" s="3" t="s">
        <v>184</v>
      </c>
      <c r="N96" s="26" t="s">
        <v>5364</v>
      </c>
    </row>
    <row r="97" spans="2:14" x14ac:dyDescent="0.2">
      <c r="B97" s="26" t="s">
        <v>5319</v>
      </c>
      <c r="F97" s="19"/>
      <c r="G97" s="19">
        <v>16316</v>
      </c>
      <c r="H97" s="19"/>
      <c r="I97" s="19"/>
      <c r="J97" s="19"/>
      <c r="K97" s="33"/>
      <c r="M97" s="3" t="s">
        <v>184</v>
      </c>
      <c r="N97" s="26" t="s">
        <v>5365</v>
      </c>
    </row>
    <row r="98" spans="2:14" x14ac:dyDescent="0.2">
      <c r="B98" s="26" t="s">
        <v>5322</v>
      </c>
      <c r="F98" s="19"/>
      <c r="G98" s="19">
        <v>1191</v>
      </c>
      <c r="H98" s="19"/>
      <c r="I98" s="19"/>
      <c r="J98" s="19"/>
      <c r="K98" s="33"/>
      <c r="M98" s="3" t="s">
        <v>184</v>
      </c>
      <c r="N98" s="26" t="s">
        <v>5366</v>
      </c>
    </row>
    <row r="99" spans="2:14" x14ac:dyDescent="0.2">
      <c r="B99" s="26" t="s">
        <v>5363</v>
      </c>
      <c r="F99" s="19"/>
      <c r="G99" s="19">
        <v>845</v>
      </c>
      <c r="H99" s="19"/>
      <c r="I99" s="19"/>
      <c r="J99" s="19"/>
      <c r="K99" s="33"/>
      <c r="M99" s="3" t="s">
        <v>184</v>
      </c>
      <c r="N99" s="26" t="s">
        <v>5367</v>
      </c>
    </row>
    <row r="100" spans="2:14" x14ac:dyDescent="0.2">
      <c r="B100" s="26" t="s">
        <v>4942</v>
      </c>
      <c r="F100" s="19"/>
      <c r="G100" s="19">
        <v>108</v>
      </c>
      <c r="H100" s="19"/>
      <c r="I100" s="19"/>
      <c r="J100" s="19"/>
      <c r="K100" s="33"/>
      <c r="M100" s="3" t="s">
        <v>184</v>
      </c>
      <c r="N100" s="26" t="s">
        <v>5190</v>
      </c>
    </row>
    <row r="101" spans="2:14" x14ac:dyDescent="0.2">
      <c r="B101" s="26" t="s">
        <v>5185</v>
      </c>
      <c r="F101" s="19"/>
      <c r="G101" s="19">
        <v>149</v>
      </c>
      <c r="H101" s="19"/>
      <c r="I101" s="19"/>
      <c r="J101" s="19"/>
      <c r="K101" s="33"/>
      <c r="M101" s="3" t="s">
        <v>184</v>
      </c>
      <c r="N101" s="26" t="s">
        <v>5191</v>
      </c>
    </row>
    <row r="102" spans="2:14" x14ac:dyDescent="0.2">
      <c r="B102" s="26" t="s">
        <v>5186</v>
      </c>
      <c r="F102" s="19"/>
      <c r="G102" s="19">
        <v>2499</v>
      </c>
      <c r="H102" s="19"/>
      <c r="I102" s="19"/>
      <c r="J102" s="19"/>
      <c r="K102" s="33"/>
      <c r="M102" s="3" t="s">
        <v>184</v>
      </c>
      <c r="N102" s="26" t="s">
        <v>5192</v>
      </c>
    </row>
    <row r="103" spans="2:14" x14ac:dyDescent="0.2">
      <c r="B103" s="26" t="s">
        <v>5188</v>
      </c>
      <c r="F103" s="19"/>
      <c r="G103" s="19">
        <v>-9470</v>
      </c>
      <c r="H103" s="19"/>
      <c r="I103" s="19"/>
      <c r="J103" s="19"/>
      <c r="K103" s="33"/>
      <c r="M103" s="3" t="s">
        <v>184</v>
      </c>
      <c r="N103" s="26" t="s">
        <v>5368</v>
      </c>
    </row>
    <row r="104" spans="2:14" x14ac:dyDescent="0.2">
      <c r="B104" s="26" t="s">
        <v>3904</v>
      </c>
      <c r="F104" s="19"/>
      <c r="G104" s="19">
        <v>6000</v>
      </c>
      <c r="H104" s="19"/>
      <c r="I104" s="19"/>
      <c r="J104" s="19"/>
      <c r="K104" s="33"/>
      <c r="M104" s="3" t="s">
        <v>184</v>
      </c>
      <c r="N104" s="26" t="s">
        <v>5369</v>
      </c>
    </row>
    <row r="105" spans="2:14" x14ac:dyDescent="0.2">
      <c r="B105" s="26" t="s">
        <v>4349</v>
      </c>
      <c r="F105" s="19"/>
      <c r="G105" s="19"/>
      <c r="H105" s="19">
        <v>147</v>
      </c>
      <c r="I105" s="19">
        <v>0</v>
      </c>
      <c r="J105" s="19"/>
      <c r="K105" s="33"/>
      <c r="M105" s="3" t="s">
        <v>184</v>
      </c>
      <c r="N105" s="26" t="s">
        <v>5387</v>
      </c>
    </row>
    <row r="106" spans="2:14" x14ac:dyDescent="0.2">
      <c r="B106" s="26" t="s">
        <v>3717</v>
      </c>
      <c r="F106" s="19"/>
      <c r="G106" s="19"/>
      <c r="H106" s="19">
        <v>-995</v>
      </c>
      <c r="I106" s="19">
        <v>-1252</v>
      </c>
      <c r="J106" s="19"/>
      <c r="K106" s="33"/>
      <c r="M106" s="3" t="s">
        <v>180</v>
      </c>
      <c r="N106" s="26" t="s">
        <v>5220</v>
      </c>
    </row>
    <row r="107" spans="2:14" x14ac:dyDescent="0.2">
      <c r="B107" s="26" t="s">
        <v>4985</v>
      </c>
      <c r="F107" s="19"/>
      <c r="G107" s="19"/>
      <c r="H107" s="19">
        <v>4000</v>
      </c>
      <c r="I107" s="19">
        <v>14268</v>
      </c>
      <c r="J107" s="19"/>
      <c r="K107" s="33"/>
      <c r="M107" s="3" t="s">
        <v>182</v>
      </c>
      <c r="N107" s="26" t="s">
        <v>5223</v>
      </c>
    </row>
    <row r="108" spans="2:14" x14ac:dyDescent="0.2">
      <c r="B108" s="26" t="s">
        <v>5370</v>
      </c>
      <c r="F108" s="19"/>
      <c r="G108" s="19"/>
      <c r="H108" s="19">
        <v>4950</v>
      </c>
      <c r="I108" s="19">
        <v>8817</v>
      </c>
      <c r="J108" s="19"/>
      <c r="K108" s="33"/>
      <c r="M108" s="3" t="s">
        <v>182</v>
      </c>
      <c r="N108" s="26" t="s">
        <v>5388</v>
      </c>
    </row>
    <row r="109" spans="2:14" x14ac:dyDescent="0.2">
      <c r="B109" s="26" t="s">
        <v>5371</v>
      </c>
      <c r="F109" s="19"/>
      <c r="G109" s="19"/>
      <c r="H109" s="19">
        <v>250</v>
      </c>
      <c r="I109" s="19">
        <v>0</v>
      </c>
      <c r="J109" s="19"/>
      <c r="K109" s="33"/>
      <c r="M109" s="3" t="s">
        <v>184</v>
      </c>
      <c r="N109" s="26" t="s">
        <v>5389</v>
      </c>
    </row>
    <row r="110" spans="2:14" x14ac:dyDescent="0.2">
      <c r="B110" s="26" t="s">
        <v>5372</v>
      </c>
      <c r="F110" s="19"/>
      <c r="G110" s="19"/>
      <c r="H110" s="19">
        <v>1000</v>
      </c>
      <c r="I110" s="19">
        <v>0</v>
      </c>
      <c r="J110" s="19"/>
      <c r="K110" s="33"/>
      <c r="M110" s="3" t="s">
        <v>184</v>
      </c>
      <c r="N110" s="26" t="s">
        <v>5390</v>
      </c>
    </row>
    <row r="111" spans="2:14" x14ac:dyDescent="0.2">
      <c r="B111" s="26" t="s">
        <v>5316</v>
      </c>
      <c r="F111" s="19"/>
      <c r="G111" s="19"/>
      <c r="H111" s="19">
        <v>1235</v>
      </c>
      <c r="I111" s="19">
        <v>1414</v>
      </c>
      <c r="J111" s="19"/>
      <c r="K111" s="33"/>
      <c r="M111" s="3" t="s">
        <v>180</v>
      </c>
      <c r="N111" s="26" t="s">
        <v>5391</v>
      </c>
    </row>
    <row r="112" spans="2:14" x14ac:dyDescent="0.2">
      <c r="B112" s="26" t="s">
        <v>5373</v>
      </c>
      <c r="F112" s="19"/>
      <c r="G112" s="19"/>
      <c r="H112" s="19">
        <v>400</v>
      </c>
      <c r="I112" s="19">
        <v>0</v>
      </c>
      <c r="J112" s="19"/>
      <c r="K112" s="33"/>
      <c r="M112" s="3" t="s">
        <v>184</v>
      </c>
      <c r="N112" s="26" t="s">
        <v>5392</v>
      </c>
    </row>
    <row r="113" spans="2:14" x14ac:dyDescent="0.2">
      <c r="B113" s="26" t="s">
        <v>5374</v>
      </c>
      <c r="F113" s="19"/>
      <c r="G113" s="19"/>
      <c r="H113" s="19">
        <v>136</v>
      </c>
      <c r="I113" s="19">
        <v>153</v>
      </c>
      <c r="J113" s="19"/>
      <c r="K113" s="33"/>
      <c r="M113" s="3" t="s">
        <v>180</v>
      </c>
      <c r="N113" s="26" t="s">
        <v>5393</v>
      </c>
    </row>
    <row r="114" spans="2:14" x14ac:dyDescent="0.2">
      <c r="B114" s="26" t="s">
        <v>5072</v>
      </c>
      <c r="F114" s="19"/>
      <c r="G114" s="19"/>
      <c r="H114" s="19">
        <v>131561</v>
      </c>
      <c r="I114" s="19">
        <v>140704</v>
      </c>
      <c r="J114" s="19"/>
      <c r="K114" s="33"/>
      <c r="M114" s="3" t="s">
        <v>180</v>
      </c>
      <c r="N114" s="26" t="s">
        <v>5224</v>
      </c>
    </row>
    <row r="115" spans="2:14" x14ac:dyDescent="0.2">
      <c r="B115" s="26" t="s">
        <v>5073</v>
      </c>
      <c r="F115" s="19"/>
      <c r="G115" s="19"/>
      <c r="H115" s="19">
        <v>5994</v>
      </c>
      <c r="I115" s="19">
        <v>7240</v>
      </c>
      <c r="J115" s="19"/>
      <c r="K115" s="33"/>
      <c r="M115" s="3" t="s">
        <v>180</v>
      </c>
      <c r="N115" s="26" t="s">
        <v>5225</v>
      </c>
    </row>
    <row r="116" spans="2:14" x14ac:dyDescent="0.2">
      <c r="B116" s="26" t="s">
        <v>5375</v>
      </c>
      <c r="F116" s="19"/>
      <c r="G116" s="19"/>
      <c r="H116" s="19">
        <v>14687</v>
      </c>
      <c r="I116" s="19">
        <v>20960</v>
      </c>
      <c r="J116" s="19"/>
      <c r="K116" s="33"/>
      <c r="M116" s="3" t="s">
        <v>182</v>
      </c>
      <c r="N116" s="26" t="s">
        <v>5394</v>
      </c>
    </row>
    <row r="117" spans="2:14" x14ac:dyDescent="0.2">
      <c r="B117" s="26" t="s">
        <v>5376</v>
      </c>
      <c r="F117" s="19"/>
      <c r="G117" s="19"/>
      <c r="H117" s="19">
        <v>300</v>
      </c>
      <c r="I117" s="19">
        <v>0</v>
      </c>
      <c r="J117" s="19"/>
      <c r="K117" s="33"/>
      <c r="M117" s="3" t="s">
        <v>184</v>
      </c>
      <c r="N117" s="26" t="s">
        <v>5395</v>
      </c>
    </row>
    <row r="118" spans="2:14" x14ac:dyDescent="0.2">
      <c r="B118" s="26" t="s">
        <v>3140</v>
      </c>
      <c r="F118" s="19"/>
      <c r="G118" s="19"/>
      <c r="H118" s="19">
        <v>-34572</v>
      </c>
      <c r="I118" s="19">
        <v>0</v>
      </c>
      <c r="J118" s="19"/>
      <c r="K118" s="33"/>
      <c r="M118" s="3" t="s">
        <v>184</v>
      </c>
      <c r="N118" s="26" t="s">
        <v>5228</v>
      </c>
    </row>
    <row r="119" spans="2:14" x14ac:dyDescent="0.2">
      <c r="B119" s="26" t="s">
        <v>5199</v>
      </c>
      <c r="F119" s="19"/>
      <c r="G119" s="19"/>
      <c r="H119" s="19">
        <v>286</v>
      </c>
      <c r="I119" s="19">
        <v>300</v>
      </c>
      <c r="J119" s="19"/>
      <c r="K119" s="33"/>
      <c r="M119" s="3" t="s">
        <v>180</v>
      </c>
      <c r="N119" s="26" t="s">
        <v>5230</v>
      </c>
    </row>
    <row r="120" spans="2:14" x14ac:dyDescent="0.2">
      <c r="B120" s="26" t="s">
        <v>5280</v>
      </c>
      <c r="F120" s="19"/>
      <c r="G120" s="19"/>
      <c r="H120" s="19">
        <v>868</v>
      </c>
      <c r="I120" s="19">
        <v>0</v>
      </c>
      <c r="J120" s="19"/>
      <c r="K120" s="33"/>
      <c r="M120" s="3" t="s">
        <v>184</v>
      </c>
      <c r="N120" s="26" t="s">
        <v>5396</v>
      </c>
    </row>
    <row r="121" spans="2:14" x14ac:dyDescent="0.2">
      <c r="B121" s="26" t="s">
        <v>5319</v>
      </c>
      <c r="F121" s="19"/>
      <c r="G121" s="19"/>
      <c r="H121" s="19">
        <v>17400</v>
      </c>
      <c r="I121" s="19">
        <v>0</v>
      </c>
      <c r="J121" s="19"/>
      <c r="K121" s="33"/>
      <c r="M121" s="3" t="s">
        <v>184</v>
      </c>
      <c r="N121" s="26" t="s">
        <v>5397</v>
      </c>
    </row>
    <row r="122" spans="2:14" x14ac:dyDescent="0.2">
      <c r="B122" s="26" t="s">
        <v>5322</v>
      </c>
      <c r="F122" s="19"/>
      <c r="G122" s="19"/>
      <c r="H122" s="19">
        <v>3293</v>
      </c>
      <c r="I122" s="19">
        <v>5742</v>
      </c>
      <c r="J122" s="19"/>
      <c r="K122" s="33"/>
      <c r="M122" s="3" t="s">
        <v>182</v>
      </c>
      <c r="N122" s="26" t="s">
        <v>5398</v>
      </c>
    </row>
    <row r="123" spans="2:14" x14ac:dyDescent="0.2">
      <c r="B123" s="26" t="s">
        <v>5377</v>
      </c>
      <c r="F123" s="19"/>
      <c r="G123" s="19"/>
      <c r="H123" s="19">
        <v>1349</v>
      </c>
      <c r="I123" s="19">
        <v>0</v>
      </c>
      <c r="J123" s="19"/>
      <c r="K123" s="33"/>
      <c r="M123" s="3" t="s">
        <v>184</v>
      </c>
      <c r="N123" s="26" t="s">
        <v>5399</v>
      </c>
    </row>
    <row r="124" spans="2:14" x14ac:dyDescent="0.2">
      <c r="B124" s="26" t="s">
        <v>5281</v>
      </c>
      <c r="F124" s="19"/>
      <c r="G124" s="19"/>
      <c r="H124" s="19">
        <v>791</v>
      </c>
      <c r="I124" s="19">
        <v>811</v>
      </c>
      <c r="J124" s="19"/>
      <c r="K124" s="33"/>
      <c r="M124" s="3" t="s">
        <v>180</v>
      </c>
      <c r="N124" s="26" t="s">
        <v>5400</v>
      </c>
    </row>
    <row r="125" spans="2:14" x14ac:dyDescent="0.2">
      <c r="B125" s="26" t="s">
        <v>5083</v>
      </c>
      <c r="F125" s="19"/>
      <c r="G125" s="19"/>
      <c r="H125" s="19">
        <v>55666</v>
      </c>
      <c r="I125" s="19">
        <v>54879</v>
      </c>
      <c r="J125" s="19"/>
      <c r="K125" s="33"/>
      <c r="M125" s="3" t="s">
        <v>182</v>
      </c>
      <c r="N125" s="26" t="s">
        <v>5401</v>
      </c>
    </row>
    <row r="126" spans="2:14" x14ac:dyDescent="0.2">
      <c r="B126" s="26" t="s">
        <v>5283</v>
      </c>
      <c r="F126" s="19"/>
      <c r="G126" s="19"/>
      <c r="H126" s="19">
        <v>40713</v>
      </c>
      <c r="I126" s="19">
        <v>0</v>
      </c>
      <c r="J126" s="19"/>
      <c r="K126" s="33"/>
      <c r="M126" s="3" t="s">
        <v>184</v>
      </c>
      <c r="N126" s="26" t="s">
        <v>5402</v>
      </c>
    </row>
    <row r="127" spans="2:14" x14ac:dyDescent="0.2">
      <c r="B127" s="26" t="s">
        <v>5363</v>
      </c>
      <c r="F127" s="19"/>
      <c r="G127" s="19"/>
      <c r="H127" s="19">
        <v>1844</v>
      </c>
      <c r="I127" s="19">
        <v>1934</v>
      </c>
      <c r="J127" s="19"/>
      <c r="K127" s="33"/>
      <c r="M127" s="3" t="s">
        <v>180</v>
      </c>
      <c r="N127" s="26" t="s">
        <v>5403</v>
      </c>
    </row>
    <row r="128" spans="2:14" x14ac:dyDescent="0.2">
      <c r="B128" s="26" t="s">
        <v>5378</v>
      </c>
      <c r="F128" s="19"/>
      <c r="G128" s="19"/>
      <c r="H128" s="19">
        <v>250</v>
      </c>
      <c r="I128" s="19">
        <v>0</v>
      </c>
      <c r="J128" s="19"/>
      <c r="K128" s="33"/>
      <c r="M128" s="3" t="s">
        <v>184</v>
      </c>
      <c r="N128" s="26" t="s">
        <v>5404</v>
      </c>
    </row>
    <row r="129" spans="2:14" x14ac:dyDescent="0.2">
      <c r="B129" s="26" t="s">
        <v>5203</v>
      </c>
      <c r="F129" s="19"/>
      <c r="G129" s="19"/>
      <c r="H129" s="19">
        <v>175448</v>
      </c>
      <c r="I129" s="19">
        <v>219492</v>
      </c>
      <c r="J129" s="19"/>
      <c r="K129" s="33"/>
      <c r="M129" s="3" t="s">
        <v>180</v>
      </c>
      <c r="N129" s="26" t="s">
        <v>5235</v>
      </c>
    </row>
    <row r="130" spans="2:14" x14ac:dyDescent="0.2">
      <c r="B130" s="26" t="s">
        <v>5185</v>
      </c>
      <c r="F130" s="19"/>
      <c r="G130" s="19"/>
      <c r="H130" s="19">
        <v>588</v>
      </c>
      <c r="I130" s="19">
        <v>624</v>
      </c>
      <c r="J130" s="19"/>
      <c r="K130" s="33"/>
      <c r="M130" s="3" t="s">
        <v>180</v>
      </c>
      <c r="N130" s="26" t="s">
        <v>5191</v>
      </c>
    </row>
    <row r="131" spans="2:14" x14ac:dyDescent="0.2">
      <c r="B131" s="26" t="s">
        <v>5210</v>
      </c>
      <c r="F131" s="19"/>
      <c r="G131" s="19"/>
      <c r="H131" s="19">
        <v>49483</v>
      </c>
      <c r="I131" s="19">
        <v>60878</v>
      </c>
      <c r="J131" s="19"/>
      <c r="K131" s="33"/>
      <c r="M131" s="3" t="s">
        <v>180</v>
      </c>
      <c r="N131" s="26" t="s">
        <v>5242</v>
      </c>
    </row>
    <row r="132" spans="2:14" x14ac:dyDescent="0.2">
      <c r="B132" s="26" t="s">
        <v>5211</v>
      </c>
      <c r="F132" s="19"/>
      <c r="G132" s="19"/>
      <c r="H132" s="19">
        <v>7277</v>
      </c>
      <c r="I132" s="19">
        <v>10275</v>
      </c>
      <c r="J132" s="19"/>
      <c r="K132" s="33"/>
      <c r="M132" s="3" t="s">
        <v>180</v>
      </c>
      <c r="N132" s="26" t="s">
        <v>5243</v>
      </c>
    </row>
    <row r="133" spans="2:14" x14ac:dyDescent="0.2">
      <c r="B133" s="26" t="s">
        <v>5212</v>
      </c>
      <c r="F133" s="19"/>
      <c r="G133" s="19"/>
      <c r="H133" s="19">
        <v>1846</v>
      </c>
      <c r="I133" s="19">
        <v>1964</v>
      </c>
      <c r="J133" s="19"/>
      <c r="K133" s="33"/>
      <c r="M133" s="3" t="s">
        <v>180</v>
      </c>
      <c r="N133" s="26" t="s">
        <v>5405</v>
      </c>
    </row>
    <row r="134" spans="2:14" x14ac:dyDescent="0.2">
      <c r="B134" s="26" t="s">
        <v>5213</v>
      </c>
      <c r="F134" s="19"/>
      <c r="G134" s="19"/>
      <c r="H134" s="19">
        <v>297</v>
      </c>
      <c r="I134" s="19">
        <v>315</v>
      </c>
      <c r="J134" s="19"/>
      <c r="K134" s="33"/>
      <c r="M134" s="3" t="s">
        <v>180</v>
      </c>
      <c r="N134" s="26" t="s">
        <v>5406</v>
      </c>
    </row>
    <row r="135" spans="2:14" x14ac:dyDescent="0.2">
      <c r="B135" s="26" t="s">
        <v>5379</v>
      </c>
      <c r="F135" s="19"/>
      <c r="G135" s="19"/>
      <c r="H135" s="19">
        <v>10894</v>
      </c>
      <c r="I135" s="19">
        <v>11319</v>
      </c>
      <c r="J135" s="19"/>
      <c r="K135" s="33"/>
      <c r="M135" s="3" t="s">
        <v>180</v>
      </c>
      <c r="N135" s="26" t="s">
        <v>5407</v>
      </c>
    </row>
    <row r="136" spans="2:14" x14ac:dyDescent="0.2">
      <c r="B136" s="26" t="s">
        <v>5380</v>
      </c>
      <c r="F136" s="19"/>
      <c r="G136" s="19"/>
      <c r="H136" s="19">
        <v>7755</v>
      </c>
      <c r="I136" s="19">
        <v>8227</v>
      </c>
      <c r="J136" s="19"/>
      <c r="K136" s="33"/>
      <c r="M136" s="3" t="s">
        <v>180</v>
      </c>
      <c r="N136" s="26" t="s">
        <v>5408</v>
      </c>
    </row>
    <row r="137" spans="2:14" x14ac:dyDescent="0.2">
      <c r="B137" s="26" t="s">
        <v>5381</v>
      </c>
      <c r="F137" s="19"/>
      <c r="G137" s="19"/>
      <c r="H137" s="19">
        <v>2397</v>
      </c>
      <c r="I137" s="19">
        <v>1821</v>
      </c>
      <c r="J137" s="19"/>
      <c r="K137" s="33"/>
      <c r="M137" s="3" t="s">
        <v>180</v>
      </c>
      <c r="N137" s="26" t="s">
        <v>5409</v>
      </c>
    </row>
    <row r="138" spans="2:14" x14ac:dyDescent="0.2">
      <c r="B138" s="26" t="s">
        <v>5382</v>
      </c>
      <c r="F138" s="19"/>
      <c r="G138" s="19"/>
      <c r="H138" s="19">
        <v>762</v>
      </c>
      <c r="I138" s="19">
        <v>809</v>
      </c>
      <c r="J138" s="19"/>
      <c r="K138" s="33"/>
      <c r="M138" s="3" t="s">
        <v>180</v>
      </c>
      <c r="N138" s="26" t="s">
        <v>5410</v>
      </c>
    </row>
    <row r="139" spans="2:14" x14ac:dyDescent="0.2">
      <c r="B139" s="26" t="s">
        <v>5383</v>
      </c>
      <c r="F139" s="19"/>
      <c r="G139" s="19"/>
      <c r="H139" s="19">
        <v>104652</v>
      </c>
      <c r="I139" s="19">
        <v>33295</v>
      </c>
      <c r="J139" s="19"/>
      <c r="K139" s="33"/>
      <c r="M139" s="3" t="s">
        <v>182</v>
      </c>
      <c r="N139" s="26" t="s">
        <v>5411</v>
      </c>
    </row>
    <row r="140" spans="2:14" x14ac:dyDescent="0.2">
      <c r="B140" s="26" t="s">
        <v>5384</v>
      </c>
      <c r="F140" s="19"/>
      <c r="G140" s="19"/>
      <c r="H140" s="19">
        <v>1931</v>
      </c>
      <c r="I140" s="19">
        <v>2052</v>
      </c>
      <c r="J140" s="19"/>
      <c r="K140" s="33"/>
      <c r="M140" s="3" t="s">
        <v>180</v>
      </c>
      <c r="N140" s="26" t="s">
        <v>5412</v>
      </c>
    </row>
    <row r="141" spans="2:14" x14ac:dyDescent="0.2">
      <c r="B141" s="26" t="s">
        <v>5215</v>
      </c>
      <c r="F141" s="19"/>
      <c r="G141" s="19"/>
      <c r="H141" s="19">
        <v>139</v>
      </c>
      <c r="I141" s="19">
        <v>0</v>
      </c>
      <c r="J141" s="19"/>
      <c r="K141" s="33"/>
      <c r="M141" s="3" t="s">
        <v>184</v>
      </c>
      <c r="N141" s="26" t="s">
        <v>5248</v>
      </c>
    </row>
    <row r="142" spans="2:14" x14ac:dyDescent="0.2">
      <c r="B142" s="26" t="s">
        <v>5385</v>
      </c>
      <c r="F142" s="19"/>
      <c r="G142" s="19"/>
      <c r="H142" s="19">
        <v>851</v>
      </c>
      <c r="I142" s="19">
        <v>949</v>
      </c>
      <c r="J142" s="19"/>
      <c r="K142" s="33"/>
      <c r="M142" s="3" t="s">
        <v>180</v>
      </c>
      <c r="N142" s="26" t="s">
        <v>5413</v>
      </c>
    </row>
    <row r="143" spans="2:14" x14ac:dyDescent="0.2">
      <c r="B143" s="26" t="s">
        <v>5386</v>
      </c>
      <c r="F143" s="19"/>
      <c r="G143" s="19"/>
      <c r="H143" s="19">
        <v>3540</v>
      </c>
      <c r="I143" s="19">
        <v>3718</v>
      </c>
      <c r="J143" s="19"/>
      <c r="K143" s="33"/>
      <c r="M143" s="3" t="s">
        <v>180</v>
      </c>
      <c r="N143" s="26" t="s">
        <v>5414</v>
      </c>
    </row>
    <row r="144" spans="2:14" x14ac:dyDescent="0.2">
      <c r="B144" s="26" t="s">
        <v>5290</v>
      </c>
      <c r="F144" s="19"/>
      <c r="G144" s="19"/>
      <c r="H144" s="19">
        <v>1270</v>
      </c>
      <c r="I144" s="19">
        <v>1334</v>
      </c>
      <c r="J144" s="19"/>
      <c r="K144" s="33"/>
      <c r="M144" s="3" t="s">
        <v>180</v>
      </c>
      <c r="N144" s="26" t="s">
        <v>5415</v>
      </c>
    </row>
    <row r="145" spans="1:14" x14ac:dyDescent="0.2">
      <c r="B145" s="26" t="s">
        <v>5216</v>
      </c>
      <c r="F145" s="19"/>
      <c r="G145" s="19"/>
      <c r="H145" s="19">
        <v>425</v>
      </c>
      <c r="I145" s="19">
        <v>893</v>
      </c>
      <c r="J145" s="19"/>
      <c r="K145" s="33"/>
      <c r="M145" s="3" t="s">
        <v>180</v>
      </c>
      <c r="N145" s="26" t="s">
        <v>5250</v>
      </c>
    </row>
    <row r="146" spans="1:14" x14ac:dyDescent="0.2">
      <c r="B146" s="3" t="s">
        <v>221</v>
      </c>
      <c r="F146" s="19"/>
      <c r="G146" s="19"/>
      <c r="H146" s="19">
        <v>31122</v>
      </c>
      <c r="I146" s="19">
        <v>30333</v>
      </c>
      <c r="J146" s="19"/>
      <c r="K146" s="33"/>
      <c r="N146" s="39" t="s">
        <v>2491</v>
      </c>
    </row>
    <row r="147" spans="1:14" x14ac:dyDescent="0.2">
      <c r="F147" s="19"/>
      <c r="G147" s="19"/>
      <c r="H147" s="19"/>
      <c r="I147" s="19"/>
      <c r="J147" s="19"/>
      <c r="K147" s="33"/>
    </row>
    <row r="148" spans="1:14" x14ac:dyDescent="0.2">
      <c r="A148" s="3">
        <v>2024</v>
      </c>
      <c r="F148" s="19"/>
      <c r="G148" s="19"/>
      <c r="H148" s="19"/>
      <c r="I148" s="19"/>
      <c r="J148" s="19"/>
      <c r="K148" s="33"/>
    </row>
    <row r="149" spans="1:14" x14ac:dyDescent="0.2">
      <c r="B149" s="26" t="s">
        <v>5416</v>
      </c>
      <c r="F149" s="19"/>
      <c r="G149" s="19"/>
      <c r="H149" s="19">
        <v>38</v>
      </c>
      <c r="I149" s="19">
        <v>147</v>
      </c>
      <c r="J149" s="19"/>
      <c r="K149" s="33"/>
      <c r="M149" s="3" t="s">
        <v>182</v>
      </c>
      <c r="N149" s="26" t="s">
        <v>5427</v>
      </c>
    </row>
    <row r="150" spans="1:14" x14ac:dyDescent="0.2">
      <c r="B150" s="26" t="s">
        <v>5253</v>
      </c>
      <c r="F150" s="19"/>
      <c r="G150" s="19"/>
      <c r="H150" s="19">
        <v>61</v>
      </c>
      <c r="I150" s="19">
        <v>386</v>
      </c>
      <c r="J150" s="19"/>
      <c r="K150" s="33"/>
      <c r="M150" s="3" t="s">
        <v>182</v>
      </c>
      <c r="N150" s="26" t="s">
        <v>5428</v>
      </c>
    </row>
    <row r="151" spans="1:14" x14ac:dyDescent="0.2">
      <c r="B151" s="26" t="s">
        <v>5417</v>
      </c>
      <c r="F151" s="19"/>
      <c r="G151" s="19"/>
      <c r="H151" s="19">
        <v>88</v>
      </c>
      <c r="I151" s="19">
        <v>0</v>
      </c>
      <c r="J151" s="19"/>
      <c r="K151" s="33"/>
      <c r="M151" s="3" t="s">
        <v>184</v>
      </c>
      <c r="N151" s="26" t="s">
        <v>5429</v>
      </c>
    </row>
    <row r="152" spans="1:14" x14ac:dyDescent="0.2">
      <c r="B152" s="26" t="s">
        <v>5418</v>
      </c>
      <c r="F152" s="19"/>
      <c r="G152" s="19"/>
      <c r="H152" s="19">
        <v>600</v>
      </c>
      <c r="I152" s="19">
        <v>1260</v>
      </c>
      <c r="J152" s="19"/>
      <c r="K152" s="33"/>
      <c r="M152" s="3" t="s">
        <v>180</v>
      </c>
      <c r="N152" s="26" t="s">
        <v>5430</v>
      </c>
    </row>
    <row r="153" spans="1:14" x14ac:dyDescent="0.2">
      <c r="B153" s="26" t="s">
        <v>5419</v>
      </c>
      <c r="F153" s="19"/>
      <c r="G153" s="19"/>
      <c r="H153" s="19">
        <v>500</v>
      </c>
      <c r="I153" s="19">
        <v>0</v>
      </c>
      <c r="J153" s="19"/>
      <c r="K153" s="33"/>
      <c r="M153" s="3" t="s">
        <v>184</v>
      </c>
      <c r="N153" s="26" t="s">
        <v>5431</v>
      </c>
    </row>
    <row r="154" spans="1:14" x14ac:dyDescent="0.2">
      <c r="B154" s="26" t="s">
        <v>5083</v>
      </c>
      <c r="F154" s="19"/>
      <c r="G154" s="19"/>
      <c r="H154" s="19">
        <v>3912</v>
      </c>
      <c r="I154" s="19">
        <v>8635</v>
      </c>
      <c r="J154" s="19"/>
      <c r="K154" s="33"/>
      <c r="M154" s="3" t="s">
        <v>182</v>
      </c>
      <c r="N154" s="26" t="s">
        <v>5265</v>
      </c>
    </row>
    <row r="155" spans="1:14" x14ac:dyDescent="0.2">
      <c r="B155" s="26" t="s">
        <v>5256</v>
      </c>
      <c r="F155" s="19"/>
      <c r="G155" s="19"/>
      <c r="H155" s="19">
        <v>4966</v>
      </c>
      <c r="I155" s="19">
        <v>0</v>
      </c>
      <c r="J155" s="19"/>
      <c r="K155" s="33"/>
      <c r="M155" s="3" t="s">
        <v>184</v>
      </c>
      <c r="N155" s="26" t="s">
        <v>5266</v>
      </c>
    </row>
    <row r="156" spans="1:14" x14ac:dyDescent="0.2">
      <c r="B156" s="26" t="s">
        <v>5283</v>
      </c>
      <c r="F156" s="19"/>
      <c r="G156" s="19"/>
      <c r="H156" s="19">
        <v>-13841</v>
      </c>
      <c r="I156" s="19">
        <v>0</v>
      </c>
      <c r="J156" s="19"/>
      <c r="K156" s="33"/>
      <c r="M156" s="3" t="s">
        <v>184</v>
      </c>
      <c r="N156" s="26" t="s">
        <v>5432</v>
      </c>
    </row>
    <row r="157" spans="1:14" x14ac:dyDescent="0.2">
      <c r="B157" s="26" t="s">
        <v>5420</v>
      </c>
      <c r="F157" s="19"/>
      <c r="G157" s="19"/>
      <c r="H157" s="19">
        <v>830</v>
      </c>
      <c r="I157" s="19">
        <v>0</v>
      </c>
      <c r="J157" s="19"/>
      <c r="K157" s="33"/>
      <c r="M157" s="3" t="s">
        <v>184</v>
      </c>
      <c r="N157" s="26" t="s">
        <v>5433</v>
      </c>
    </row>
    <row r="158" spans="1:14" x14ac:dyDescent="0.2">
      <c r="B158" s="26" t="s">
        <v>5421</v>
      </c>
      <c r="F158" s="19"/>
      <c r="G158" s="19"/>
      <c r="H158" s="19">
        <v>440</v>
      </c>
      <c r="I158" s="19">
        <v>924</v>
      </c>
      <c r="J158" s="19"/>
      <c r="K158" s="33"/>
      <c r="M158" s="3" t="s">
        <v>180</v>
      </c>
      <c r="N158" s="26" t="s">
        <v>5434</v>
      </c>
    </row>
    <row r="159" spans="1:14" x14ac:dyDescent="0.2">
      <c r="B159" s="26" t="s">
        <v>5213</v>
      </c>
      <c r="F159" s="19"/>
      <c r="G159" s="19"/>
      <c r="H159" s="19">
        <v>408</v>
      </c>
      <c r="I159" s="19">
        <v>857</v>
      </c>
      <c r="J159" s="19"/>
      <c r="K159" s="33"/>
      <c r="M159" s="3" t="s">
        <v>180</v>
      </c>
      <c r="N159" s="26" t="s">
        <v>5268</v>
      </c>
    </row>
    <row r="160" spans="1:14" x14ac:dyDescent="0.2">
      <c r="B160" s="26" t="s">
        <v>5379</v>
      </c>
      <c r="F160" s="19"/>
      <c r="G160" s="19"/>
      <c r="H160" s="19">
        <v>1282</v>
      </c>
      <c r="I160" s="19">
        <v>2693</v>
      </c>
      <c r="J160" s="19"/>
      <c r="K160" s="33"/>
      <c r="M160" s="3" t="s">
        <v>180</v>
      </c>
      <c r="N160" s="26" t="s">
        <v>5435</v>
      </c>
    </row>
    <row r="161" spans="1:14" x14ac:dyDescent="0.2">
      <c r="B161" s="26" t="s">
        <v>5422</v>
      </c>
      <c r="F161" s="19"/>
      <c r="G161" s="19"/>
      <c r="H161" s="19">
        <v>926</v>
      </c>
      <c r="I161" s="19">
        <v>0</v>
      </c>
      <c r="J161" s="19"/>
      <c r="K161" s="33"/>
      <c r="M161" s="3" t="s">
        <v>184</v>
      </c>
      <c r="N161" s="26" t="s">
        <v>5436</v>
      </c>
    </row>
    <row r="162" spans="1:14" x14ac:dyDescent="0.2">
      <c r="B162" s="26" t="s">
        <v>5386</v>
      </c>
      <c r="F162" s="19"/>
      <c r="G162" s="19"/>
      <c r="H162" s="19">
        <v>12000</v>
      </c>
      <c r="I162" s="19">
        <v>0</v>
      </c>
      <c r="J162" s="19"/>
      <c r="K162" s="33"/>
      <c r="M162" s="3" t="s">
        <v>184</v>
      </c>
      <c r="N162" s="26" t="s">
        <v>5437</v>
      </c>
    </row>
    <row r="163" spans="1:14" x14ac:dyDescent="0.2">
      <c r="B163" s="26" t="s">
        <v>5423</v>
      </c>
      <c r="F163" s="19"/>
      <c r="G163" s="19"/>
      <c r="H163" s="19">
        <v>510</v>
      </c>
      <c r="I163" s="19">
        <v>1071</v>
      </c>
      <c r="J163" s="19"/>
      <c r="K163" s="33"/>
      <c r="M163" s="3" t="s">
        <v>180</v>
      </c>
      <c r="N163" s="26" t="s">
        <v>5438</v>
      </c>
    </row>
    <row r="164" spans="1:14" x14ac:dyDescent="0.2">
      <c r="B164" s="26" t="s">
        <v>5424</v>
      </c>
      <c r="F164" s="19"/>
      <c r="G164" s="19"/>
      <c r="H164" s="19">
        <v>3261</v>
      </c>
      <c r="I164" s="19">
        <v>9160</v>
      </c>
      <c r="J164" s="19"/>
      <c r="K164" s="33"/>
      <c r="M164" s="3" t="s">
        <v>182</v>
      </c>
      <c r="N164" s="26" t="s">
        <v>5439</v>
      </c>
    </row>
    <row r="165" spans="1:14" x14ac:dyDescent="0.2">
      <c r="B165" s="26" t="s">
        <v>5425</v>
      </c>
      <c r="F165" s="19"/>
      <c r="G165" s="19"/>
      <c r="H165" s="19">
        <v>641</v>
      </c>
      <c r="I165" s="19">
        <v>1346</v>
      </c>
      <c r="J165" s="19"/>
      <c r="K165" s="33"/>
      <c r="M165" s="3" t="s">
        <v>180</v>
      </c>
      <c r="N165" s="26" t="s">
        <v>5440</v>
      </c>
    </row>
    <row r="166" spans="1:14" x14ac:dyDescent="0.2">
      <c r="B166" s="26" t="s">
        <v>5426</v>
      </c>
      <c r="F166" s="19"/>
      <c r="G166" s="19"/>
      <c r="H166" s="19">
        <v>125</v>
      </c>
      <c r="I166" s="19">
        <v>210</v>
      </c>
      <c r="J166" s="19"/>
      <c r="K166" s="33"/>
      <c r="M166" s="3" t="s">
        <v>182</v>
      </c>
      <c r="N166" s="26" t="s">
        <v>5441</v>
      </c>
    </row>
    <row r="167" spans="1:14" x14ac:dyDescent="0.2">
      <c r="B167" s="3" t="s">
        <v>221</v>
      </c>
      <c r="F167" s="19"/>
      <c r="G167" s="19"/>
      <c r="H167" s="19">
        <v>316</v>
      </c>
      <c r="I167" s="19">
        <v>3</v>
      </c>
      <c r="J167" s="19"/>
      <c r="K167" s="33"/>
      <c r="N167" s="3" t="s">
        <v>4850</v>
      </c>
    </row>
    <row r="168" spans="1:14" x14ac:dyDescent="0.2">
      <c r="F168" s="19"/>
      <c r="G168" s="19"/>
      <c r="H168" s="19"/>
      <c r="I168" s="19"/>
      <c r="J168" s="19"/>
      <c r="K168" s="33"/>
    </row>
    <row r="169" spans="1:14" x14ac:dyDescent="0.2">
      <c r="F169" s="19"/>
      <c r="G169" s="19"/>
      <c r="H169" s="19"/>
      <c r="I169" s="19"/>
      <c r="J169" s="19"/>
      <c r="K169" s="33"/>
    </row>
    <row r="170" spans="1:14" x14ac:dyDescent="0.2">
      <c r="A170" s="59" t="s">
        <v>6459</v>
      </c>
      <c r="B170" s="39"/>
      <c r="F170" s="19"/>
      <c r="G170" s="19"/>
      <c r="H170" s="19"/>
      <c r="I170" s="19"/>
      <c r="J170" s="19"/>
      <c r="K170" s="33"/>
    </row>
    <row r="171" spans="1:14" x14ac:dyDescent="0.2">
      <c r="A171" s="39"/>
      <c r="B171" s="39" t="s">
        <v>579</v>
      </c>
      <c r="F171" s="19"/>
      <c r="G171" s="19"/>
      <c r="H171" s="19"/>
      <c r="I171" s="19">
        <v>12042</v>
      </c>
      <c r="J171" s="19"/>
      <c r="K171" s="33"/>
      <c r="N171" s="3" t="s">
        <v>8935</v>
      </c>
    </row>
    <row r="172" spans="1:14" x14ac:dyDescent="0.2">
      <c r="A172" s="39"/>
      <c r="B172" s="39" t="s">
        <v>578</v>
      </c>
      <c r="F172" s="19"/>
      <c r="G172" s="19"/>
      <c r="H172" s="19"/>
      <c r="I172" s="19">
        <v>-7793</v>
      </c>
      <c r="J172" s="19"/>
      <c r="K172" s="33"/>
      <c r="N172" s="3" t="s">
        <v>8936</v>
      </c>
    </row>
    <row r="173" spans="1:14" x14ac:dyDescent="0.2">
      <c r="A173" s="39"/>
      <c r="B173" s="39" t="s">
        <v>8773</v>
      </c>
      <c r="F173" s="19"/>
      <c r="G173" s="19"/>
      <c r="H173" s="19"/>
      <c r="I173" s="19">
        <v>-228</v>
      </c>
      <c r="J173" s="19"/>
      <c r="K173" s="33"/>
      <c r="N173" s="3" t="s">
        <v>8810</v>
      </c>
    </row>
    <row r="174" spans="1:14" x14ac:dyDescent="0.2">
      <c r="A174" s="39"/>
      <c r="B174" s="36" t="s">
        <v>8785</v>
      </c>
      <c r="F174" s="19"/>
      <c r="G174" s="19"/>
      <c r="H174" s="19"/>
      <c r="I174" s="48">
        <v>179487</v>
      </c>
      <c r="J174" s="19"/>
      <c r="K174" s="33"/>
      <c r="N174" s="3" t="s">
        <v>8804</v>
      </c>
    </row>
    <row r="175" spans="1:14" x14ac:dyDescent="0.2">
      <c r="A175" s="39"/>
      <c r="B175" s="36" t="s">
        <v>8803</v>
      </c>
      <c r="F175" s="19"/>
      <c r="G175" s="19"/>
      <c r="H175" s="19"/>
      <c r="I175" s="48">
        <v>298</v>
      </c>
      <c r="J175" s="19"/>
      <c r="K175" s="33"/>
      <c r="N175" s="3" t="s">
        <v>8805</v>
      </c>
    </row>
    <row r="176" spans="1:14" x14ac:dyDescent="0.2">
      <c r="A176" s="39"/>
      <c r="B176" s="36" t="s">
        <v>4227</v>
      </c>
      <c r="F176" s="19"/>
      <c r="G176" s="19"/>
      <c r="H176" s="19"/>
      <c r="I176" s="48">
        <v>-1820</v>
      </c>
      <c r="J176" s="19"/>
      <c r="K176" s="33"/>
      <c r="N176" s="3" t="s">
        <v>8806</v>
      </c>
    </row>
    <row r="177" spans="1:14" x14ac:dyDescent="0.2">
      <c r="A177" s="39"/>
      <c r="B177" s="36" t="s">
        <v>8636</v>
      </c>
      <c r="F177" s="19"/>
      <c r="G177" s="19"/>
      <c r="H177" s="19"/>
      <c r="I177" s="48">
        <v>423248</v>
      </c>
      <c r="J177" s="19"/>
      <c r="K177" s="33"/>
      <c r="N177" s="3" t="s">
        <v>8807</v>
      </c>
    </row>
    <row r="178" spans="1:14" x14ac:dyDescent="0.2">
      <c r="A178" s="39"/>
      <c r="B178" s="36" t="s">
        <v>8787</v>
      </c>
      <c r="F178" s="19"/>
      <c r="G178" s="19"/>
      <c r="H178" s="19"/>
      <c r="I178" s="48">
        <v>17524</v>
      </c>
      <c r="J178" s="19"/>
      <c r="K178" s="33"/>
      <c r="N178" s="3" t="s">
        <v>8808</v>
      </c>
    </row>
    <row r="179" spans="1:14" x14ac:dyDescent="0.2">
      <c r="B179" s="36" t="s">
        <v>4806</v>
      </c>
      <c r="F179" s="19"/>
      <c r="G179" s="19"/>
      <c r="H179" s="19"/>
      <c r="I179" s="48">
        <v>-35333</v>
      </c>
      <c r="J179" s="19"/>
      <c r="K179" s="33"/>
      <c r="N179" s="3" t="s">
        <v>8809</v>
      </c>
    </row>
    <row r="180" spans="1:14" x14ac:dyDescent="0.2">
      <c r="B180" s="36"/>
      <c r="F180" s="19"/>
      <c r="G180" s="19"/>
      <c r="H180" s="19"/>
      <c r="I180" s="19"/>
      <c r="J180" s="19"/>
      <c r="K180" s="33"/>
    </row>
    <row r="181" spans="1:14" x14ac:dyDescent="0.2">
      <c r="F181" s="19"/>
      <c r="G181" s="19"/>
      <c r="H181" s="19"/>
      <c r="I181" s="19"/>
      <c r="J181" s="19"/>
      <c r="K181" s="33"/>
    </row>
    <row r="182" spans="1:14" ht="25.5" x14ac:dyDescent="0.2">
      <c r="A182" s="61" t="s">
        <v>6460</v>
      </c>
      <c r="B182" s="62"/>
      <c r="C182" s="66" t="s">
        <v>3292</v>
      </c>
      <c r="D182" s="66" t="s">
        <v>3293</v>
      </c>
      <c r="E182" s="70" t="s">
        <v>7761</v>
      </c>
      <c r="F182" s="19"/>
      <c r="G182" s="19"/>
      <c r="H182" s="19"/>
      <c r="I182" s="19"/>
      <c r="J182" s="19"/>
      <c r="K182" s="33"/>
    </row>
    <row r="183" spans="1:14" x14ac:dyDescent="0.2">
      <c r="A183" s="62"/>
      <c r="B183" s="51" t="s">
        <v>8803</v>
      </c>
      <c r="C183" s="67">
        <f>-I175</f>
        <v>-298</v>
      </c>
      <c r="D183" s="67"/>
      <c r="E183" s="78">
        <v>-298</v>
      </c>
      <c r="F183" s="19"/>
      <c r="G183" s="19"/>
      <c r="H183" s="19"/>
      <c r="I183" s="19"/>
      <c r="J183" s="19"/>
      <c r="K183" s="33"/>
      <c r="N183" s="26" t="s">
        <v>8815</v>
      </c>
    </row>
    <row r="184" spans="1:14" x14ac:dyDescent="0.2">
      <c r="A184" s="62"/>
      <c r="B184" s="51" t="s">
        <v>4227</v>
      </c>
      <c r="C184" s="67">
        <f>-I176</f>
        <v>1820</v>
      </c>
      <c r="D184" s="50"/>
      <c r="E184" s="78"/>
      <c r="F184" s="19"/>
      <c r="G184" s="19"/>
      <c r="H184" s="19"/>
      <c r="I184" s="19"/>
      <c r="J184" s="19"/>
      <c r="K184" s="33"/>
    </row>
    <row r="185" spans="1:14" x14ac:dyDescent="0.2">
      <c r="A185" s="62"/>
      <c r="B185" s="51" t="s">
        <v>4806</v>
      </c>
      <c r="C185" s="67">
        <f>-I179</f>
        <v>35333</v>
      </c>
      <c r="D185" s="52"/>
      <c r="E185" s="78"/>
      <c r="F185" s="19"/>
      <c r="G185" s="19"/>
      <c r="H185" s="19"/>
      <c r="I185" s="19"/>
      <c r="J185" s="19"/>
      <c r="K185" s="33"/>
    </row>
    <row r="186" spans="1:14" x14ac:dyDescent="0.2">
      <c r="A186" s="62"/>
      <c r="B186" s="62" t="s">
        <v>8773</v>
      </c>
      <c r="C186" s="67">
        <f>-I173</f>
        <v>228</v>
      </c>
      <c r="D186" s="52"/>
      <c r="E186" s="78"/>
      <c r="F186" s="19"/>
      <c r="G186" s="19"/>
      <c r="H186" s="19"/>
      <c r="I186" s="19"/>
      <c r="J186" s="19"/>
      <c r="K186" s="33"/>
    </row>
    <row r="187" spans="1:14" x14ac:dyDescent="0.2">
      <c r="A187" s="62"/>
      <c r="B187" s="49" t="s">
        <v>5687</v>
      </c>
      <c r="C187" s="67"/>
      <c r="D187" s="50">
        <v>-12343</v>
      </c>
      <c r="E187" s="78"/>
      <c r="F187" s="19"/>
      <c r="G187" s="19"/>
      <c r="H187" s="19"/>
      <c r="I187" s="19"/>
      <c r="J187" s="19"/>
      <c r="K187" s="33"/>
      <c r="N187" s="3" t="s">
        <v>5694</v>
      </c>
    </row>
    <row r="188" spans="1:14" x14ac:dyDescent="0.2">
      <c r="A188" s="62"/>
      <c r="B188" s="51" t="s">
        <v>5688</v>
      </c>
      <c r="C188" s="50">
        <v>-4000</v>
      </c>
      <c r="D188" s="50">
        <v>-4000</v>
      </c>
      <c r="E188" s="78"/>
      <c r="F188" s="19"/>
      <c r="G188" s="19"/>
      <c r="H188" s="19"/>
      <c r="I188" s="19"/>
      <c r="J188" s="19"/>
      <c r="K188" s="33"/>
    </row>
    <row r="189" spans="1:14" x14ac:dyDescent="0.2">
      <c r="A189" s="62"/>
      <c r="B189" s="51" t="s">
        <v>5689</v>
      </c>
      <c r="C189" s="50">
        <v>-14800</v>
      </c>
      <c r="D189" s="52"/>
      <c r="E189" s="78"/>
      <c r="F189" s="19"/>
      <c r="G189" s="19"/>
      <c r="H189" s="19"/>
      <c r="I189" s="19"/>
      <c r="J189" s="19"/>
      <c r="K189" s="33"/>
    </row>
    <row r="190" spans="1:14" x14ac:dyDescent="0.2">
      <c r="A190" s="62"/>
      <c r="B190" s="51" t="s">
        <v>5690</v>
      </c>
      <c r="C190" s="50">
        <v>-189261</v>
      </c>
      <c r="D190" s="52"/>
      <c r="E190" s="78"/>
      <c r="F190" s="19"/>
      <c r="G190" s="19"/>
      <c r="H190" s="19"/>
      <c r="I190" s="19"/>
      <c r="J190" s="19"/>
      <c r="K190" s="33"/>
    </row>
    <row r="191" spans="1:14" x14ac:dyDescent="0.2">
      <c r="A191" s="62"/>
      <c r="B191" s="51" t="s">
        <v>5691</v>
      </c>
      <c r="C191" s="50">
        <v>-200</v>
      </c>
      <c r="D191" s="50">
        <v>-200</v>
      </c>
      <c r="E191" s="78"/>
      <c r="F191" s="19"/>
      <c r="G191" s="19"/>
      <c r="H191" s="19"/>
      <c r="I191" s="19"/>
      <c r="J191" s="19"/>
      <c r="K191" s="33"/>
      <c r="N191" s="3" t="s">
        <v>5695</v>
      </c>
    </row>
    <row r="192" spans="1:14" x14ac:dyDescent="0.2">
      <c r="A192" s="62"/>
      <c r="B192" s="51" t="s">
        <v>5692</v>
      </c>
      <c r="C192" s="50">
        <v>-4000</v>
      </c>
      <c r="D192" s="50">
        <v>-4000</v>
      </c>
      <c r="E192" s="78"/>
      <c r="F192" s="19"/>
      <c r="G192" s="19"/>
      <c r="H192" s="19"/>
      <c r="I192" s="19"/>
      <c r="J192" s="19"/>
      <c r="K192" s="33"/>
      <c r="N192" s="3" t="s">
        <v>5696</v>
      </c>
    </row>
    <row r="193" spans="1:14" x14ac:dyDescent="0.2">
      <c r="A193" s="62"/>
      <c r="B193" s="51" t="s">
        <v>5693</v>
      </c>
      <c r="C193" s="50">
        <v>-15000</v>
      </c>
      <c r="D193" s="50">
        <v>-15000</v>
      </c>
      <c r="E193" s="78"/>
      <c r="F193" s="19"/>
      <c r="G193" s="19"/>
      <c r="H193" s="19"/>
      <c r="I193" s="19"/>
      <c r="J193" s="19"/>
      <c r="K193" s="33"/>
      <c r="N193" s="3" t="s">
        <v>5697</v>
      </c>
    </row>
    <row r="194" spans="1:14" x14ac:dyDescent="0.2">
      <c r="A194" s="62"/>
      <c r="B194" s="51" t="s">
        <v>4927</v>
      </c>
      <c r="C194" s="50">
        <v>-456</v>
      </c>
      <c r="D194" s="50">
        <v>-456</v>
      </c>
      <c r="E194" s="78"/>
      <c r="F194" s="19"/>
      <c r="G194" s="19"/>
      <c r="H194" s="19"/>
      <c r="I194" s="19"/>
      <c r="J194" s="19"/>
      <c r="K194" s="33"/>
      <c r="N194" s="3" t="s">
        <v>5686</v>
      </c>
    </row>
    <row r="195" spans="1:14" x14ac:dyDescent="0.2">
      <c r="A195" s="62"/>
      <c r="B195" s="68" t="s">
        <v>9013</v>
      </c>
      <c r="C195" s="50">
        <v>-879</v>
      </c>
      <c r="D195" s="50">
        <v>-879</v>
      </c>
      <c r="E195" s="78"/>
      <c r="F195" s="19"/>
      <c r="G195" s="19"/>
      <c r="H195" s="19"/>
      <c r="I195" s="19"/>
      <c r="J195" s="19"/>
      <c r="K195" s="33"/>
      <c r="N195" s="3" t="s">
        <v>9015</v>
      </c>
    </row>
    <row r="196" spans="1:14" x14ac:dyDescent="0.2">
      <c r="A196" s="62"/>
      <c r="B196" s="68" t="s">
        <v>9014</v>
      </c>
      <c r="C196" s="50">
        <v>-1505</v>
      </c>
      <c r="D196" s="50">
        <v>-1505</v>
      </c>
      <c r="E196" s="78"/>
      <c r="F196" s="19"/>
      <c r="G196" s="19"/>
      <c r="H196" s="19"/>
      <c r="I196" s="19"/>
      <c r="J196" s="19"/>
      <c r="K196" s="33"/>
      <c r="N196" s="3" t="s">
        <v>9016</v>
      </c>
    </row>
    <row r="197" spans="1:14" x14ac:dyDescent="0.2">
      <c r="A197" s="62"/>
      <c r="B197" s="68" t="s">
        <v>4985</v>
      </c>
      <c r="C197" s="52"/>
      <c r="D197" s="52"/>
      <c r="E197" s="78">
        <v>-5000</v>
      </c>
      <c r="F197" s="19"/>
      <c r="G197" s="19"/>
      <c r="H197" s="19"/>
      <c r="I197" s="19"/>
      <c r="J197" s="19"/>
      <c r="K197" s="33"/>
      <c r="N197" s="26" t="s">
        <v>8814</v>
      </c>
    </row>
    <row r="198" spans="1:14" x14ac:dyDescent="0.2">
      <c r="A198" s="62"/>
      <c r="B198" s="68" t="s">
        <v>5283</v>
      </c>
      <c r="C198" s="52"/>
      <c r="D198" s="52"/>
      <c r="E198" s="78">
        <v>-2852</v>
      </c>
      <c r="F198" s="19"/>
      <c r="G198" s="19"/>
      <c r="H198" s="19"/>
      <c r="I198" s="19"/>
      <c r="J198" s="19"/>
      <c r="K198" s="33"/>
      <c r="N198" s="26" t="s">
        <v>8816</v>
      </c>
    </row>
    <row r="199" spans="1:14" x14ac:dyDescent="0.2">
      <c r="A199" s="62"/>
      <c r="B199" s="68" t="s">
        <v>8535</v>
      </c>
      <c r="C199" s="50"/>
      <c r="D199" s="50"/>
      <c r="E199" s="78">
        <v>-226</v>
      </c>
      <c r="F199" s="19"/>
      <c r="G199" s="19"/>
      <c r="H199" s="19"/>
      <c r="I199" s="19"/>
      <c r="J199" s="19"/>
      <c r="K199" s="33"/>
      <c r="N199" s="26" t="s">
        <v>8817</v>
      </c>
    </row>
    <row r="200" spans="1:14" x14ac:dyDescent="0.2">
      <c r="A200" s="62"/>
      <c r="B200" s="68" t="s">
        <v>8264</v>
      </c>
      <c r="C200" s="52"/>
      <c r="D200" s="52"/>
      <c r="E200" s="78">
        <v>-76</v>
      </c>
      <c r="F200" s="19"/>
      <c r="G200" s="19"/>
      <c r="H200" s="19"/>
      <c r="I200" s="19"/>
      <c r="J200" s="19"/>
      <c r="K200" s="33"/>
      <c r="N200" s="26" t="s">
        <v>8546</v>
      </c>
    </row>
    <row r="201" spans="1:14" x14ac:dyDescent="0.2">
      <c r="A201" s="62"/>
      <c r="B201" s="68" t="s">
        <v>7516</v>
      </c>
      <c r="C201" s="52"/>
      <c r="D201" s="52"/>
      <c r="E201" s="78">
        <v>-13533</v>
      </c>
      <c r="F201" s="19"/>
      <c r="G201" s="19"/>
      <c r="H201" s="19"/>
      <c r="I201" s="19"/>
      <c r="J201" s="19"/>
      <c r="K201" s="33"/>
      <c r="N201" s="26" t="s">
        <v>8735</v>
      </c>
    </row>
    <row r="202" spans="1:14" x14ac:dyDescent="0.2">
      <c r="A202" s="62"/>
      <c r="B202" s="68" t="s">
        <v>8266</v>
      </c>
      <c r="C202" s="52"/>
      <c r="D202" s="52"/>
      <c r="E202" s="78">
        <v>-996</v>
      </c>
      <c r="F202" s="19"/>
      <c r="G202" s="19"/>
      <c r="H202" s="19"/>
      <c r="I202" s="19"/>
      <c r="J202" s="19"/>
      <c r="K202" s="33"/>
      <c r="N202" s="26" t="s">
        <v>8532</v>
      </c>
    </row>
    <row r="203" spans="1:14" x14ac:dyDescent="0.2">
      <c r="A203" s="62"/>
      <c r="B203" s="68" t="s">
        <v>8811</v>
      </c>
      <c r="C203" s="52"/>
      <c r="D203" s="52"/>
      <c r="E203" s="78">
        <v>-59848</v>
      </c>
      <c r="F203" s="19"/>
      <c r="G203" s="19"/>
      <c r="H203" s="19"/>
      <c r="I203" s="19"/>
      <c r="J203" s="19"/>
      <c r="K203" s="33"/>
      <c r="N203" s="26" t="s">
        <v>8818</v>
      </c>
    </row>
    <row r="204" spans="1:14" x14ac:dyDescent="0.2">
      <c r="A204" s="62"/>
      <c r="B204" s="68" t="s">
        <v>8812</v>
      </c>
      <c r="C204" s="52"/>
      <c r="D204" s="52"/>
      <c r="E204" s="78">
        <v>-400</v>
      </c>
      <c r="F204" s="19"/>
      <c r="G204" s="19"/>
      <c r="H204" s="19"/>
      <c r="I204" s="19"/>
      <c r="J204" s="19"/>
      <c r="K204" s="33"/>
      <c r="N204" s="26" t="s">
        <v>8819</v>
      </c>
    </row>
    <row r="205" spans="1:14" x14ac:dyDescent="0.2">
      <c r="A205" s="62"/>
      <c r="B205" s="68" t="s">
        <v>8813</v>
      </c>
      <c r="C205" s="52"/>
      <c r="D205" s="52"/>
      <c r="E205" s="78">
        <v>-1136</v>
      </c>
      <c r="F205" s="19"/>
      <c r="G205" s="19"/>
      <c r="H205" s="19"/>
      <c r="I205" s="19"/>
      <c r="J205" s="19"/>
      <c r="K205" s="33"/>
      <c r="N205" s="26" t="s">
        <v>8821</v>
      </c>
    </row>
    <row r="206" spans="1:14" x14ac:dyDescent="0.2">
      <c r="A206" s="62"/>
      <c r="B206" s="68" t="s">
        <v>8797</v>
      </c>
      <c r="C206" s="52"/>
      <c r="D206" s="52"/>
      <c r="E206" s="78">
        <v>-25230</v>
      </c>
      <c r="K206" s="30"/>
      <c r="N206" s="26" t="s">
        <v>8820</v>
      </c>
    </row>
    <row r="207" spans="1:14" x14ac:dyDescent="0.2">
      <c r="A207" s="62"/>
      <c r="B207" s="49"/>
      <c r="C207" s="67"/>
      <c r="D207" s="67"/>
      <c r="E207" s="78"/>
      <c r="K207" s="30"/>
    </row>
    <row r="208" spans="1:14" x14ac:dyDescent="0.2">
      <c r="A208" s="69" t="s">
        <v>146</v>
      </c>
      <c r="B208" s="49"/>
      <c r="C208" s="71">
        <f>SUM(C183:C207)</f>
        <v>-193018</v>
      </c>
      <c r="D208" s="71">
        <f>SUM(D183:D207)</f>
        <v>-38383</v>
      </c>
      <c r="E208" s="71">
        <f>SUM(E183:E207)</f>
        <v>-109595</v>
      </c>
    </row>
    <row r="209" spans="1:6" x14ac:dyDescent="0.2">
      <c r="A209" s="62"/>
      <c r="B209" s="49"/>
      <c r="C209" s="50"/>
      <c r="D209" s="50"/>
      <c r="E209" s="50"/>
    </row>
    <row r="210" spans="1:6" x14ac:dyDescent="0.2">
      <c r="A210" s="62" t="s">
        <v>7759</v>
      </c>
      <c r="B210" s="49"/>
      <c r="C210" s="50"/>
      <c r="D210" s="50"/>
      <c r="E210" s="50">
        <f>E208+D208</f>
        <v>-147978</v>
      </c>
    </row>
    <row r="213" spans="1:6" x14ac:dyDescent="0.2">
      <c r="E213" s="19"/>
      <c r="F213" s="19"/>
    </row>
  </sheetData>
  <hyperlinks>
    <hyperlink ref="A1" location="'statewide summary'!Print_Titles" display="Link to Summary Worksheet" xr:uid="{742E01E8-99C5-410E-8447-EA49F39D5F5B}"/>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2/18/2025</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F3311-503F-477B-8A7A-D909F25DD7A9}">
  <dimension ref="A1:N161"/>
  <sheetViews>
    <sheetView showGridLines="0" workbookViewId="0">
      <pane xSplit="2" ySplit="10" topLeftCell="C11" activePane="bottomRight" state="frozen"/>
      <selection pane="topRight" activeCell="C1" sqref="C1"/>
      <selection pane="bottomLeft" activeCell="A14" sqref="A14"/>
      <selection pane="bottomRight" activeCell="B13" sqref="B13"/>
    </sheetView>
  </sheetViews>
  <sheetFormatPr defaultRowHeight="12.75" x14ac:dyDescent="0.2"/>
  <cols>
    <col min="1" max="1" width="5.7109375" style="3" customWidth="1"/>
    <col min="2" max="2" width="31.140625" style="3" customWidth="1"/>
    <col min="3" max="9" width="13.7109375" style="3" customWidth="1"/>
    <col min="10" max="10" width="1.5703125" style="3" customWidth="1"/>
    <col min="11" max="11" width="9.140625" style="3"/>
    <col min="12" max="12" width="1.42578125" style="3" customWidth="1"/>
    <col min="13" max="13" width="13" style="3" customWidth="1"/>
    <col min="14" max="16384" width="9.140625" style="3"/>
  </cols>
  <sheetData>
    <row r="1" spans="1:11" ht="16.149999999999999" customHeight="1" x14ac:dyDescent="0.2">
      <c r="A1" s="92" t="s">
        <v>8923</v>
      </c>
    </row>
    <row r="2" spans="1:11" ht="14.45" customHeight="1" x14ac:dyDescent="0.2">
      <c r="B2" s="90" t="s">
        <v>8929</v>
      </c>
    </row>
    <row r="3" spans="1:11" ht="2.1" customHeight="1" x14ac:dyDescent="0.2"/>
    <row r="4" spans="1:11" ht="14.45" customHeight="1" x14ac:dyDescent="0.2">
      <c r="B4" s="15" t="s">
        <v>1</v>
      </c>
    </row>
    <row r="5" spans="1:11" ht="1.1499999999999999" customHeight="1" x14ac:dyDescent="0.2"/>
    <row r="6" spans="1:11" ht="14.45" customHeight="1" x14ac:dyDescent="0.2">
      <c r="B6" s="15" t="s">
        <v>2</v>
      </c>
    </row>
    <row r="7" spans="1:11" ht="0.75" customHeight="1" x14ac:dyDescent="0.2"/>
    <row r="8" spans="1:11" ht="14.45" customHeight="1" x14ac:dyDescent="0.2">
      <c r="B8" s="16" t="s">
        <v>3</v>
      </c>
    </row>
    <row r="9" spans="1:11" x14ac:dyDescent="0.2">
      <c r="B9" s="8" t="s">
        <v>4</v>
      </c>
      <c r="C9" s="1" t="s">
        <v>4</v>
      </c>
      <c r="D9" s="1" t="s">
        <v>4</v>
      </c>
      <c r="E9" s="1" t="s">
        <v>4</v>
      </c>
      <c r="F9" s="1" t="s">
        <v>4</v>
      </c>
      <c r="G9" s="1" t="s">
        <v>4</v>
      </c>
      <c r="H9" s="1" t="s">
        <v>5</v>
      </c>
      <c r="I9" s="1" t="s">
        <v>174</v>
      </c>
    </row>
    <row r="10" spans="1:11" x14ac:dyDescent="0.2">
      <c r="B10" s="9" t="s">
        <v>4</v>
      </c>
      <c r="C10" s="2" t="s">
        <v>7</v>
      </c>
      <c r="D10" s="2" t="s">
        <v>8</v>
      </c>
      <c r="E10" s="2" t="s">
        <v>9</v>
      </c>
      <c r="F10" s="2" t="s">
        <v>10</v>
      </c>
      <c r="G10" s="2" t="s">
        <v>11</v>
      </c>
      <c r="H10" s="2" t="s">
        <v>12</v>
      </c>
      <c r="I10" s="2" t="s">
        <v>13</v>
      </c>
      <c r="K10" s="31" t="s">
        <v>331</v>
      </c>
    </row>
    <row r="11" spans="1:11" x14ac:dyDescent="0.2">
      <c r="B11" s="8" t="s">
        <v>82</v>
      </c>
      <c r="C11" s="76">
        <v>731657.59699999995</v>
      </c>
      <c r="D11" s="76">
        <v>787280.00100000005</v>
      </c>
      <c r="E11" s="76">
        <v>756546.83299999998</v>
      </c>
      <c r="F11" s="76">
        <v>629871.02800000005</v>
      </c>
      <c r="G11" s="76">
        <v>908717.49858000001</v>
      </c>
      <c r="H11" s="76">
        <v>1451228</v>
      </c>
      <c r="I11" s="76">
        <v>1640937</v>
      </c>
    </row>
    <row r="13" spans="1:11" x14ac:dyDescent="0.2">
      <c r="B13" s="72" t="s">
        <v>9036</v>
      </c>
      <c r="C13" s="72"/>
      <c r="D13" s="72"/>
      <c r="E13" s="72"/>
      <c r="F13" s="72"/>
      <c r="G13" s="72"/>
      <c r="H13" s="72"/>
      <c r="I13" s="74">
        <f>I11+K13</f>
        <v>1640937</v>
      </c>
      <c r="K13" s="32">
        <f>SUM(K14:K156)</f>
        <v>0</v>
      </c>
    </row>
    <row r="14" spans="1:11" x14ac:dyDescent="0.2">
      <c r="B14" s="72" t="s">
        <v>257</v>
      </c>
      <c r="C14" s="72"/>
      <c r="D14" s="72"/>
      <c r="E14" s="72"/>
      <c r="F14" s="72"/>
      <c r="G14" s="72"/>
      <c r="H14" s="72"/>
      <c r="I14" s="75">
        <f>I13/I11-1</f>
        <v>0</v>
      </c>
      <c r="K14" s="30"/>
    </row>
    <row r="15" spans="1:11" x14ac:dyDescent="0.2">
      <c r="K15" s="30"/>
    </row>
    <row r="16" spans="1:11" x14ac:dyDescent="0.2">
      <c r="E16" s="19"/>
      <c r="F16" s="19"/>
      <c r="G16" s="19"/>
      <c r="H16" s="19"/>
      <c r="I16" s="19"/>
      <c r="J16" s="19"/>
      <c r="K16" s="33"/>
    </row>
    <row r="17" spans="1:14" x14ac:dyDescent="0.2">
      <c r="A17" s="23" t="s">
        <v>256</v>
      </c>
      <c r="E17" s="19"/>
      <c r="F17" s="19"/>
      <c r="G17" s="19"/>
      <c r="H17" s="19"/>
      <c r="I17" s="19"/>
      <c r="J17" s="19"/>
      <c r="K17" s="33"/>
    </row>
    <row r="18" spans="1:14" x14ac:dyDescent="0.2">
      <c r="E18" s="19"/>
      <c r="F18" s="19"/>
      <c r="G18" s="19"/>
      <c r="H18" s="19"/>
      <c r="I18" s="19"/>
      <c r="J18" s="19"/>
      <c r="K18" s="33"/>
    </row>
    <row r="19" spans="1:14" x14ac:dyDescent="0.2">
      <c r="A19" s="18">
        <v>2021</v>
      </c>
      <c r="E19" s="19"/>
      <c r="F19" s="19"/>
      <c r="G19" s="19"/>
      <c r="H19" s="19"/>
      <c r="I19" s="19"/>
      <c r="J19" s="19"/>
      <c r="K19" s="33"/>
    </row>
    <row r="20" spans="1:14" x14ac:dyDescent="0.2">
      <c r="B20" s="26" t="s">
        <v>5442</v>
      </c>
      <c r="G20" s="19">
        <v>88</v>
      </c>
      <c r="H20" s="19">
        <v>0</v>
      </c>
      <c r="I20" s="19"/>
      <c r="J20" s="19"/>
      <c r="K20" s="33"/>
      <c r="M20" s="3" t="s">
        <v>184</v>
      </c>
      <c r="N20" s="26" t="s">
        <v>5456</v>
      </c>
    </row>
    <row r="21" spans="1:14" x14ac:dyDescent="0.2">
      <c r="B21" s="26" t="s">
        <v>5443</v>
      </c>
      <c r="G21" s="19">
        <v>7779</v>
      </c>
      <c r="H21" s="19">
        <v>3172</v>
      </c>
      <c r="I21" s="19"/>
      <c r="J21" s="19"/>
      <c r="K21" s="33"/>
      <c r="M21" s="3" t="s">
        <v>182</v>
      </c>
      <c r="N21" s="26" t="s">
        <v>5457</v>
      </c>
    </row>
    <row r="22" spans="1:14" x14ac:dyDescent="0.2">
      <c r="B22" s="26" t="s">
        <v>5444</v>
      </c>
      <c r="G22" s="19">
        <v>754</v>
      </c>
      <c r="H22" s="19">
        <v>792</v>
      </c>
      <c r="I22" s="19"/>
      <c r="J22" s="19"/>
      <c r="K22" s="33"/>
      <c r="M22" s="3" t="s">
        <v>180</v>
      </c>
      <c r="N22" s="26" t="s">
        <v>5458</v>
      </c>
    </row>
    <row r="23" spans="1:14" x14ac:dyDescent="0.2">
      <c r="B23" s="26" t="s">
        <v>5445</v>
      </c>
      <c r="G23" s="19">
        <v>122</v>
      </c>
      <c r="H23" s="19">
        <v>170</v>
      </c>
      <c r="I23" s="19"/>
      <c r="J23" s="19"/>
      <c r="K23" s="33"/>
      <c r="M23" s="3" t="s">
        <v>180</v>
      </c>
      <c r="N23" s="26" t="s">
        <v>5459</v>
      </c>
    </row>
    <row r="24" spans="1:14" x14ac:dyDescent="0.2">
      <c r="B24" s="26" t="s">
        <v>5446</v>
      </c>
      <c r="G24" s="19">
        <v>-7708</v>
      </c>
      <c r="H24" s="19">
        <v>0</v>
      </c>
      <c r="I24" s="19"/>
      <c r="J24" s="19"/>
      <c r="K24" s="33"/>
      <c r="M24" s="3" t="s">
        <v>184</v>
      </c>
      <c r="N24" s="26" t="s">
        <v>5460</v>
      </c>
    </row>
    <row r="25" spans="1:14" x14ac:dyDescent="0.2">
      <c r="B25" s="26" t="s">
        <v>5447</v>
      </c>
      <c r="G25" s="19">
        <v>338</v>
      </c>
      <c r="H25" s="19">
        <v>355</v>
      </c>
      <c r="I25" s="19"/>
      <c r="J25" s="19"/>
      <c r="K25" s="33"/>
      <c r="M25" s="3" t="s">
        <v>180</v>
      </c>
      <c r="N25" s="26" t="s">
        <v>5461</v>
      </c>
    </row>
    <row r="26" spans="1:14" x14ac:dyDescent="0.2">
      <c r="B26" s="26" t="s">
        <v>5448</v>
      </c>
      <c r="G26" s="19">
        <v>856</v>
      </c>
      <c r="H26" s="19">
        <v>0</v>
      </c>
      <c r="I26" s="19"/>
      <c r="J26" s="19"/>
      <c r="K26" s="33"/>
      <c r="M26" s="3" t="s">
        <v>184</v>
      </c>
      <c r="N26" s="26" t="s">
        <v>5462</v>
      </c>
    </row>
    <row r="27" spans="1:14" x14ac:dyDescent="0.2">
      <c r="B27" s="26" t="s">
        <v>5449</v>
      </c>
      <c r="G27" s="19">
        <v>204</v>
      </c>
      <c r="H27" s="19">
        <v>0</v>
      </c>
      <c r="I27" s="19"/>
      <c r="J27" s="19"/>
      <c r="K27" s="33"/>
      <c r="M27" s="3" t="s">
        <v>184</v>
      </c>
      <c r="N27" s="26" t="s">
        <v>5463</v>
      </c>
    </row>
    <row r="28" spans="1:14" x14ac:dyDescent="0.2">
      <c r="B28" s="26" t="s">
        <v>5450</v>
      </c>
      <c r="G28" s="19">
        <v>57</v>
      </c>
      <c r="H28" s="19">
        <v>63</v>
      </c>
      <c r="I28" s="19"/>
      <c r="J28" s="19"/>
      <c r="K28" s="33"/>
      <c r="M28" s="3" t="s">
        <v>180</v>
      </c>
      <c r="N28" s="26" t="s">
        <v>5464</v>
      </c>
    </row>
    <row r="29" spans="1:14" x14ac:dyDescent="0.2">
      <c r="B29" s="26" t="s">
        <v>5451</v>
      </c>
      <c r="G29" s="19">
        <v>25018</v>
      </c>
      <c r="H29" s="19">
        <v>55467</v>
      </c>
      <c r="I29" s="19"/>
      <c r="J29" s="19"/>
      <c r="K29" s="33"/>
      <c r="M29" s="3" t="s">
        <v>182</v>
      </c>
      <c r="N29" s="26" t="s">
        <v>5465</v>
      </c>
    </row>
    <row r="30" spans="1:14" x14ac:dyDescent="0.2">
      <c r="B30" s="26" t="s">
        <v>5452</v>
      </c>
      <c r="G30" s="19">
        <v>989</v>
      </c>
      <c r="H30" s="19">
        <v>872</v>
      </c>
      <c r="I30" s="19"/>
      <c r="J30" s="19"/>
      <c r="K30" s="33"/>
      <c r="M30" s="3" t="s">
        <v>182</v>
      </c>
      <c r="N30" s="26" t="s">
        <v>5466</v>
      </c>
    </row>
    <row r="31" spans="1:14" x14ac:dyDescent="0.2">
      <c r="B31" s="26" t="s">
        <v>5453</v>
      </c>
      <c r="G31" s="19">
        <v>6351</v>
      </c>
      <c r="H31" s="19">
        <v>0</v>
      </c>
      <c r="I31" s="19"/>
      <c r="J31" s="19"/>
      <c r="K31" s="33"/>
      <c r="M31" s="3" t="s">
        <v>184</v>
      </c>
      <c r="N31" s="26" t="s">
        <v>5467</v>
      </c>
    </row>
    <row r="32" spans="1:14" x14ac:dyDescent="0.2">
      <c r="B32" s="26" t="s">
        <v>5454</v>
      </c>
      <c r="G32" s="19">
        <v>77</v>
      </c>
      <c r="H32" s="19">
        <v>0</v>
      </c>
      <c r="I32" s="19"/>
      <c r="J32" s="19"/>
      <c r="K32" s="33"/>
      <c r="M32" s="3" t="s">
        <v>184</v>
      </c>
      <c r="N32" s="26" t="s">
        <v>5468</v>
      </c>
    </row>
    <row r="33" spans="1:14" x14ac:dyDescent="0.2">
      <c r="B33" s="26" t="s">
        <v>5099</v>
      </c>
      <c r="G33" s="19">
        <v>273</v>
      </c>
      <c r="H33" s="19">
        <v>0</v>
      </c>
      <c r="I33" s="19"/>
      <c r="J33" s="19"/>
      <c r="K33" s="33"/>
      <c r="M33" s="3" t="s">
        <v>184</v>
      </c>
      <c r="N33" s="26" t="s">
        <v>5135</v>
      </c>
    </row>
    <row r="34" spans="1:14" x14ac:dyDescent="0.2">
      <c r="B34" s="26" t="s">
        <v>5455</v>
      </c>
      <c r="G34" s="19">
        <v>2000</v>
      </c>
      <c r="H34" s="19">
        <v>1050</v>
      </c>
      <c r="I34" s="19"/>
      <c r="J34" s="19"/>
      <c r="K34" s="33"/>
      <c r="M34" s="3" t="s">
        <v>182</v>
      </c>
      <c r="N34" s="26" t="s">
        <v>5469</v>
      </c>
    </row>
    <row r="35" spans="1:14" x14ac:dyDescent="0.2">
      <c r="B35" s="3" t="s">
        <v>221</v>
      </c>
      <c r="G35" s="19">
        <v>-14578</v>
      </c>
      <c r="H35" s="19">
        <v>5442</v>
      </c>
      <c r="I35" s="19"/>
      <c r="J35" s="19"/>
      <c r="K35" s="33"/>
      <c r="N35" s="3" t="s">
        <v>2279</v>
      </c>
    </row>
    <row r="36" spans="1:14" x14ac:dyDescent="0.2">
      <c r="G36" s="19"/>
      <c r="H36" s="19"/>
      <c r="I36" s="19"/>
      <c r="J36" s="19"/>
      <c r="K36" s="33"/>
    </row>
    <row r="37" spans="1:14" x14ac:dyDescent="0.2">
      <c r="A37" s="3">
        <v>2022</v>
      </c>
      <c r="G37" s="19"/>
      <c r="H37" s="19"/>
      <c r="I37" s="19"/>
      <c r="J37" s="19"/>
      <c r="K37" s="33"/>
      <c r="N37" s="26"/>
    </row>
    <row r="38" spans="1:14" x14ac:dyDescent="0.2">
      <c r="B38" s="26" t="s">
        <v>5470</v>
      </c>
      <c r="G38" s="19">
        <v>27</v>
      </c>
      <c r="H38" s="19">
        <v>57</v>
      </c>
      <c r="I38" s="19"/>
      <c r="J38" s="19"/>
      <c r="K38" s="33"/>
      <c r="M38" s="3" t="s">
        <v>180</v>
      </c>
      <c r="N38" s="26" t="s">
        <v>5486</v>
      </c>
    </row>
    <row r="39" spans="1:14" x14ac:dyDescent="0.2">
      <c r="B39" s="26" t="s">
        <v>5471</v>
      </c>
      <c r="G39" s="19">
        <v>219</v>
      </c>
      <c r="H39" s="19">
        <v>343</v>
      </c>
      <c r="I39" s="19"/>
      <c r="J39" s="19"/>
      <c r="K39" s="33"/>
      <c r="M39" s="3" t="s">
        <v>182</v>
      </c>
      <c r="N39" s="26" t="s">
        <v>5487</v>
      </c>
    </row>
    <row r="40" spans="1:14" x14ac:dyDescent="0.2">
      <c r="B40" s="26" t="s">
        <v>5472</v>
      </c>
      <c r="G40" s="19">
        <v>750</v>
      </c>
      <c r="H40" s="19">
        <v>0</v>
      </c>
      <c r="I40" s="19"/>
      <c r="J40" s="19"/>
      <c r="K40" s="33"/>
      <c r="M40" s="3" t="s">
        <v>184</v>
      </c>
      <c r="N40" s="26" t="s">
        <v>5488</v>
      </c>
    </row>
    <row r="41" spans="1:14" x14ac:dyDescent="0.2">
      <c r="B41" s="26" t="s">
        <v>5473</v>
      </c>
      <c r="G41" s="19">
        <v>560</v>
      </c>
      <c r="H41" s="19">
        <v>1411</v>
      </c>
      <c r="I41" s="19"/>
      <c r="J41" s="19"/>
      <c r="K41" s="33"/>
      <c r="M41" s="3" t="s">
        <v>182</v>
      </c>
      <c r="N41" s="26" t="s">
        <v>5489</v>
      </c>
    </row>
    <row r="42" spans="1:14" x14ac:dyDescent="0.2">
      <c r="B42" s="26" t="s">
        <v>5474</v>
      </c>
      <c r="G42" s="19">
        <v>36860</v>
      </c>
      <c r="H42" s="19">
        <v>93293</v>
      </c>
      <c r="I42" s="19"/>
      <c r="J42" s="19"/>
      <c r="K42" s="33"/>
      <c r="M42" s="3" t="s">
        <v>182</v>
      </c>
      <c r="N42" s="26" t="s">
        <v>5490</v>
      </c>
    </row>
    <row r="43" spans="1:14" x14ac:dyDescent="0.2">
      <c r="B43" s="26" t="s">
        <v>5475</v>
      </c>
      <c r="G43" s="19">
        <v>2420</v>
      </c>
      <c r="H43" s="19">
        <v>2815</v>
      </c>
      <c r="I43" s="19"/>
      <c r="J43" s="19"/>
      <c r="K43" s="33"/>
      <c r="M43" s="3" t="s">
        <v>180</v>
      </c>
      <c r="N43" s="26" t="s">
        <v>5491</v>
      </c>
    </row>
    <row r="44" spans="1:14" x14ac:dyDescent="0.2">
      <c r="B44" s="26" t="s">
        <v>4940</v>
      </c>
      <c r="G44" s="19">
        <v>1705</v>
      </c>
      <c r="H44" s="19">
        <v>1155</v>
      </c>
      <c r="I44" s="19"/>
      <c r="J44" s="19"/>
      <c r="K44" s="33"/>
      <c r="M44" s="3" t="s">
        <v>182</v>
      </c>
      <c r="N44" s="26" t="s">
        <v>5492</v>
      </c>
    </row>
    <row r="45" spans="1:14" x14ac:dyDescent="0.2">
      <c r="B45" s="26" t="s">
        <v>5476</v>
      </c>
      <c r="G45" s="19">
        <v>28398</v>
      </c>
      <c r="H45" s="19">
        <v>0</v>
      </c>
      <c r="I45" s="19"/>
      <c r="J45" s="19"/>
      <c r="K45" s="33"/>
      <c r="M45" s="3" t="s">
        <v>184</v>
      </c>
      <c r="N45" s="26" t="s">
        <v>5493</v>
      </c>
    </row>
    <row r="46" spans="1:14" x14ac:dyDescent="0.2">
      <c r="B46" s="26" t="s">
        <v>4942</v>
      </c>
      <c r="G46" s="19">
        <v>53</v>
      </c>
      <c r="H46" s="19">
        <v>0</v>
      </c>
      <c r="I46" s="19"/>
      <c r="J46" s="19"/>
      <c r="K46" s="33"/>
      <c r="M46" s="3" t="s">
        <v>184</v>
      </c>
      <c r="N46" s="26" t="s">
        <v>5494</v>
      </c>
    </row>
    <row r="47" spans="1:14" x14ac:dyDescent="0.2">
      <c r="B47" s="26" t="s">
        <v>4943</v>
      </c>
      <c r="G47" s="19">
        <v>799</v>
      </c>
      <c r="H47" s="19">
        <v>924</v>
      </c>
      <c r="I47" s="19"/>
      <c r="J47" s="19"/>
      <c r="K47" s="33"/>
      <c r="M47" s="3" t="s">
        <v>182</v>
      </c>
      <c r="N47" s="26" t="s">
        <v>5495</v>
      </c>
    </row>
    <row r="48" spans="1:14" x14ac:dyDescent="0.2">
      <c r="B48" s="26" t="s">
        <v>4177</v>
      </c>
      <c r="G48" s="19">
        <v>-35000</v>
      </c>
      <c r="H48" s="19">
        <v>0</v>
      </c>
      <c r="I48" s="19"/>
      <c r="J48" s="19"/>
      <c r="K48" s="33"/>
      <c r="M48" s="3" t="s">
        <v>184</v>
      </c>
      <c r="N48" s="26" t="s">
        <v>5496</v>
      </c>
    </row>
    <row r="49" spans="1:14" x14ac:dyDescent="0.2">
      <c r="B49" s="26" t="s">
        <v>5477</v>
      </c>
      <c r="G49" s="19">
        <v>95</v>
      </c>
      <c r="H49" s="19">
        <v>0</v>
      </c>
      <c r="I49" s="19"/>
      <c r="J49" s="19"/>
      <c r="K49" s="33"/>
      <c r="M49" s="3" t="s">
        <v>184</v>
      </c>
      <c r="N49" s="26" t="s">
        <v>5497</v>
      </c>
    </row>
    <row r="50" spans="1:14" x14ac:dyDescent="0.2">
      <c r="B50" s="26" t="s">
        <v>5478</v>
      </c>
      <c r="G50" s="19">
        <v>513</v>
      </c>
      <c r="H50" s="19">
        <v>1940</v>
      </c>
      <c r="I50" s="19"/>
      <c r="J50" s="19"/>
      <c r="K50" s="33"/>
      <c r="M50" s="3" t="s">
        <v>182</v>
      </c>
      <c r="N50" s="26" t="s">
        <v>5498</v>
      </c>
    </row>
    <row r="51" spans="1:14" x14ac:dyDescent="0.2">
      <c r="B51" s="26" t="s">
        <v>5479</v>
      </c>
      <c r="G51" s="19">
        <v>195</v>
      </c>
      <c r="H51" s="19">
        <v>575</v>
      </c>
      <c r="I51" s="19"/>
      <c r="J51" s="19"/>
      <c r="K51" s="33"/>
      <c r="M51" s="3" t="s">
        <v>182</v>
      </c>
      <c r="N51" s="26" t="s">
        <v>5499</v>
      </c>
    </row>
    <row r="52" spans="1:14" x14ac:dyDescent="0.2">
      <c r="B52" s="26" t="s">
        <v>5480</v>
      </c>
      <c r="G52" s="19">
        <v>0</v>
      </c>
      <c r="H52" s="19">
        <v>105</v>
      </c>
      <c r="I52" s="19"/>
      <c r="J52" s="19"/>
      <c r="K52" s="33"/>
      <c r="M52" s="3" t="s">
        <v>182</v>
      </c>
      <c r="N52" s="26" t="s">
        <v>5500</v>
      </c>
    </row>
    <row r="53" spans="1:14" x14ac:dyDescent="0.2">
      <c r="B53" s="26" t="s">
        <v>5481</v>
      </c>
      <c r="G53" s="19">
        <v>11884</v>
      </c>
      <c r="H53" s="19">
        <v>0</v>
      </c>
      <c r="I53" s="19"/>
      <c r="J53" s="19"/>
      <c r="K53" s="33"/>
      <c r="M53" s="3" t="s">
        <v>184</v>
      </c>
      <c r="N53" s="26" t="s">
        <v>5501</v>
      </c>
    </row>
    <row r="54" spans="1:14" x14ac:dyDescent="0.2">
      <c r="B54" s="26" t="s">
        <v>5482</v>
      </c>
      <c r="G54" s="19">
        <v>207</v>
      </c>
      <c r="H54" s="19">
        <v>81</v>
      </c>
      <c r="I54" s="19"/>
      <c r="J54" s="19"/>
      <c r="K54" s="33"/>
      <c r="M54" s="3" t="s">
        <v>182</v>
      </c>
      <c r="N54" s="26" t="s">
        <v>5502</v>
      </c>
    </row>
    <row r="55" spans="1:14" x14ac:dyDescent="0.2">
      <c r="B55" s="26" t="s">
        <v>5483</v>
      </c>
      <c r="G55" s="19">
        <v>5938</v>
      </c>
      <c r="H55" s="19">
        <v>0</v>
      </c>
      <c r="I55" s="19"/>
      <c r="J55" s="19"/>
      <c r="K55" s="33"/>
      <c r="M55" s="3" t="s">
        <v>184</v>
      </c>
      <c r="N55" s="26" t="s">
        <v>5503</v>
      </c>
    </row>
    <row r="56" spans="1:14" x14ac:dyDescent="0.2">
      <c r="B56" s="26" t="s">
        <v>5484</v>
      </c>
      <c r="G56" s="19">
        <v>375</v>
      </c>
      <c r="H56" s="19">
        <v>788</v>
      </c>
      <c r="I56" s="19"/>
      <c r="J56" s="19"/>
      <c r="K56" s="33"/>
      <c r="M56" s="3" t="s">
        <v>180</v>
      </c>
      <c r="N56" s="26" t="s">
        <v>5504</v>
      </c>
    </row>
    <row r="57" spans="1:14" x14ac:dyDescent="0.2">
      <c r="B57" s="26" t="s">
        <v>5485</v>
      </c>
      <c r="G57" s="19">
        <v>10864</v>
      </c>
      <c r="H57" s="19">
        <v>0</v>
      </c>
      <c r="I57" s="19"/>
      <c r="J57" s="19"/>
      <c r="K57" s="33"/>
      <c r="M57" s="3" t="s">
        <v>184</v>
      </c>
      <c r="N57" s="26" t="s">
        <v>5505</v>
      </c>
    </row>
    <row r="58" spans="1:14" x14ac:dyDescent="0.2">
      <c r="B58" s="26" t="s">
        <v>3087</v>
      </c>
      <c r="G58" s="19">
        <v>207</v>
      </c>
      <c r="H58" s="19">
        <v>0</v>
      </c>
      <c r="I58" s="19"/>
      <c r="J58" s="19"/>
      <c r="K58" s="33"/>
      <c r="M58" s="3" t="s">
        <v>184</v>
      </c>
      <c r="N58" s="26" t="s">
        <v>5506</v>
      </c>
    </row>
    <row r="59" spans="1:14" x14ac:dyDescent="0.2">
      <c r="B59" s="3" t="s">
        <v>221</v>
      </c>
      <c r="G59" s="19">
        <v>12411</v>
      </c>
      <c r="H59" s="19">
        <v>16377</v>
      </c>
      <c r="I59" s="19"/>
      <c r="J59" s="19"/>
      <c r="K59" s="33"/>
      <c r="N59" s="39" t="s">
        <v>3285</v>
      </c>
    </row>
    <row r="60" spans="1:14" x14ac:dyDescent="0.2">
      <c r="G60" s="19"/>
      <c r="H60" s="19"/>
      <c r="I60" s="19"/>
      <c r="J60" s="19"/>
      <c r="K60" s="33"/>
    </row>
    <row r="61" spans="1:14" x14ac:dyDescent="0.2">
      <c r="A61" s="3">
        <v>2023</v>
      </c>
      <c r="G61" s="19"/>
      <c r="H61" s="19"/>
      <c r="I61" s="19"/>
      <c r="J61" s="19"/>
      <c r="K61" s="33"/>
    </row>
    <row r="62" spans="1:14" x14ac:dyDescent="0.2">
      <c r="B62" s="26" t="s">
        <v>4942</v>
      </c>
      <c r="G62" s="19">
        <v>192</v>
      </c>
      <c r="H62" s="19"/>
      <c r="I62" s="19"/>
      <c r="J62" s="19"/>
      <c r="K62" s="33"/>
      <c r="M62" s="3" t="s">
        <v>184</v>
      </c>
      <c r="N62" s="26" t="s">
        <v>5510</v>
      </c>
    </row>
    <row r="63" spans="1:14" x14ac:dyDescent="0.2">
      <c r="B63" s="26" t="s">
        <v>4177</v>
      </c>
      <c r="G63" s="19">
        <v>-11319</v>
      </c>
      <c r="H63" s="19"/>
      <c r="I63" s="19"/>
      <c r="J63" s="19"/>
      <c r="K63" s="33"/>
      <c r="M63" s="3" t="s">
        <v>184</v>
      </c>
      <c r="N63" s="26" t="s">
        <v>5511</v>
      </c>
    </row>
    <row r="64" spans="1:14" x14ac:dyDescent="0.2">
      <c r="B64" s="26" t="s">
        <v>5507</v>
      </c>
      <c r="G64" s="19">
        <v>1058</v>
      </c>
      <c r="H64" s="19"/>
      <c r="I64" s="19"/>
      <c r="J64" s="19"/>
      <c r="K64" s="33"/>
      <c r="M64" s="3" t="s">
        <v>184</v>
      </c>
      <c r="N64" s="26" t="s">
        <v>5512</v>
      </c>
    </row>
    <row r="65" spans="2:14" x14ac:dyDescent="0.2">
      <c r="B65" s="26" t="s">
        <v>5508</v>
      </c>
      <c r="G65" s="19">
        <v>487</v>
      </c>
      <c r="H65" s="19"/>
      <c r="I65" s="19"/>
      <c r="J65" s="19"/>
      <c r="K65" s="33"/>
      <c r="M65" s="3" t="s">
        <v>184</v>
      </c>
      <c r="N65" s="26" t="s">
        <v>5513</v>
      </c>
    </row>
    <row r="66" spans="2:14" x14ac:dyDescent="0.2">
      <c r="B66" s="26" t="s">
        <v>5509</v>
      </c>
      <c r="G66" s="19">
        <v>-1642</v>
      </c>
      <c r="H66" s="19"/>
      <c r="I66" s="19"/>
      <c r="J66" s="19"/>
      <c r="K66" s="33"/>
      <c r="M66" s="3" t="s">
        <v>184</v>
      </c>
      <c r="N66" s="26" t="s">
        <v>5514</v>
      </c>
    </row>
    <row r="67" spans="2:14" x14ac:dyDescent="0.2">
      <c r="B67" s="26" t="s">
        <v>5188</v>
      </c>
      <c r="G67" s="19">
        <v>-14012</v>
      </c>
      <c r="H67" s="19"/>
      <c r="I67" s="19"/>
      <c r="J67" s="19"/>
      <c r="K67" s="33"/>
      <c r="M67" s="3" t="s">
        <v>184</v>
      </c>
      <c r="N67" s="26" t="s">
        <v>5515</v>
      </c>
    </row>
    <row r="68" spans="2:14" x14ac:dyDescent="0.2">
      <c r="B68" s="26" t="s">
        <v>5516</v>
      </c>
      <c r="G68" s="19"/>
      <c r="H68" s="19">
        <v>117</v>
      </c>
      <c r="I68" s="19">
        <v>0</v>
      </c>
      <c r="J68" s="19"/>
      <c r="K68" s="33"/>
      <c r="M68" s="3" t="s">
        <v>184</v>
      </c>
      <c r="N68" s="26" t="s">
        <v>5532</v>
      </c>
    </row>
    <row r="69" spans="2:14" x14ac:dyDescent="0.2">
      <c r="B69" s="26" t="s">
        <v>5517</v>
      </c>
      <c r="G69" s="19"/>
      <c r="H69" s="19">
        <v>1315</v>
      </c>
      <c r="I69" s="19">
        <v>191</v>
      </c>
      <c r="J69" s="19"/>
      <c r="K69" s="33"/>
      <c r="M69" s="3" t="s">
        <v>182</v>
      </c>
      <c r="N69" s="26" t="s">
        <v>5533</v>
      </c>
    </row>
    <row r="70" spans="2:14" x14ac:dyDescent="0.2">
      <c r="B70" s="26" t="s">
        <v>5518</v>
      </c>
      <c r="G70" s="19"/>
      <c r="H70" s="19">
        <v>0</v>
      </c>
      <c r="I70" s="19">
        <v>53661</v>
      </c>
      <c r="J70" s="19"/>
      <c r="K70" s="33"/>
      <c r="M70" s="3" t="s">
        <v>182</v>
      </c>
      <c r="N70" s="26" t="s">
        <v>5534</v>
      </c>
    </row>
    <row r="71" spans="2:14" x14ac:dyDescent="0.2">
      <c r="B71" s="26" t="s">
        <v>5519</v>
      </c>
      <c r="G71" s="19"/>
      <c r="H71" s="19">
        <v>21605</v>
      </c>
      <c r="I71" s="19">
        <v>29494</v>
      </c>
      <c r="J71" s="19"/>
      <c r="K71" s="33"/>
      <c r="M71" s="3" t="s">
        <v>182</v>
      </c>
      <c r="N71" s="26" t="s">
        <v>5535</v>
      </c>
    </row>
    <row r="72" spans="2:14" x14ac:dyDescent="0.2">
      <c r="B72" s="26" t="s">
        <v>5472</v>
      </c>
      <c r="G72" s="19"/>
      <c r="H72" s="19">
        <v>750</v>
      </c>
      <c r="I72" s="19">
        <v>0</v>
      </c>
      <c r="J72" s="19"/>
      <c r="K72" s="33"/>
      <c r="M72" s="3" t="s">
        <v>184</v>
      </c>
      <c r="N72" s="26" t="s">
        <v>5536</v>
      </c>
    </row>
    <row r="73" spans="2:14" x14ac:dyDescent="0.2">
      <c r="B73" s="26" t="s">
        <v>5520</v>
      </c>
      <c r="G73" s="19"/>
      <c r="H73" s="19">
        <v>4541</v>
      </c>
      <c r="I73" s="19">
        <v>15121</v>
      </c>
      <c r="J73" s="19"/>
      <c r="K73" s="33"/>
      <c r="M73" s="3" t="s">
        <v>182</v>
      </c>
      <c r="N73" s="26" t="s">
        <v>5537</v>
      </c>
    </row>
    <row r="74" spans="2:14" x14ac:dyDescent="0.2">
      <c r="B74" s="26" t="s">
        <v>5521</v>
      </c>
      <c r="G74" s="19"/>
      <c r="H74" s="19">
        <v>500</v>
      </c>
      <c r="I74" s="19">
        <v>0</v>
      </c>
      <c r="J74" s="19"/>
      <c r="K74" s="33"/>
      <c r="M74" s="3" t="s">
        <v>184</v>
      </c>
      <c r="N74" s="26" t="s">
        <v>5538</v>
      </c>
    </row>
    <row r="75" spans="2:14" x14ac:dyDescent="0.2">
      <c r="B75" s="26" t="s">
        <v>5522</v>
      </c>
      <c r="G75" s="19"/>
      <c r="H75" s="19">
        <v>8000</v>
      </c>
      <c r="I75" s="19">
        <v>8402</v>
      </c>
      <c r="J75" s="19"/>
      <c r="K75" s="33"/>
      <c r="M75" s="3" t="s">
        <v>180</v>
      </c>
      <c r="N75" s="26" t="s">
        <v>5539</v>
      </c>
    </row>
    <row r="76" spans="2:14" x14ac:dyDescent="0.2">
      <c r="B76" s="26" t="s">
        <v>5523</v>
      </c>
      <c r="G76" s="19"/>
      <c r="H76" s="19">
        <v>1900</v>
      </c>
      <c r="I76" s="19">
        <v>0</v>
      </c>
      <c r="J76" s="19"/>
      <c r="K76" s="33"/>
      <c r="M76" s="3" t="s">
        <v>184</v>
      </c>
      <c r="N76" s="26" t="s">
        <v>5540</v>
      </c>
    </row>
    <row r="77" spans="2:14" x14ac:dyDescent="0.2">
      <c r="B77" s="26" t="s">
        <v>5524</v>
      </c>
      <c r="G77" s="19"/>
      <c r="H77" s="19">
        <v>9049</v>
      </c>
      <c r="I77" s="19">
        <v>0</v>
      </c>
      <c r="J77" s="19"/>
      <c r="K77" s="33"/>
      <c r="M77" s="3" t="s">
        <v>184</v>
      </c>
      <c r="N77" s="26" t="s">
        <v>5541</v>
      </c>
    </row>
    <row r="78" spans="2:14" x14ac:dyDescent="0.2">
      <c r="B78" s="26" t="s">
        <v>5525</v>
      </c>
      <c r="G78" s="19"/>
      <c r="H78" s="19">
        <v>3564</v>
      </c>
      <c r="I78" s="19">
        <v>0</v>
      </c>
      <c r="J78" s="19"/>
      <c r="K78" s="33"/>
      <c r="M78" s="3" t="s">
        <v>184</v>
      </c>
      <c r="N78" s="26" t="s">
        <v>5542</v>
      </c>
    </row>
    <row r="79" spans="2:14" x14ac:dyDescent="0.2">
      <c r="B79" s="26" t="s">
        <v>5526</v>
      </c>
      <c r="G79" s="19"/>
      <c r="H79" s="19">
        <v>2134</v>
      </c>
      <c r="I79" s="19">
        <v>2241</v>
      </c>
      <c r="J79" s="19"/>
      <c r="K79" s="33"/>
      <c r="M79" s="3" t="s">
        <v>180</v>
      </c>
      <c r="N79" s="26" t="s">
        <v>5543</v>
      </c>
    </row>
    <row r="80" spans="2:14" x14ac:dyDescent="0.2">
      <c r="B80" s="26" t="s">
        <v>5527</v>
      </c>
      <c r="G80" s="19"/>
      <c r="H80" s="19">
        <v>2000</v>
      </c>
      <c r="I80" s="19">
        <v>2100</v>
      </c>
      <c r="J80" s="19"/>
      <c r="K80" s="33"/>
      <c r="M80" s="3" t="s">
        <v>180</v>
      </c>
      <c r="N80" s="26" t="s">
        <v>5544</v>
      </c>
    </row>
    <row r="81" spans="1:14" x14ac:dyDescent="0.2">
      <c r="B81" s="26" t="s">
        <v>5528</v>
      </c>
      <c r="G81" s="19"/>
      <c r="H81" s="19">
        <v>4563</v>
      </c>
      <c r="I81" s="19">
        <v>11528</v>
      </c>
      <c r="J81" s="19"/>
      <c r="K81" s="33"/>
      <c r="M81" s="3" t="s">
        <v>182</v>
      </c>
      <c r="N81" s="26" t="s">
        <v>5545</v>
      </c>
    </row>
    <row r="82" spans="1:14" x14ac:dyDescent="0.2">
      <c r="B82" s="26" t="s">
        <v>5529</v>
      </c>
      <c r="G82" s="19"/>
      <c r="H82" s="19">
        <v>1142</v>
      </c>
      <c r="I82" s="19">
        <v>2126</v>
      </c>
      <c r="J82" s="19"/>
      <c r="K82" s="33"/>
      <c r="M82" s="3" t="s">
        <v>182</v>
      </c>
      <c r="N82" s="26" t="s">
        <v>5546</v>
      </c>
    </row>
    <row r="83" spans="1:14" x14ac:dyDescent="0.2">
      <c r="B83" s="26" t="s">
        <v>5530</v>
      </c>
      <c r="G83" s="19"/>
      <c r="H83" s="19">
        <v>500</v>
      </c>
      <c r="I83" s="19">
        <v>0</v>
      </c>
      <c r="J83" s="19"/>
      <c r="K83" s="33"/>
      <c r="M83" s="3" t="s">
        <v>184</v>
      </c>
      <c r="N83" s="26" t="s">
        <v>5547</v>
      </c>
    </row>
    <row r="84" spans="1:14" x14ac:dyDescent="0.2">
      <c r="B84" s="26" t="s">
        <v>5531</v>
      </c>
      <c r="G84" s="19"/>
      <c r="H84" s="19">
        <v>1000</v>
      </c>
      <c r="I84" s="19">
        <v>0</v>
      </c>
      <c r="J84" s="19"/>
      <c r="K84" s="33"/>
      <c r="M84" s="3" t="s">
        <v>184</v>
      </c>
      <c r="N84" s="26" t="s">
        <v>5548</v>
      </c>
    </row>
    <row r="85" spans="1:14" x14ac:dyDescent="0.2">
      <c r="B85" s="26" t="s">
        <v>5455</v>
      </c>
      <c r="G85" s="19"/>
      <c r="H85" s="19">
        <v>1000</v>
      </c>
      <c r="I85" s="19">
        <v>0</v>
      </c>
      <c r="J85" s="19"/>
      <c r="K85" s="33"/>
      <c r="M85" s="3" t="s">
        <v>184</v>
      </c>
      <c r="N85" s="26" t="s">
        <v>5549</v>
      </c>
    </row>
    <row r="86" spans="1:14" x14ac:dyDescent="0.2">
      <c r="B86" s="3" t="s">
        <v>221</v>
      </c>
      <c r="G86" s="19"/>
      <c r="H86" s="19">
        <v>30368</v>
      </c>
      <c r="I86" s="19">
        <v>28767</v>
      </c>
      <c r="J86" s="19"/>
      <c r="K86" s="33"/>
      <c r="N86" s="39" t="s">
        <v>2491</v>
      </c>
    </row>
    <row r="87" spans="1:14" x14ac:dyDescent="0.2">
      <c r="G87" s="19"/>
      <c r="H87" s="19"/>
      <c r="I87" s="19"/>
      <c r="J87" s="19"/>
      <c r="K87" s="33"/>
    </row>
    <row r="88" spans="1:14" x14ac:dyDescent="0.2">
      <c r="A88" s="3">
        <v>2024</v>
      </c>
      <c r="G88" s="19"/>
      <c r="H88" s="19"/>
      <c r="I88" s="19"/>
      <c r="J88" s="19"/>
      <c r="K88" s="33"/>
    </row>
    <row r="89" spans="1:14" x14ac:dyDescent="0.2">
      <c r="B89" s="26" t="s">
        <v>5550</v>
      </c>
      <c r="G89" s="19"/>
      <c r="H89" s="19">
        <v>7281</v>
      </c>
      <c r="I89" s="19">
        <v>0</v>
      </c>
      <c r="J89" s="19"/>
      <c r="K89" s="33"/>
      <c r="M89" s="3" t="s">
        <v>184</v>
      </c>
      <c r="N89" s="26" t="s">
        <v>5565</v>
      </c>
    </row>
    <row r="90" spans="1:14" x14ac:dyDescent="0.2">
      <c r="B90" s="26" t="s">
        <v>5551</v>
      </c>
      <c r="G90" s="19"/>
      <c r="H90" s="19">
        <v>1600</v>
      </c>
      <c r="I90" s="19">
        <v>0</v>
      </c>
      <c r="J90" s="19"/>
      <c r="K90" s="33"/>
      <c r="M90" s="3" t="s">
        <v>184</v>
      </c>
      <c r="N90" s="26" t="s">
        <v>5566</v>
      </c>
    </row>
    <row r="91" spans="1:14" x14ac:dyDescent="0.2">
      <c r="B91" s="26" t="s">
        <v>5552</v>
      </c>
      <c r="G91" s="19"/>
      <c r="H91" s="19">
        <v>3603</v>
      </c>
      <c r="I91" s="19">
        <v>7049</v>
      </c>
      <c r="J91" s="19"/>
      <c r="K91" s="33"/>
      <c r="M91" s="3" t="s">
        <v>182</v>
      </c>
      <c r="N91" s="26" t="s">
        <v>5567</v>
      </c>
    </row>
    <row r="92" spans="1:14" x14ac:dyDescent="0.2">
      <c r="B92" s="26" t="s">
        <v>5553</v>
      </c>
      <c r="G92" s="19"/>
      <c r="H92" s="19">
        <v>193</v>
      </c>
      <c r="I92" s="19">
        <v>100</v>
      </c>
      <c r="J92" s="19"/>
      <c r="K92" s="33"/>
      <c r="M92" s="3" t="s">
        <v>182</v>
      </c>
      <c r="N92" s="26" t="s">
        <v>5568</v>
      </c>
    </row>
    <row r="93" spans="1:14" x14ac:dyDescent="0.2">
      <c r="B93" s="26" t="s">
        <v>5554</v>
      </c>
      <c r="G93" s="19"/>
      <c r="H93" s="19">
        <v>407</v>
      </c>
      <c r="I93" s="19">
        <v>17267</v>
      </c>
      <c r="J93" s="19"/>
      <c r="K93" s="33"/>
      <c r="M93" s="3" t="s">
        <v>182</v>
      </c>
      <c r="N93" s="26" t="s">
        <v>5569</v>
      </c>
    </row>
    <row r="94" spans="1:14" x14ac:dyDescent="0.2">
      <c r="B94" s="26" t="s">
        <v>5472</v>
      </c>
      <c r="G94" s="19"/>
      <c r="H94" s="19">
        <v>285</v>
      </c>
      <c r="I94" s="19">
        <v>0</v>
      </c>
      <c r="J94" s="19"/>
      <c r="K94" s="33"/>
      <c r="M94" s="3" t="s">
        <v>184</v>
      </c>
      <c r="N94" s="26" t="s">
        <v>5570</v>
      </c>
    </row>
    <row r="95" spans="1:14" x14ac:dyDescent="0.2">
      <c r="B95" s="26" t="s">
        <v>5555</v>
      </c>
      <c r="G95" s="19"/>
      <c r="H95" s="19">
        <v>12230</v>
      </c>
      <c r="I95" s="19">
        <v>6933</v>
      </c>
      <c r="J95" s="19"/>
      <c r="K95" s="33"/>
      <c r="M95" s="3" t="s">
        <v>182</v>
      </c>
      <c r="N95" s="26" t="s">
        <v>5571</v>
      </c>
    </row>
    <row r="96" spans="1:14" x14ac:dyDescent="0.2">
      <c r="B96" s="26" t="s">
        <v>5556</v>
      </c>
      <c r="G96" s="19"/>
      <c r="H96" s="19">
        <v>11368</v>
      </c>
      <c r="I96" s="19">
        <v>1366</v>
      </c>
      <c r="J96" s="19"/>
      <c r="K96" s="33"/>
      <c r="M96" s="3" t="s">
        <v>182</v>
      </c>
      <c r="N96" s="26" t="s">
        <v>5572</v>
      </c>
    </row>
    <row r="97" spans="1:14" x14ac:dyDescent="0.2">
      <c r="B97" s="26" t="s">
        <v>5557</v>
      </c>
      <c r="G97" s="19"/>
      <c r="H97" s="19">
        <v>5223</v>
      </c>
      <c r="I97" s="19">
        <v>0</v>
      </c>
      <c r="J97" s="19"/>
      <c r="K97" s="33"/>
      <c r="M97" s="3" t="s">
        <v>184</v>
      </c>
      <c r="N97" s="26" t="s">
        <v>5573</v>
      </c>
    </row>
    <row r="98" spans="1:14" x14ac:dyDescent="0.2">
      <c r="B98" s="26" t="s">
        <v>5449</v>
      </c>
      <c r="G98" s="19"/>
      <c r="H98" s="19">
        <v>204</v>
      </c>
      <c r="I98" s="19">
        <v>0</v>
      </c>
      <c r="J98" s="19"/>
      <c r="K98" s="33"/>
      <c r="M98" s="3" t="s">
        <v>184</v>
      </c>
      <c r="N98" s="26" t="s">
        <v>5574</v>
      </c>
    </row>
    <row r="99" spans="1:14" x14ac:dyDescent="0.2">
      <c r="B99" s="26" t="s">
        <v>5558</v>
      </c>
      <c r="G99" s="19"/>
      <c r="H99" s="19">
        <v>1060</v>
      </c>
      <c r="I99" s="19">
        <v>2344</v>
      </c>
      <c r="J99" s="19"/>
      <c r="K99" s="33"/>
      <c r="M99" s="3" t="s">
        <v>182</v>
      </c>
      <c r="N99" s="26" t="s">
        <v>5575</v>
      </c>
    </row>
    <row r="100" spans="1:14" x14ac:dyDescent="0.2">
      <c r="B100" s="26" t="s">
        <v>5559</v>
      </c>
      <c r="G100" s="19"/>
      <c r="H100" s="19">
        <v>893</v>
      </c>
      <c r="I100" s="19">
        <v>0</v>
      </c>
      <c r="J100" s="19"/>
      <c r="K100" s="33"/>
      <c r="M100" s="3" t="s">
        <v>184</v>
      </c>
      <c r="N100" s="26" t="s">
        <v>5576</v>
      </c>
    </row>
    <row r="101" spans="1:14" x14ac:dyDescent="0.2">
      <c r="B101" s="26" t="s">
        <v>5560</v>
      </c>
      <c r="G101" s="19"/>
      <c r="H101" s="19">
        <v>50</v>
      </c>
      <c r="I101" s="19">
        <v>71</v>
      </c>
      <c r="J101" s="19"/>
      <c r="K101" s="33"/>
      <c r="M101" s="3" t="s">
        <v>180</v>
      </c>
      <c r="N101" s="26" t="s">
        <v>5577</v>
      </c>
    </row>
    <row r="102" spans="1:14" x14ac:dyDescent="0.2">
      <c r="B102" s="26" t="s">
        <v>5561</v>
      </c>
      <c r="G102" s="19"/>
      <c r="H102" s="19">
        <v>25250</v>
      </c>
      <c r="I102" s="19">
        <v>0</v>
      </c>
      <c r="J102" s="19"/>
      <c r="K102" s="33"/>
      <c r="M102" s="3" t="s">
        <v>184</v>
      </c>
      <c r="N102" s="26" t="s">
        <v>5578</v>
      </c>
    </row>
    <row r="103" spans="1:14" x14ac:dyDescent="0.2">
      <c r="B103" s="26" t="s">
        <v>5562</v>
      </c>
      <c r="G103" s="19"/>
      <c r="H103" s="19">
        <v>1999</v>
      </c>
      <c r="I103" s="19">
        <v>3700</v>
      </c>
      <c r="J103" s="19"/>
      <c r="K103" s="33"/>
      <c r="M103" s="3" t="s">
        <v>182</v>
      </c>
      <c r="N103" s="26" t="s">
        <v>5579</v>
      </c>
    </row>
    <row r="104" spans="1:14" x14ac:dyDescent="0.2">
      <c r="B104" s="26" t="s">
        <v>5563</v>
      </c>
      <c r="G104" s="19"/>
      <c r="H104" s="19">
        <v>229</v>
      </c>
      <c r="I104" s="19">
        <v>374</v>
      </c>
      <c r="J104" s="19"/>
      <c r="K104" s="33"/>
      <c r="M104" s="3" t="s">
        <v>180</v>
      </c>
      <c r="N104" s="26" t="s">
        <v>5580</v>
      </c>
    </row>
    <row r="105" spans="1:14" x14ac:dyDescent="0.2">
      <c r="B105" s="26" t="s">
        <v>5564</v>
      </c>
      <c r="G105" s="19"/>
      <c r="H105" s="19">
        <v>5538</v>
      </c>
      <c r="I105" s="19">
        <v>0</v>
      </c>
      <c r="J105" s="19"/>
      <c r="K105" s="33"/>
      <c r="M105" s="3" t="s">
        <v>184</v>
      </c>
      <c r="N105" s="26" t="s">
        <v>5581</v>
      </c>
    </row>
    <row r="106" spans="1:14" x14ac:dyDescent="0.2">
      <c r="B106" s="26" t="s">
        <v>5099</v>
      </c>
      <c r="G106" s="19"/>
      <c r="H106" s="19">
        <v>1009</v>
      </c>
      <c r="I106" s="19">
        <v>0</v>
      </c>
      <c r="J106" s="19"/>
      <c r="K106" s="33"/>
      <c r="M106" s="3" t="s">
        <v>184</v>
      </c>
      <c r="N106" s="26" t="s">
        <v>5582</v>
      </c>
    </row>
    <row r="107" spans="1:14" x14ac:dyDescent="0.2">
      <c r="B107" s="26" t="s">
        <v>5455</v>
      </c>
      <c r="G107" s="19"/>
      <c r="H107" s="19">
        <v>1000</v>
      </c>
      <c r="I107" s="19">
        <v>0</v>
      </c>
      <c r="J107" s="19"/>
      <c r="K107" s="33"/>
      <c r="M107" s="3" t="s">
        <v>184</v>
      </c>
      <c r="N107" s="26" t="s">
        <v>5583</v>
      </c>
    </row>
    <row r="108" spans="1:14" x14ac:dyDescent="0.2">
      <c r="B108" s="3" t="s">
        <v>221</v>
      </c>
      <c r="G108" s="19"/>
      <c r="H108" s="19">
        <v>-451</v>
      </c>
      <c r="I108" s="19">
        <v>-849</v>
      </c>
      <c r="J108" s="19"/>
      <c r="K108" s="33"/>
      <c r="N108" s="3" t="s">
        <v>4850</v>
      </c>
    </row>
    <row r="109" spans="1:14" x14ac:dyDescent="0.2">
      <c r="G109" s="19"/>
      <c r="H109" s="19"/>
      <c r="I109" s="19"/>
      <c r="J109" s="19"/>
      <c r="K109" s="33"/>
    </row>
    <row r="110" spans="1:14" x14ac:dyDescent="0.2">
      <c r="G110" s="19"/>
      <c r="H110" s="19"/>
      <c r="I110" s="19"/>
      <c r="J110" s="19"/>
      <c r="K110" s="33"/>
    </row>
    <row r="111" spans="1:14" x14ac:dyDescent="0.2">
      <c r="A111" s="59" t="s">
        <v>6459</v>
      </c>
      <c r="B111" s="39"/>
      <c r="G111" s="19"/>
      <c r="H111" s="19"/>
      <c r="I111" s="19"/>
      <c r="J111" s="19"/>
      <c r="K111" s="33"/>
    </row>
    <row r="112" spans="1:14" x14ac:dyDescent="0.2">
      <c r="A112" s="39"/>
      <c r="B112" s="39" t="s">
        <v>579</v>
      </c>
      <c r="G112" s="19"/>
      <c r="H112" s="19"/>
      <c r="I112" s="19">
        <v>17819</v>
      </c>
      <c r="J112" s="19"/>
      <c r="K112" s="33"/>
      <c r="N112" s="3" t="s">
        <v>8935</v>
      </c>
    </row>
    <row r="113" spans="1:14" x14ac:dyDescent="0.2">
      <c r="A113" s="39"/>
      <c r="B113" s="39" t="s">
        <v>578</v>
      </c>
      <c r="G113" s="19"/>
      <c r="H113" s="19"/>
      <c r="I113" s="19">
        <v>-9707</v>
      </c>
      <c r="J113" s="19"/>
      <c r="K113" s="33"/>
      <c r="N113" s="3" t="s">
        <v>8936</v>
      </c>
    </row>
    <row r="114" spans="1:14" x14ac:dyDescent="0.2">
      <c r="B114" s="36" t="s">
        <v>4227</v>
      </c>
      <c r="G114" s="19"/>
      <c r="H114" s="19"/>
      <c r="I114" s="48">
        <v>232</v>
      </c>
      <c r="J114" s="19"/>
      <c r="K114" s="33"/>
      <c r="N114" s="3" t="s">
        <v>5713</v>
      </c>
    </row>
    <row r="115" spans="1:14" x14ac:dyDescent="0.2">
      <c r="B115" s="36" t="s">
        <v>3548</v>
      </c>
      <c r="G115" s="19"/>
      <c r="H115" s="19"/>
      <c r="I115" s="48">
        <v>1658</v>
      </c>
      <c r="J115" s="19"/>
      <c r="K115" s="33"/>
      <c r="N115" s="3" t="s">
        <v>5714</v>
      </c>
    </row>
    <row r="116" spans="1:14" x14ac:dyDescent="0.2">
      <c r="B116" s="63" t="s">
        <v>5698</v>
      </c>
      <c r="G116" s="19"/>
      <c r="H116" s="19"/>
      <c r="I116" s="48">
        <v>689</v>
      </c>
      <c r="J116" s="19"/>
      <c r="K116" s="33"/>
      <c r="N116" s="3" t="s">
        <v>5715</v>
      </c>
    </row>
    <row r="117" spans="1:14" x14ac:dyDescent="0.2">
      <c r="B117" s="63" t="s">
        <v>5699</v>
      </c>
      <c r="G117" s="19"/>
      <c r="H117" s="19"/>
      <c r="I117" s="48">
        <v>13138</v>
      </c>
      <c r="J117" s="19"/>
      <c r="K117" s="33"/>
      <c r="N117" s="3" t="s">
        <v>5716</v>
      </c>
    </row>
    <row r="118" spans="1:14" x14ac:dyDescent="0.2">
      <c r="B118" s="36" t="s">
        <v>5700</v>
      </c>
      <c r="G118" s="19"/>
      <c r="H118" s="19"/>
      <c r="I118" s="48">
        <v>1013</v>
      </c>
      <c r="J118" s="19"/>
      <c r="K118" s="33"/>
      <c r="N118" s="3" t="s">
        <v>5717</v>
      </c>
    </row>
    <row r="119" spans="1:14" x14ac:dyDescent="0.2">
      <c r="B119" s="36" t="s">
        <v>5701</v>
      </c>
      <c r="G119" s="19"/>
      <c r="H119" s="19"/>
      <c r="I119" s="48">
        <v>52</v>
      </c>
      <c r="J119" s="19"/>
      <c r="K119" s="33"/>
      <c r="N119" s="3" t="s">
        <v>5718</v>
      </c>
    </row>
    <row r="120" spans="1:14" x14ac:dyDescent="0.2">
      <c r="B120" s="36" t="s">
        <v>5702</v>
      </c>
      <c r="G120" s="19"/>
      <c r="H120" s="19"/>
      <c r="I120" s="48">
        <v>12864</v>
      </c>
      <c r="J120" s="19"/>
      <c r="K120" s="33"/>
      <c r="N120" s="3" t="s">
        <v>5719</v>
      </c>
    </row>
    <row r="121" spans="1:14" x14ac:dyDescent="0.2">
      <c r="B121" s="36" t="s">
        <v>5703</v>
      </c>
      <c r="G121" s="19"/>
      <c r="H121" s="19"/>
      <c r="I121" s="48">
        <v>3182</v>
      </c>
      <c r="J121" s="19"/>
      <c r="K121" s="33"/>
      <c r="N121" s="3" t="s">
        <v>5720</v>
      </c>
    </row>
    <row r="122" spans="1:14" x14ac:dyDescent="0.2">
      <c r="B122" s="36" t="s">
        <v>8636</v>
      </c>
      <c r="G122" s="19"/>
      <c r="H122" s="19"/>
      <c r="I122" s="48">
        <v>93398</v>
      </c>
      <c r="J122" s="19"/>
      <c r="K122" s="33"/>
    </row>
    <row r="123" spans="1:14" x14ac:dyDescent="0.2">
      <c r="B123" s="36" t="s">
        <v>8822</v>
      </c>
      <c r="G123" s="19"/>
      <c r="H123" s="19"/>
      <c r="I123" s="48">
        <v>56262</v>
      </c>
      <c r="J123" s="19"/>
      <c r="K123" s="33"/>
    </row>
    <row r="124" spans="1:14" x14ac:dyDescent="0.2">
      <c r="B124" s="36" t="s">
        <v>8823</v>
      </c>
      <c r="G124" s="19"/>
      <c r="H124" s="19"/>
      <c r="I124" s="48">
        <v>-2408</v>
      </c>
      <c r="J124" s="19"/>
      <c r="K124" s="33"/>
    </row>
    <row r="125" spans="1:14" x14ac:dyDescent="0.2">
      <c r="B125" s="36"/>
      <c r="G125" s="19"/>
      <c r="H125" s="19"/>
      <c r="I125" s="48"/>
      <c r="J125" s="19"/>
      <c r="K125" s="33"/>
    </row>
    <row r="126" spans="1:14" x14ac:dyDescent="0.2">
      <c r="G126" s="19"/>
      <c r="H126" s="19"/>
      <c r="I126" s="19"/>
      <c r="J126" s="19"/>
      <c r="K126" s="33"/>
    </row>
    <row r="127" spans="1:14" ht="25.5" x14ac:dyDescent="0.2">
      <c r="A127" s="61" t="s">
        <v>6460</v>
      </c>
      <c r="B127" s="62"/>
      <c r="C127" s="66" t="s">
        <v>3292</v>
      </c>
      <c r="D127" s="66" t="s">
        <v>3293</v>
      </c>
      <c r="E127" s="70" t="s">
        <v>7761</v>
      </c>
      <c r="G127" s="19"/>
      <c r="H127" s="19"/>
      <c r="I127" s="19"/>
      <c r="J127" s="19"/>
      <c r="K127" s="33"/>
    </row>
    <row r="128" spans="1:14" x14ac:dyDescent="0.2">
      <c r="A128" s="62"/>
      <c r="B128" s="51" t="s">
        <v>4227</v>
      </c>
      <c r="C128" s="67">
        <f t="shared" ref="C128:C135" si="0">-I114</f>
        <v>-232</v>
      </c>
      <c r="D128" s="67"/>
      <c r="E128" s="78"/>
      <c r="G128" s="19"/>
      <c r="H128" s="19"/>
      <c r="I128" s="19"/>
      <c r="J128" s="19"/>
      <c r="K128" s="33"/>
    </row>
    <row r="129" spans="1:14" x14ac:dyDescent="0.2">
      <c r="A129" s="62"/>
      <c r="B129" s="51" t="s">
        <v>3548</v>
      </c>
      <c r="C129" s="67">
        <f t="shared" si="0"/>
        <v>-1658</v>
      </c>
      <c r="D129" s="50"/>
      <c r="E129" s="78"/>
      <c r="G129" s="19"/>
      <c r="H129" s="19"/>
      <c r="I129" s="19"/>
      <c r="J129" s="19"/>
      <c r="K129" s="33"/>
    </row>
    <row r="130" spans="1:14" x14ac:dyDescent="0.2">
      <c r="A130" s="62"/>
      <c r="B130" s="64" t="s">
        <v>5698</v>
      </c>
      <c r="C130" s="67">
        <f t="shared" si="0"/>
        <v>-689</v>
      </c>
      <c r="D130" s="52"/>
      <c r="E130" s="78"/>
      <c r="G130" s="19"/>
      <c r="H130" s="19"/>
      <c r="I130" s="19"/>
      <c r="J130" s="19"/>
      <c r="K130" s="33"/>
    </row>
    <row r="131" spans="1:14" x14ac:dyDescent="0.2">
      <c r="A131" s="62"/>
      <c r="B131" s="64" t="s">
        <v>5699</v>
      </c>
      <c r="C131" s="67">
        <f t="shared" si="0"/>
        <v>-13138</v>
      </c>
      <c r="D131" s="52"/>
      <c r="E131" s="78"/>
      <c r="G131" s="19"/>
      <c r="H131" s="19"/>
      <c r="I131" s="19"/>
      <c r="J131" s="19"/>
      <c r="K131" s="33"/>
    </row>
    <row r="132" spans="1:14" x14ac:dyDescent="0.2">
      <c r="A132" s="62"/>
      <c r="B132" s="51" t="s">
        <v>5700</v>
      </c>
      <c r="C132" s="67">
        <f t="shared" si="0"/>
        <v>-1013</v>
      </c>
      <c r="D132" s="50"/>
      <c r="E132" s="78"/>
      <c r="G132" s="19"/>
      <c r="H132" s="19"/>
      <c r="I132" s="19"/>
      <c r="J132" s="19"/>
      <c r="K132" s="33"/>
    </row>
    <row r="133" spans="1:14" x14ac:dyDescent="0.2">
      <c r="A133" s="62"/>
      <c r="B133" s="51" t="s">
        <v>5701</v>
      </c>
      <c r="C133" s="67">
        <f t="shared" si="0"/>
        <v>-52</v>
      </c>
      <c r="D133" s="50"/>
      <c r="E133" s="78"/>
      <c r="G133" s="19"/>
      <c r="H133" s="19"/>
      <c r="I133" s="19"/>
      <c r="J133" s="19"/>
      <c r="K133" s="33"/>
    </row>
    <row r="134" spans="1:14" x14ac:dyDescent="0.2">
      <c r="A134" s="62"/>
      <c r="B134" s="51" t="s">
        <v>5702</v>
      </c>
      <c r="C134" s="67">
        <f t="shared" si="0"/>
        <v>-12864</v>
      </c>
      <c r="D134" s="52"/>
      <c r="E134" s="78"/>
      <c r="G134" s="19"/>
      <c r="H134" s="19"/>
      <c r="I134" s="19"/>
      <c r="J134" s="19"/>
      <c r="K134" s="33"/>
    </row>
    <row r="135" spans="1:14" x14ac:dyDescent="0.2">
      <c r="A135" s="62"/>
      <c r="B135" s="51" t="s">
        <v>5703</v>
      </c>
      <c r="C135" s="67">
        <f t="shared" si="0"/>
        <v>-3182</v>
      </c>
      <c r="D135" s="52"/>
      <c r="E135" s="78"/>
      <c r="G135" s="19"/>
      <c r="H135" s="19"/>
      <c r="I135" s="19"/>
      <c r="J135" s="19"/>
      <c r="K135" s="33"/>
    </row>
    <row r="136" spans="1:14" x14ac:dyDescent="0.2">
      <c r="A136" s="62"/>
      <c r="B136" s="51" t="s">
        <v>8823</v>
      </c>
      <c r="C136" s="50">
        <f>-I124</f>
        <v>2408</v>
      </c>
      <c r="D136" s="50"/>
      <c r="E136" s="78"/>
      <c r="G136" s="19"/>
      <c r="H136" s="19"/>
      <c r="I136" s="19"/>
      <c r="J136" s="19"/>
      <c r="K136" s="33"/>
    </row>
    <row r="137" spans="1:14" x14ac:dyDescent="0.2">
      <c r="A137" s="62"/>
      <c r="B137" s="51" t="s">
        <v>5704</v>
      </c>
      <c r="C137" s="52">
        <v>-91208</v>
      </c>
      <c r="D137" s="50"/>
      <c r="E137" s="78"/>
      <c r="G137" s="19"/>
      <c r="H137" s="19"/>
      <c r="I137" s="19"/>
      <c r="J137" s="19"/>
      <c r="K137" s="33"/>
    </row>
    <row r="138" spans="1:14" x14ac:dyDescent="0.2">
      <c r="A138" s="62"/>
      <c r="B138" s="51" t="s">
        <v>5705</v>
      </c>
      <c r="C138" s="52">
        <v>-20320</v>
      </c>
      <c r="D138" s="50"/>
      <c r="E138" s="78"/>
      <c r="G138" s="19"/>
      <c r="H138" s="19"/>
      <c r="I138" s="19"/>
      <c r="J138" s="19"/>
      <c r="K138" s="33"/>
    </row>
    <row r="139" spans="1:14" x14ac:dyDescent="0.2">
      <c r="A139" s="62"/>
      <c r="B139" s="51" t="s">
        <v>5706</v>
      </c>
      <c r="C139" s="52">
        <v>-6394</v>
      </c>
      <c r="D139" s="50"/>
      <c r="E139" s="78"/>
      <c r="G139" s="19"/>
      <c r="H139" s="19"/>
      <c r="I139" s="19"/>
      <c r="J139" s="19"/>
      <c r="K139" s="33"/>
    </row>
    <row r="140" spans="1:14" x14ac:dyDescent="0.2">
      <c r="A140" s="62"/>
      <c r="B140" s="51" t="s">
        <v>5707</v>
      </c>
      <c r="C140" s="52">
        <v>-71156</v>
      </c>
      <c r="D140" s="52"/>
      <c r="E140" s="78"/>
      <c r="G140" s="19"/>
      <c r="H140" s="19"/>
      <c r="I140" s="19"/>
      <c r="J140" s="19"/>
      <c r="K140" s="33"/>
    </row>
    <row r="141" spans="1:14" x14ac:dyDescent="0.2">
      <c r="A141" s="62"/>
      <c r="B141" s="51" t="s">
        <v>4927</v>
      </c>
      <c r="C141" s="52">
        <v>-1962</v>
      </c>
      <c r="D141" s="52">
        <v>-1962</v>
      </c>
      <c r="E141" s="78"/>
      <c r="G141" s="19"/>
      <c r="H141" s="19"/>
      <c r="I141" s="19"/>
      <c r="J141" s="19"/>
      <c r="K141" s="33"/>
      <c r="N141" s="3" t="s">
        <v>5721</v>
      </c>
    </row>
    <row r="142" spans="1:14" x14ac:dyDescent="0.2">
      <c r="A142" s="62"/>
      <c r="B142" s="51" t="s">
        <v>5708</v>
      </c>
      <c r="C142" s="52">
        <v>-116666</v>
      </c>
      <c r="D142" s="52"/>
      <c r="E142" s="78"/>
      <c r="G142" s="19"/>
      <c r="H142" s="19"/>
      <c r="I142" s="19"/>
      <c r="J142" s="19"/>
      <c r="K142" s="33"/>
    </row>
    <row r="143" spans="1:14" x14ac:dyDescent="0.2">
      <c r="A143" s="62"/>
      <c r="B143" s="51" t="s">
        <v>5709</v>
      </c>
      <c r="C143" s="52">
        <v>-800</v>
      </c>
      <c r="D143" s="52">
        <v>-800</v>
      </c>
      <c r="E143" s="78"/>
      <c r="G143" s="19"/>
      <c r="H143" s="19"/>
      <c r="I143" s="19"/>
      <c r="J143" s="19"/>
      <c r="K143" s="33"/>
      <c r="N143" s="3" t="s">
        <v>5722</v>
      </c>
    </row>
    <row r="144" spans="1:14" x14ac:dyDescent="0.2">
      <c r="A144" s="62"/>
      <c r="B144" s="51" t="s">
        <v>5710</v>
      </c>
      <c r="C144" s="52">
        <v>-800</v>
      </c>
      <c r="D144" s="52">
        <v>-800</v>
      </c>
      <c r="E144" s="78"/>
      <c r="G144" s="19"/>
      <c r="H144" s="19"/>
      <c r="I144" s="19"/>
      <c r="J144" s="19"/>
      <c r="K144" s="33"/>
      <c r="N144" s="3" t="s">
        <v>5723</v>
      </c>
    </row>
    <row r="145" spans="1:14" x14ac:dyDescent="0.2">
      <c r="A145" s="62"/>
      <c r="B145" s="51" t="s">
        <v>5711</v>
      </c>
      <c r="C145" s="52">
        <v>-2000</v>
      </c>
      <c r="D145" s="52">
        <v>-2000</v>
      </c>
      <c r="E145" s="78"/>
      <c r="G145" s="19"/>
      <c r="H145" s="19"/>
      <c r="I145" s="19"/>
      <c r="J145" s="19"/>
      <c r="K145" s="33"/>
      <c r="N145" s="3" t="s">
        <v>5724</v>
      </c>
    </row>
    <row r="146" spans="1:14" x14ac:dyDescent="0.2">
      <c r="A146" s="62"/>
      <c r="B146" s="51" t="s">
        <v>5712</v>
      </c>
      <c r="C146" s="52">
        <v>-4000</v>
      </c>
      <c r="D146" s="52">
        <v>-4000</v>
      </c>
      <c r="E146" s="78"/>
      <c r="G146" s="19"/>
      <c r="H146" s="19"/>
      <c r="I146" s="19"/>
      <c r="J146" s="19"/>
      <c r="K146" s="33"/>
      <c r="N146" s="3" t="s">
        <v>5725</v>
      </c>
    </row>
    <row r="147" spans="1:14" x14ac:dyDescent="0.2">
      <c r="A147" s="62"/>
      <c r="B147" s="68" t="s">
        <v>9013</v>
      </c>
      <c r="C147" s="52">
        <v>-1302</v>
      </c>
      <c r="D147" s="52">
        <v>-1302</v>
      </c>
      <c r="E147" s="78"/>
      <c r="G147" s="19"/>
      <c r="H147" s="19"/>
      <c r="I147" s="19"/>
      <c r="J147" s="19"/>
      <c r="K147" s="33"/>
      <c r="N147" s="3" t="s">
        <v>9015</v>
      </c>
    </row>
    <row r="148" spans="1:14" x14ac:dyDescent="0.2">
      <c r="A148" s="62"/>
      <c r="B148" s="68" t="s">
        <v>9014</v>
      </c>
      <c r="C148" s="52">
        <v>-1873</v>
      </c>
      <c r="D148" s="52">
        <v>-1873</v>
      </c>
      <c r="E148" s="78"/>
      <c r="G148" s="19"/>
      <c r="H148" s="19"/>
      <c r="I148" s="19"/>
      <c r="J148" s="19"/>
      <c r="K148" s="33"/>
      <c r="N148" s="3" t="s">
        <v>9016</v>
      </c>
    </row>
    <row r="149" spans="1:14" x14ac:dyDescent="0.2">
      <c r="A149" s="62"/>
      <c r="B149" s="68" t="s">
        <v>8824</v>
      </c>
      <c r="C149" s="52"/>
      <c r="D149" s="52"/>
      <c r="E149" s="78">
        <v>-190</v>
      </c>
      <c r="G149" s="19"/>
      <c r="H149" s="19"/>
      <c r="I149" s="19"/>
      <c r="J149" s="19"/>
      <c r="K149" s="33"/>
      <c r="N149" s="26" t="s">
        <v>8827</v>
      </c>
    </row>
    <row r="150" spans="1:14" x14ac:dyDescent="0.2">
      <c r="A150" s="62"/>
      <c r="B150" s="68" t="s">
        <v>8825</v>
      </c>
      <c r="C150" s="52"/>
      <c r="D150" s="52"/>
      <c r="E150" s="78">
        <v>-85</v>
      </c>
      <c r="G150" s="19"/>
      <c r="H150" s="19"/>
      <c r="I150" s="19"/>
      <c r="J150" s="19"/>
      <c r="K150" s="33"/>
      <c r="N150" s="26" t="s">
        <v>8828</v>
      </c>
    </row>
    <row r="151" spans="1:14" x14ac:dyDescent="0.2">
      <c r="A151" s="62"/>
      <c r="B151" s="68" t="s">
        <v>8535</v>
      </c>
      <c r="C151" s="50"/>
      <c r="D151" s="50"/>
      <c r="E151" s="78">
        <v>-480</v>
      </c>
      <c r="G151" s="19"/>
      <c r="H151" s="19"/>
      <c r="I151" s="19"/>
      <c r="J151" s="19"/>
      <c r="K151" s="33"/>
      <c r="N151" s="26" t="s">
        <v>8537</v>
      </c>
    </row>
    <row r="152" spans="1:14" x14ac:dyDescent="0.2">
      <c r="A152" s="62"/>
      <c r="B152" s="68" t="s">
        <v>8264</v>
      </c>
      <c r="C152" s="52"/>
      <c r="D152" s="52"/>
      <c r="E152" s="78">
        <v>-248</v>
      </c>
      <c r="G152" s="19"/>
      <c r="H152" s="19"/>
      <c r="I152" s="19"/>
      <c r="J152" s="19"/>
      <c r="K152" s="33"/>
      <c r="N152" s="26" t="s">
        <v>8270</v>
      </c>
    </row>
    <row r="153" spans="1:14" x14ac:dyDescent="0.2">
      <c r="A153" s="62"/>
      <c r="B153" s="68" t="s">
        <v>7516</v>
      </c>
      <c r="C153" s="52"/>
      <c r="D153" s="52"/>
      <c r="E153" s="78">
        <v>-8510</v>
      </c>
      <c r="G153" s="19"/>
      <c r="H153" s="19"/>
      <c r="I153" s="19"/>
      <c r="J153" s="19"/>
      <c r="K153" s="33"/>
      <c r="N153" s="26" t="s">
        <v>7520</v>
      </c>
    </row>
    <row r="154" spans="1:14" x14ac:dyDescent="0.2">
      <c r="A154" s="62"/>
      <c r="B154" s="68" t="s">
        <v>8266</v>
      </c>
      <c r="C154" s="52"/>
      <c r="D154" s="52"/>
      <c r="E154" s="78">
        <v>-806</v>
      </c>
      <c r="G154" s="19"/>
      <c r="H154" s="19"/>
      <c r="I154" s="19"/>
      <c r="J154" s="19"/>
      <c r="K154" s="33"/>
      <c r="N154" s="26" t="s">
        <v>8272</v>
      </c>
    </row>
    <row r="155" spans="1:14" x14ac:dyDescent="0.2">
      <c r="A155" s="62"/>
      <c r="B155" s="68" t="s">
        <v>8826</v>
      </c>
      <c r="C155" s="52"/>
      <c r="D155" s="52"/>
      <c r="E155" s="78">
        <v>-5492</v>
      </c>
      <c r="G155" s="19"/>
      <c r="H155" s="19"/>
      <c r="I155" s="19"/>
      <c r="J155" s="19"/>
      <c r="K155" s="33"/>
      <c r="N155" s="26" t="s">
        <v>8829</v>
      </c>
    </row>
    <row r="156" spans="1:14" x14ac:dyDescent="0.2">
      <c r="A156" s="62"/>
      <c r="B156" s="49"/>
      <c r="C156" s="67"/>
      <c r="D156" s="67"/>
      <c r="E156" s="78"/>
      <c r="K156" s="30"/>
    </row>
    <row r="157" spans="1:14" x14ac:dyDescent="0.2">
      <c r="A157" s="69" t="s">
        <v>146</v>
      </c>
      <c r="B157" s="49"/>
      <c r="C157" s="71">
        <f>SUM(C128:C156)</f>
        <v>-348901</v>
      </c>
      <c r="D157" s="71">
        <f>SUM(D128:D156)</f>
        <v>-12737</v>
      </c>
      <c r="E157" s="71">
        <f>SUM(E128:E156)</f>
        <v>-15811</v>
      </c>
    </row>
    <row r="158" spans="1:14" x14ac:dyDescent="0.2">
      <c r="A158" s="62"/>
      <c r="B158" s="49"/>
      <c r="C158" s="50"/>
      <c r="D158" s="50"/>
      <c r="E158" s="50"/>
    </row>
    <row r="159" spans="1:14" x14ac:dyDescent="0.2">
      <c r="A159" s="62" t="s">
        <v>7759</v>
      </c>
      <c r="B159" s="49"/>
      <c r="C159" s="50"/>
      <c r="D159" s="50"/>
      <c r="E159" s="50">
        <f>E157+D157</f>
        <v>-28548</v>
      </c>
    </row>
    <row r="161" spans="5:6" x14ac:dyDescent="0.2">
      <c r="E161" s="19"/>
      <c r="F161" s="19"/>
    </row>
  </sheetData>
  <hyperlinks>
    <hyperlink ref="A1" location="'statewide summary'!Print_Titles" display="Link to Summary Worksheet" xr:uid="{F9FD6552-8C9E-4177-9A04-AE4AC84F42C5}"/>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2/18/2025</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1865-2A04-4EFE-A38A-E6A9359F939B}">
  <dimension ref="A1:N185"/>
  <sheetViews>
    <sheetView showGridLines="0" zoomScaleNormal="100" workbookViewId="0">
      <pane xSplit="2" ySplit="10" topLeftCell="C11" activePane="bottomRight" state="frozen"/>
      <selection pane="topRight" activeCell="C1" sqref="C1"/>
      <selection pane="bottomLeft" activeCell="A14" sqref="A14"/>
      <selection pane="bottomRight" activeCell="B13" sqref="B13"/>
    </sheetView>
  </sheetViews>
  <sheetFormatPr defaultRowHeight="12.75" x14ac:dyDescent="0.2"/>
  <cols>
    <col min="1" max="1" width="5.7109375" style="3" customWidth="1"/>
    <col min="2" max="2" width="31.140625" style="3" customWidth="1"/>
    <col min="3" max="9" width="13.7109375" style="3" customWidth="1"/>
    <col min="10" max="10" width="1.5703125" style="3" customWidth="1"/>
    <col min="11" max="11" width="9.140625" style="3"/>
    <col min="12" max="12" width="1.42578125" style="3" customWidth="1"/>
    <col min="13" max="16384" width="9.140625" style="3"/>
  </cols>
  <sheetData>
    <row r="1" spans="1:11" ht="16.149999999999999" customHeight="1" x14ac:dyDescent="0.2">
      <c r="A1" s="92" t="s">
        <v>8923</v>
      </c>
    </row>
    <row r="2" spans="1:11" ht="14.45" customHeight="1" x14ac:dyDescent="0.2">
      <c r="B2" s="90" t="s">
        <v>8930</v>
      </c>
    </row>
    <row r="3" spans="1:11" ht="2.1" customHeight="1" x14ac:dyDescent="0.2"/>
    <row r="4" spans="1:11" ht="14.45" customHeight="1" x14ac:dyDescent="0.2">
      <c r="B4" s="15" t="s">
        <v>1</v>
      </c>
    </row>
    <row r="5" spans="1:11" ht="1.1499999999999999" customHeight="1" x14ac:dyDescent="0.2"/>
    <row r="6" spans="1:11" ht="14.45" customHeight="1" x14ac:dyDescent="0.2">
      <c r="B6" s="15" t="s">
        <v>2</v>
      </c>
    </row>
    <row r="7" spans="1:11" ht="0.75" customHeight="1" x14ac:dyDescent="0.2"/>
    <row r="8" spans="1:11" ht="14.45" customHeight="1" x14ac:dyDescent="0.2">
      <c r="B8" s="16" t="s">
        <v>3</v>
      </c>
    </row>
    <row r="9" spans="1:11" x14ac:dyDescent="0.2">
      <c r="B9" s="8" t="s">
        <v>4</v>
      </c>
      <c r="C9" s="1" t="s">
        <v>4</v>
      </c>
      <c r="D9" s="1" t="s">
        <v>4</v>
      </c>
      <c r="E9" s="1" t="s">
        <v>4</v>
      </c>
      <c r="F9" s="1" t="s">
        <v>4</v>
      </c>
      <c r="G9" s="1" t="s">
        <v>4</v>
      </c>
      <c r="H9" s="1" t="s">
        <v>5</v>
      </c>
      <c r="I9" s="1" t="s">
        <v>174</v>
      </c>
    </row>
    <row r="10" spans="1:11" x14ac:dyDescent="0.2">
      <c r="B10" s="9" t="s">
        <v>4</v>
      </c>
      <c r="C10" s="2" t="s">
        <v>7</v>
      </c>
      <c r="D10" s="2" t="s">
        <v>8</v>
      </c>
      <c r="E10" s="2" t="s">
        <v>9</v>
      </c>
      <c r="F10" s="2" t="s">
        <v>10</v>
      </c>
      <c r="G10" s="2" t="s">
        <v>11</v>
      </c>
      <c r="H10" s="2" t="s">
        <v>12</v>
      </c>
      <c r="I10" s="2" t="s">
        <v>13</v>
      </c>
      <c r="K10" s="31" t="s">
        <v>331</v>
      </c>
    </row>
    <row r="11" spans="1:11" x14ac:dyDescent="0.2">
      <c r="B11" s="8" t="s">
        <v>83</v>
      </c>
      <c r="C11" s="76">
        <v>27266.508000000002</v>
      </c>
      <c r="D11" s="76">
        <v>25848.185000000001</v>
      </c>
      <c r="E11" s="76">
        <v>28378.296999999999</v>
      </c>
      <c r="F11" s="76">
        <v>31277.366000000002</v>
      </c>
      <c r="G11" s="76">
        <v>36584.553</v>
      </c>
      <c r="H11" s="76">
        <v>53653</v>
      </c>
      <c r="I11" s="76">
        <v>54625</v>
      </c>
    </row>
    <row r="13" spans="1:11" x14ac:dyDescent="0.2">
      <c r="B13" s="72" t="s">
        <v>9036</v>
      </c>
      <c r="C13" s="72"/>
      <c r="D13" s="72"/>
      <c r="E13" s="72"/>
      <c r="F13" s="72"/>
      <c r="G13" s="72"/>
      <c r="H13" s="72"/>
      <c r="I13" s="74">
        <f>I11+K13</f>
        <v>54625</v>
      </c>
      <c r="K13" s="32">
        <f>SUM(K14:K59)</f>
        <v>0</v>
      </c>
    </row>
    <row r="14" spans="1:11" x14ac:dyDescent="0.2">
      <c r="B14" s="72" t="s">
        <v>257</v>
      </c>
      <c r="C14" s="72"/>
      <c r="D14" s="72"/>
      <c r="E14" s="72"/>
      <c r="F14" s="72"/>
      <c r="G14" s="72"/>
      <c r="H14" s="72"/>
      <c r="I14" s="75">
        <f>I13/I11-1</f>
        <v>0</v>
      </c>
      <c r="K14" s="30"/>
    </row>
    <row r="15" spans="1:11" x14ac:dyDescent="0.2">
      <c r="K15" s="30"/>
    </row>
    <row r="16" spans="1:11" x14ac:dyDescent="0.2">
      <c r="E16" s="19"/>
      <c r="F16" s="19"/>
      <c r="G16" s="19"/>
      <c r="H16" s="19"/>
      <c r="I16" s="19"/>
      <c r="J16" s="19"/>
      <c r="K16" s="33"/>
    </row>
    <row r="17" spans="1:14" x14ac:dyDescent="0.2">
      <c r="A17" s="23" t="s">
        <v>256</v>
      </c>
      <c r="E17" s="19"/>
      <c r="F17" s="19"/>
      <c r="G17" s="19"/>
      <c r="H17" s="19"/>
      <c r="I17" s="19"/>
      <c r="J17" s="19"/>
      <c r="K17" s="33"/>
    </row>
    <row r="18" spans="1:14" x14ac:dyDescent="0.2">
      <c r="E18" s="19"/>
      <c r="F18" s="19"/>
      <c r="G18" s="19"/>
      <c r="H18" s="19"/>
      <c r="I18" s="19"/>
      <c r="J18" s="19"/>
      <c r="K18" s="33"/>
    </row>
    <row r="19" spans="1:14" x14ac:dyDescent="0.2">
      <c r="A19" s="18">
        <v>2021</v>
      </c>
      <c r="E19" s="19"/>
      <c r="F19" s="19"/>
      <c r="G19" s="19"/>
      <c r="H19" s="19"/>
      <c r="I19" s="19"/>
      <c r="J19" s="19"/>
      <c r="K19" s="33"/>
    </row>
    <row r="20" spans="1:14" x14ac:dyDescent="0.2">
      <c r="B20" s="26" t="s">
        <v>3979</v>
      </c>
      <c r="F20" s="19"/>
      <c r="G20" s="19">
        <v>80</v>
      </c>
      <c r="H20" s="19">
        <v>84</v>
      </c>
      <c r="I20" s="19"/>
      <c r="J20" s="19"/>
      <c r="K20" s="33"/>
      <c r="M20" s="3" t="s">
        <v>180</v>
      </c>
      <c r="N20" s="26" t="s">
        <v>5585</v>
      </c>
    </row>
    <row r="21" spans="1:14" x14ac:dyDescent="0.2">
      <c r="B21" s="26" t="s">
        <v>5447</v>
      </c>
      <c r="F21" s="19"/>
      <c r="G21" s="19">
        <v>28</v>
      </c>
      <c r="H21" s="19">
        <v>29</v>
      </c>
      <c r="I21" s="19"/>
      <c r="J21" s="19"/>
      <c r="K21" s="33"/>
      <c r="M21" s="3" t="s">
        <v>180</v>
      </c>
      <c r="N21" s="26" t="s">
        <v>5461</v>
      </c>
    </row>
    <row r="22" spans="1:14" x14ac:dyDescent="0.2">
      <c r="B22" s="26" t="s">
        <v>5584</v>
      </c>
      <c r="F22" s="19"/>
      <c r="G22" s="19">
        <v>-2351</v>
      </c>
      <c r="H22" s="19">
        <v>0</v>
      </c>
      <c r="I22" s="19"/>
      <c r="J22" s="19"/>
      <c r="K22" s="33"/>
      <c r="M22" s="3" t="s">
        <v>184</v>
      </c>
      <c r="N22" s="26" t="s">
        <v>5586</v>
      </c>
    </row>
    <row r="23" spans="1:14" x14ac:dyDescent="0.2">
      <c r="B23" s="26" t="s">
        <v>5099</v>
      </c>
      <c r="F23" s="19"/>
      <c r="G23" s="19">
        <v>224</v>
      </c>
      <c r="H23" s="19">
        <v>0</v>
      </c>
      <c r="I23" s="19"/>
      <c r="J23" s="19"/>
      <c r="K23" s="33"/>
      <c r="M23" s="3" t="s">
        <v>184</v>
      </c>
      <c r="N23" s="26" t="s">
        <v>5587</v>
      </c>
    </row>
    <row r="24" spans="1:14" x14ac:dyDescent="0.2">
      <c r="B24" s="3" t="s">
        <v>221</v>
      </c>
      <c r="F24" s="19"/>
      <c r="G24" s="19">
        <v>-2052</v>
      </c>
      <c r="H24" s="19">
        <v>698</v>
      </c>
      <c r="I24" s="19"/>
      <c r="J24" s="19"/>
      <c r="K24" s="33"/>
      <c r="N24" s="3" t="s">
        <v>2279</v>
      </c>
    </row>
    <row r="25" spans="1:14" x14ac:dyDescent="0.2">
      <c r="F25" s="19"/>
      <c r="G25" s="19"/>
      <c r="H25" s="19"/>
      <c r="I25" s="19"/>
      <c r="J25" s="19"/>
      <c r="K25" s="33"/>
    </row>
    <row r="26" spans="1:14" x14ac:dyDescent="0.2">
      <c r="A26" s="3">
        <v>2022</v>
      </c>
      <c r="F26" s="19"/>
      <c r="G26" s="19"/>
      <c r="H26" s="19"/>
      <c r="I26" s="19"/>
      <c r="J26" s="19"/>
      <c r="K26" s="33"/>
    </row>
    <row r="27" spans="1:14" x14ac:dyDescent="0.2">
      <c r="B27" s="26" t="s">
        <v>5588</v>
      </c>
      <c r="F27" s="19"/>
      <c r="G27" s="19">
        <v>5087</v>
      </c>
      <c r="H27" s="19">
        <v>11269</v>
      </c>
      <c r="I27" s="19"/>
      <c r="J27" s="19"/>
      <c r="K27" s="33"/>
      <c r="M27" s="3" t="s">
        <v>182</v>
      </c>
      <c r="N27" s="26" t="s">
        <v>5589</v>
      </c>
    </row>
    <row r="28" spans="1:14" x14ac:dyDescent="0.2">
      <c r="B28" s="26" t="s">
        <v>4940</v>
      </c>
      <c r="F28" s="19"/>
      <c r="G28" s="19">
        <v>171</v>
      </c>
      <c r="H28" s="19">
        <v>117</v>
      </c>
      <c r="I28" s="19"/>
      <c r="J28" s="19"/>
      <c r="K28" s="33"/>
      <c r="M28" s="3" t="s">
        <v>182</v>
      </c>
      <c r="N28" s="26" t="s">
        <v>5590</v>
      </c>
    </row>
    <row r="29" spans="1:14" x14ac:dyDescent="0.2">
      <c r="B29" s="26" t="s">
        <v>4942</v>
      </c>
      <c r="F29" s="19"/>
      <c r="G29" s="19">
        <v>9</v>
      </c>
      <c r="H29" s="19">
        <v>0</v>
      </c>
      <c r="I29" s="19"/>
      <c r="J29" s="19"/>
      <c r="K29" s="33"/>
      <c r="M29" s="3" t="s">
        <v>184</v>
      </c>
      <c r="N29" s="26" t="s">
        <v>5591</v>
      </c>
    </row>
    <row r="30" spans="1:14" x14ac:dyDescent="0.2">
      <c r="B30" s="26" t="s">
        <v>4943</v>
      </c>
      <c r="F30" s="19"/>
      <c r="G30" s="19">
        <v>80</v>
      </c>
      <c r="H30" s="19">
        <v>92</v>
      </c>
      <c r="I30" s="19"/>
      <c r="J30" s="19"/>
      <c r="K30" s="33"/>
      <c r="M30" s="3" t="s">
        <v>180</v>
      </c>
      <c r="N30" s="26" t="s">
        <v>5592</v>
      </c>
    </row>
    <row r="31" spans="1:14" x14ac:dyDescent="0.2">
      <c r="B31" s="26" t="s">
        <v>4944</v>
      </c>
      <c r="F31" s="19"/>
      <c r="G31" s="19">
        <v>26</v>
      </c>
      <c r="H31" s="19">
        <v>40</v>
      </c>
      <c r="I31" s="19"/>
      <c r="J31" s="19"/>
      <c r="K31" s="33"/>
      <c r="M31" s="3" t="s">
        <v>182</v>
      </c>
      <c r="N31" s="26" t="s">
        <v>4966</v>
      </c>
    </row>
    <row r="32" spans="1:14" x14ac:dyDescent="0.2">
      <c r="B32" s="3" t="s">
        <v>221</v>
      </c>
      <c r="F32" s="19"/>
      <c r="G32" s="19">
        <v>1568</v>
      </c>
      <c r="H32" s="19">
        <v>2086</v>
      </c>
      <c r="I32" s="19"/>
      <c r="J32" s="19"/>
      <c r="K32" s="33"/>
      <c r="N32" s="39" t="s">
        <v>3285</v>
      </c>
    </row>
    <row r="33" spans="1:14" x14ac:dyDescent="0.2">
      <c r="F33" s="19"/>
      <c r="G33" s="19"/>
      <c r="H33" s="19"/>
      <c r="I33" s="19"/>
      <c r="J33" s="19"/>
      <c r="K33" s="33"/>
    </row>
    <row r="34" spans="1:14" x14ac:dyDescent="0.2">
      <c r="A34" s="3">
        <v>2023</v>
      </c>
      <c r="F34" s="19"/>
      <c r="G34" s="19"/>
      <c r="H34" s="19"/>
      <c r="I34" s="19"/>
      <c r="J34" s="19"/>
      <c r="K34" s="33"/>
    </row>
    <row r="35" spans="1:14" x14ac:dyDescent="0.2">
      <c r="B35" s="26" t="s">
        <v>4942</v>
      </c>
      <c r="F35" s="19"/>
      <c r="G35" s="19">
        <v>-1</v>
      </c>
      <c r="H35" s="19"/>
      <c r="I35" s="19"/>
      <c r="J35" s="19"/>
      <c r="K35" s="33"/>
      <c r="M35" s="3" t="s">
        <v>184</v>
      </c>
      <c r="N35" s="26" t="s">
        <v>5593</v>
      </c>
    </row>
    <row r="36" spans="1:14" x14ac:dyDescent="0.2">
      <c r="B36" s="3" t="s">
        <v>221</v>
      </c>
      <c r="F36" s="19"/>
      <c r="G36" s="19"/>
      <c r="H36" s="19">
        <v>3917</v>
      </c>
      <c r="I36" s="19">
        <v>3705</v>
      </c>
      <c r="J36" s="19"/>
      <c r="K36" s="33"/>
      <c r="N36" s="39" t="s">
        <v>2491</v>
      </c>
    </row>
    <row r="37" spans="1:14" x14ac:dyDescent="0.2">
      <c r="F37" s="19"/>
      <c r="G37" s="19"/>
      <c r="H37" s="19"/>
      <c r="I37" s="19"/>
      <c r="J37" s="19"/>
      <c r="K37" s="33"/>
    </row>
    <row r="38" spans="1:14" x14ac:dyDescent="0.2">
      <c r="A38" s="3">
        <v>2024</v>
      </c>
      <c r="F38" s="19"/>
      <c r="G38" s="19"/>
      <c r="H38" s="19"/>
      <c r="I38" s="19"/>
      <c r="J38" s="19"/>
      <c r="K38" s="33"/>
    </row>
    <row r="39" spans="1:14" x14ac:dyDescent="0.2">
      <c r="B39" s="3" t="s">
        <v>221</v>
      </c>
      <c r="F39" s="19"/>
      <c r="G39" s="19"/>
      <c r="H39" s="19">
        <v>-67</v>
      </c>
      <c r="I39" s="19">
        <v>-128</v>
      </c>
      <c r="J39" s="19"/>
      <c r="K39" s="33"/>
      <c r="N39" s="3" t="s">
        <v>1009</v>
      </c>
    </row>
    <row r="40" spans="1:14" x14ac:dyDescent="0.2">
      <c r="F40" s="19"/>
      <c r="G40" s="19"/>
      <c r="H40" s="19"/>
      <c r="I40" s="19"/>
      <c r="J40" s="19"/>
      <c r="K40" s="33"/>
    </row>
    <row r="41" spans="1:14" x14ac:dyDescent="0.2">
      <c r="F41" s="19"/>
      <c r="G41" s="19"/>
      <c r="H41" s="19"/>
      <c r="I41" s="19"/>
      <c r="J41" s="19"/>
      <c r="K41" s="33"/>
    </row>
    <row r="42" spans="1:14" x14ac:dyDescent="0.2">
      <c r="A42" s="59" t="s">
        <v>6459</v>
      </c>
      <c r="B42" s="39"/>
      <c r="F42" s="19"/>
      <c r="G42" s="19"/>
      <c r="H42" s="19"/>
      <c r="I42" s="19"/>
      <c r="J42" s="19"/>
      <c r="K42" s="33"/>
    </row>
    <row r="43" spans="1:14" x14ac:dyDescent="0.2">
      <c r="A43" s="39"/>
      <c r="B43" s="39" t="s">
        <v>579</v>
      </c>
      <c r="F43" s="19"/>
      <c r="G43" s="19"/>
      <c r="H43" s="19"/>
      <c r="I43" s="19">
        <v>1367</v>
      </c>
      <c r="J43" s="19"/>
      <c r="K43" s="33"/>
      <c r="N43" s="3" t="s">
        <v>8935</v>
      </c>
    </row>
    <row r="44" spans="1:14" x14ac:dyDescent="0.2">
      <c r="A44" s="39"/>
      <c r="B44" s="39" t="s">
        <v>578</v>
      </c>
      <c r="F44" s="19"/>
      <c r="G44" s="19"/>
      <c r="H44" s="19"/>
      <c r="I44" s="19">
        <v>-741</v>
      </c>
      <c r="J44" s="19"/>
      <c r="K44" s="33"/>
      <c r="N44" s="3" t="s">
        <v>8936</v>
      </c>
    </row>
    <row r="45" spans="1:14" x14ac:dyDescent="0.2">
      <c r="B45" s="36" t="s">
        <v>4227</v>
      </c>
      <c r="F45" s="19"/>
      <c r="G45" s="19"/>
      <c r="H45" s="19"/>
      <c r="I45" s="19">
        <v>328</v>
      </c>
      <c r="J45" s="19"/>
      <c r="K45" s="33"/>
      <c r="N45" s="3" t="s">
        <v>5713</v>
      </c>
    </row>
    <row r="46" spans="1:14" x14ac:dyDescent="0.2">
      <c r="B46" s="36" t="s">
        <v>8773</v>
      </c>
      <c r="F46" s="19"/>
      <c r="G46" s="19"/>
      <c r="H46" s="19"/>
      <c r="I46" s="19">
        <v>-338</v>
      </c>
      <c r="J46" s="19"/>
      <c r="K46" s="33"/>
      <c r="N46" s="3" t="s">
        <v>8774</v>
      </c>
    </row>
    <row r="47" spans="1:14" x14ac:dyDescent="0.2">
      <c r="F47" s="19"/>
      <c r="G47" s="19"/>
      <c r="H47" s="19"/>
      <c r="I47" s="19"/>
      <c r="J47" s="19"/>
      <c r="K47" s="33"/>
    </row>
    <row r="48" spans="1:14" x14ac:dyDescent="0.2">
      <c r="F48" s="19"/>
      <c r="G48" s="19"/>
      <c r="H48" s="19"/>
      <c r="I48" s="19"/>
      <c r="J48" s="19"/>
      <c r="K48" s="33"/>
    </row>
    <row r="49" spans="1:14" ht="25.5" x14ac:dyDescent="0.2">
      <c r="A49" s="61" t="s">
        <v>6460</v>
      </c>
      <c r="B49" s="62"/>
      <c r="C49" s="66" t="s">
        <v>3292</v>
      </c>
      <c r="D49" s="66" t="s">
        <v>3293</v>
      </c>
      <c r="E49" s="70" t="s">
        <v>7761</v>
      </c>
      <c r="F49" s="19"/>
      <c r="G49" s="19"/>
      <c r="H49" s="19"/>
      <c r="I49" s="19"/>
      <c r="J49" s="19"/>
      <c r="K49" s="33"/>
    </row>
    <row r="50" spans="1:14" x14ac:dyDescent="0.2">
      <c r="A50" s="62"/>
      <c r="B50" s="51" t="s">
        <v>4227</v>
      </c>
      <c r="C50" s="67">
        <f>-I45</f>
        <v>-328</v>
      </c>
      <c r="D50" s="67"/>
      <c r="E50" s="78"/>
      <c r="F50" s="19"/>
      <c r="G50" s="19"/>
      <c r="H50" s="19"/>
      <c r="I50" s="19"/>
      <c r="J50" s="19"/>
      <c r="K50" s="33"/>
    </row>
    <row r="51" spans="1:14" x14ac:dyDescent="0.2">
      <c r="A51" s="62"/>
      <c r="B51" s="51" t="s">
        <v>8773</v>
      </c>
      <c r="C51" s="67">
        <f>-I46</f>
        <v>338</v>
      </c>
      <c r="D51" s="50"/>
      <c r="E51" s="78"/>
      <c r="F51" s="19"/>
      <c r="G51" s="19"/>
      <c r="H51" s="19"/>
      <c r="I51" s="19"/>
      <c r="J51" s="19"/>
      <c r="K51" s="33"/>
    </row>
    <row r="52" spans="1:14" x14ac:dyDescent="0.2">
      <c r="A52" s="62"/>
      <c r="B52" s="68" t="s">
        <v>9013</v>
      </c>
      <c r="C52" s="67">
        <v>-100</v>
      </c>
      <c r="D52" s="67">
        <v>-100</v>
      </c>
      <c r="E52" s="78"/>
      <c r="F52" s="19"/>
      <c r="G52" s="19"/>
      <c r="H52" s="19"/>
      <c r="I52" s="19"/>
      <c r="J52" s="19"/>
      <c r="K52" s="33"/>
      <c r="N52" s="3" t="s">
        <v>9015</v>
      </c>
    </row>
    <row r="53" spans="1:14" x14ac:dyDescent="0.2">
      <c r="A53" s="62"/>
      <c r="B53" s="68" t="s">
        <v>9014</v>
      </c>
      <c r="C53" s="67">
        <v>-144</v>
      </c>
      <c r="D53" s="67">
        <v>-144</v>
      </c>
      <c r="E53" s="78"/>
      <c r="F53" s="19"/>
      <c r="G53" s="19"/>
      <c r="H53" s="19"/>
      <c r="I53" s="19"/>
      <c r="J53" s="19"/>
      <c r="K53" s="33"/>
      <c r="N53" s="3" t="s">
        <v>9016</v>
      </c>
    </row>
    <row r="54" spans="1:14" x14ac:dyDescent="0.2">
      <c r="A54" s="62"/>
      <c r="B54" s="68" t="s">
        <v>8535</v>
      </c>
      <c r="C54" s="50"/>
      <c r="D54" s="50"/>
      <c r="E54" s="78">
        <v>-16</v>
      </c>
      <c r="F54" s="19"/>
      <c r="G54" s="19"/>
      <c r="H54" s="19"/>
      <c r="I54" s="19"/>
      <c r="J54" s="19"/>
      <c r="K54" s="33"/>
      <c r="N54" s="26" t="s">
        <v>8537</v>
      </c>
    </row>
    <row r="55" spans="1:14" x14ac:dyDescent="0.2">
      <c r="A55" s="62"/>
      <c r="B55" s="68" t="s">
        <v>8264</v>
      </c>
      <c r="C55" s="52"/>
      <c r="D55" s="52"/>
      <c r="E55" s="78">
        <v>-10</v>
      </c>
      <c r="F55" s="19"/>
      <c r="G55" s="19"/>
      <c r="H55" s="19"/>
      <c r="I55" s="19"/>
      <c r="J55" s="19"/>
      <c r="K55" s="33"/>
      <c r="N55" s="26" t="s">
        <v>8270</v>
      </c>
    </row>
    <row r="56" spans="1:14" x14ac:dyDescent="0.2">
      <c r="A56" s="62"/>
      <c r="B56" s="68" t="s">
        <v>7516</v>
      </c>
      <c r="C56" s="52"/>
      <c r="D56" s="52"/>
      <c r="E56" s="78">
        <v>-1000</v>
      </c>
      <c r="F56" s="19"/>
      <c r="G56" s="19"/>
      <c r="H56" s="19"/>
      <c r="I56" s="19"/>
      <c r="J56" s="19"/>
      <c r="K56" s="33"/>
      <c r="N56" s="26" t="s">
        <v>7520</v>
      </c>
    </row>
    <row r="57" spans="1:14" x14ac:dyDescent="0.2">
      <c r="A57" s="62"/>
      <c r="B57" s="68" t="s">
        <v>8266</v>
      </c>
      <c r="C57" s="52"/>
      <c r="D57" s="52"/>
      <c r="E57" s="78">
        <v>-36</v>
      </c>
      <c r="F57" s="19"/>
      <c r="G57" s="19"/>
      <c r="H57" s="19"/>
      <c r="I57" s="19"/>
      <c r="J57" s="19"/>
      <c r="K57" s="33"/>
      <c r="N57" s="26" t="s">
        <v>8272</v>
      </c>
    </row>
    <row r="58" spans="1:14" x14ac:dyDescent="0.2">
      <c r="A58" s="62"/>
      <c r="B58" s="68" t="s">
        <v>8830</v>
      </c>
      <c r="C58" s="52"/>
      <c r="D58" s="52"/>
      <c r="E58" s="78">
        <v>-2400</v>
      </c>
      <c r="F58" s="19"/>
      <c r="G58" s="19"/>
      <c r="H58" s="19"/>
      <c r="I58" s="19"/>
      <c r="J58" s="19"/>
      <c r="K58" s="33"/>
      <c r="N58" s="26" t="s">
        <v>8831</v>
      </c>
    </row>
    <row r="59" spans="1:14" x14ac:dyDescent="0.2">
      <c r="A59" s="62"/>
      <c r="B59" s="49"/>
      <c r="C59" s="67"/>
      <c r="D59" s="67"/>
      <c r="E59" s="78"/>
      <c r="F59" s="19"/>
      <c r="G59" s="19"/>
      <c r="H59" s="19"/>
      <c r="I59" s="19"/>
      <c r="J59" s="19"/>
      <c r="K59" s="33"/>
    </row>
    <row r="60" spans="1:14" x14ac:dyDescent="0.2">
      <c r="A60" s="69" t="s">
        <v>146</v>
      </c>
      <c r="B60" s="49"/>
      <c r="C60" s="71">
        <f>SUM(C50:C59)</f>
        <v>-234</v>
      </c>
      <c r="D60" s="71">
        <f>SUM(D50:D59)</f>
        <v>-244</v>
      </c>
      <c r="E60" s="71">
        <f>SUM(E50:E59)</f>
        <v>-3462</v>
      </c>
      <c r="F60" s="19"/>
      <c r="G60" s="19"/>
      <c r="H60" s="19"/>
      <c r="I60" s="19"/>
      <c r="J60" s="19"/>
      <c r="K60" s="19"/>
    </row>
    <row r="61" spans="1:14" x14ac:dyDescent="0.2">
      <c r="A61" s="62"/>
      <c r="B61" s="49"/>
      <c r="C61" s="50"/>
      <c r="D61" s="50"/>
      <c r="E61" s="50"/>
      <c r="F61" s="19"/>
      <c r="G61" s="19"/>
      <c r="H61" s="19"/>
      <c r="I61" s="19"/>
      <c r="J61" s="19"/>
      <c r="K61" s="19"/>
    </row>
    <row r="62" spans="1:14" x14ac:dyDescent="0.2">
      <c r="A62" s="62" t="s">
        <v>7759</v>
      </c>
      <c r="B62" s="49"/>
      <c r="C62" s="50"/>
      <c r="D62" s="50"/>
      <c r="E62" s="50">
        <f>E60+D60</f>
        <v>-3706</v>
      </c>
      <c r="F62" s="19"/>
      <c r="G62" s="19"/>
      <c r="H62" s="19"/>
      <c r="I62" s="19"/>
      <c r="J62" s="19"/>
      <c r="K62" s="19"/>
    </row>
    <row r="63" spans="1:14" x14ac:dyDescent="0.2">
      <c r="F63" s="19"/>
      <c r="G63" s="19"/>
      <c r="H63" s="19"/>
      <c r="I63" s="19"/>
      <c r="J63" s="19"/>
      <c r="K63" s="19"/>
    </row>
    <row r="64" spans="1:14" x14ac:dyDescent="0.2">
      <c r="F64" s="19"/>
      <c r="G64" s="19"/>
      <c r="H64" s="19"/>
      <c r="I64" s="19"/>
      <c r="J64" s="19"/>
      <c r="K64" s="19"/>
    </row>
    <row r="65" spans="6:11" x14ac:dyDescent="0.2">
      <c r="F65" s="19"/>
      <c r="G65" s="19"/>
      <c r="H65" s="19"/>
      <c r="I65" s="19"/>
      <c r="J65" s="19"/>
      <c r="K65" s="19"/>
    </row>
    <row r="66" spans="6:11" x14ac:dyDescent="0.2">
      <c r="F66" s="19"/>
      <c r="G66" s="19"/>
      <c r="H66" s="19"/>
      <c r="I66" s="19"/>
      <c r="J66" s="19"/>
      <c r="K66" s="19"/>
    </row>
    <row r="67" spans="6:11" x14ac:dyDescent="0.2">
      <c r="F67" s="19"/>
      <c r="G67" s="19"/>
      <c r="H67" s="19"/>
      <c r="I67" s="19"/>
      <c r="J67" s="19"/>
      <c r="K67" s="19"/>
    </row>
    <row r="68" spans="6:11" x14ac:dyDescent="0.2">
      <c r="F68" s="19"/>
      <c r="G68" s="19"/>
      <c r="H68" s="19"/>
      <c r="I68" s="19"/>
      <c r="J68" s="19"/>
      <c r="K68" s="19"/>
    </row>
    <row r="69" spans="6:11" x14ac:dyDescent="0.2">
      <c r="F69" s="19"/>
      <c r="G69" s="19"/>
      <c r="H69" s="19"/>
      <c r="I69" s="19"/>
      <c r="J69" s="19"/>
      <c r="K69" s="19"/>
    </row>
    <row r="70" spans="6:11" x14ac:dyDescent="0.2">
      <c r="F70" s="19"/>
      <c r="G70" s="19"/>
      <c r="H70" s="19"/>
      <c r="I70" s="19"/>
      <c r="J70" s="19"/>
      <c r="K70" s="19"/>
    </row>
    <row r="71" spans="6:11" x14ac:dyDescent="0.2">
      <c r="F71" s="19"/>
      <c r="G71" s="19"/>
      <c r="H71" s="19"/>
      <c r="I71" s="19"/>
      <c r="J71" s="19"/>
      <c r="K71" s="19"/>
    </row>
    <row r="72" spans="6:11" x14ac:dyDescent="0.2">
      <c r="F72" s="19"/>
      <c r="G72" s="19"/>
      <c r="H72" s="19"/>
      <c r="I72" s="19"/>
      <c r="J72" s="19"/>
      <c r="K72" s="19"/>
    </row>
    <row r="73" spans="6:11" x14ac:dyDescent="0.2">
      <c r="F73" s="19"/>
      <c r="G73" s="19"/>
      <c r="H73" s="19"/>
      <c r="I73" s="19"/>
      <c r="J73" s="19"/>
      <c r="K73" s="19"/>
    </row>
    <row r="74" spans="6:11" x14ac:dyDescent="0.2">
      <c r="F74" s="19"/>
      <c r="G74" s="19"/>
      <c r="H74" s="19"/>
      <c r="I74" s="19"/>
      <c r="J74" s="19"/>
      <c r="K74" s="19"/>
    </row>
    <row r="75" spans="6:11" x14ac:dyDescent="0.2">
      <c r="F75" s="19"/>
      <c r="G75" s="19"/>
      <c r="H75" s="19"/>
      <c r="I75" s="19"/>
      <c r="J75" s="19"/>
      <c r="K75" s="19"/>
    </row>
    <row r="76" spans="6:11" x14ac:dyDescent="0.2">
      <c r="F76" s="19"/>
      <c r="G76" s="19"/>
      <c r="H76" s="19"/>
      <c r="I76" s="19"/>
      <c r="J76" s="19"/>
      <c r="K76" s="19"/>
    </row>
    <row r="77" spans="6:11" x14ac:dyDescent="0.2">
      <c r="F77" s="19"/>
      <c r="G77" s="19"/>
      <c r="H77" s="19"/>
      <c r="I77" s="19"/>
      <c r="J77" s="19"/>
      <c r="K77" s="19"/>
    </row>
    <row r="78" spans="6:11" x14ac:dyDescent="0.2">
      <c r="F78" s="19"/>
      <c r="G78" s="19"/>
      <c r="H78" s="19"/>
      <c r="I78" s="19"/>
      <c r="J78" s="19"/>
      <c r="K78" s="19"/>
    </row>
    <row r="79" spans="6:11" x14ac:dyDescent="0.2">
      <c r="F79" s="19"/>
      <c r="G79" s="19"/>
      <c r="H79" s="19"/>
      <c r="I79" s="19"/>
      <c r="J79" s="19"/>
      <c r="K79" s="19"/>
    </row>
    <row r="80" spans="6:11" x14ac:dyDescent="0.2">
      <c r="F80" s="19"/>
      <c r="G80" s="19"/>
      <c r="H80" s="19"/>
      <c r="I80" s="19"/>
      <c r="J80" s="19"/>
      <c r="K80" s="19"/>
    </row>
    <row r="81" spans="6:11" x14ac:dyDescent="0.2">
      <c r="F81" s="19"/>
      <c r="G81" s="19"/>
      <c r="H81" s="19"/>
      <c r="I81" s="19"/>
      <c r="J81" s="19"/>
      <c r="K81" s="19"/>
    </row>
    <row r="82" spans="6:11" x14ac:dyDescent="0.2">
      <c r="F82" s="19"/>
      <c r="G82" s="19"/>
      <c r="H82" s="19"/>
      <c r="I82" s="19"/>
      <c r="J82" s="19"/>
      <c r="K82" s="19"/>
    </row>
    <row r="83" spans="6:11" x14ac:dyDescent="0.2">
      <c r="F83" s="19"/>
      <c r="G83" s="19"/>
      <c r="H83" s="19"/>
      <c r="I83" s="19"/>
      <c r="J83" s="19"/>
      <c r="K83" s="19"/>
    </row>
    <row r="84" spans="6:11" x14ac:dyDescent="0.2">
      <c r="F84" s="19"/>
      <c r="G84" s="19"/>
      <c r="H84" s="19"/>
      <c r="I84" s="19"/>
      <c r="J84" s="19"/>
      <c r="K84" s="19"/>
    </row>
    <row r="85" spans="6:11" x14ac:dyDescent="0.2">
      <c r="F85" s="19"/>
      <c r="G85" s="19"/>
      <c r="H85" s="19"/>
      <c r="I85" s="19"/>
      <c r="J85" s="19"/>
      <c r="K85" s="19"/>
    </row>
    <row r="86" spans="6:11" x14ac:dyDescent="0.2">
      <c r="F86" s="19"/>
      <c r="G86" s="19"/>
      <c r="H86" s="19"/>
      <c r="I86" s="19"/>
      <c r="J86" s="19"/>
      <c r="K86" s="19"/>
    </row>
    <row r="87" spans="6:11" x14ac:dyDescent="0.2">
      <c r="F87" s="19"/>
      <c r="G87" s="19"/>
      <c r="H87" s="19"/>
      <c r="I87" s="19"/>
      <c r="J87" s="19"/>
      <c r="K87" s="19"/>
    </row>
    <row r="88" spans="6:11" x14ac:dyDescent="0.2">
      <c r="F88" s="19"/>
      <c r="G88" s="19"/>
      <c r="H88" s="19"/>
      <c r="I88" s="19"/>
      <c r="J88" s="19"/>
      <c r="K88" s="19"/>
    </row>
    <row r="89" spans="6:11" x14ac:dyDescent="0.2">
      <c r="F89" s="19"/>
      <c r="G89" s="19"/>
      <c r="H89" s="19"/>
      <c r="I89" s="19"/>
      <c r="J89" s="19"/>
      <c r="K89" s="19"/>
    </row>
    <row r="90" spans="6:11" x14ac:dyDescent="0.2">
      <c r="F90" s="19"/>
      <c r="G90" s="19"/>
      <c r="H90" s="19"/>
      <c r="I90" s="19"/>
      <c r="J90" s="19"/>
      <c r="K90" s="19"/>
    </row>
    <row r="91" spans="6:11" x14ac:dyDescent="0.2">
      <c r="F91" s="19"/>
      <c r="G91" s="19"/>
      <c r="H91" s="19"/>
      <c r="I91" s="19"/>
      <c r="J91" s="19"/>
      <c r="K91" s="19"/>
    </row>
    <row r="92" spans="6:11" x14ac:dyDescent="0.2">
      <c r="F92" s="19"/>
      <c r="G92" s="19"/>
      <c r="H92" s="19"/>
      <c r="I92" s="19"/>
      <c r="J92" s="19"/>
      <c r="K92" s="19"/>
    </row>
    <row r="93" spans="6:11" x14ac:dyDescent="0.2">
      <c r="F93" s="19"/>
      <c r="G93" s="19"/>
      <c r="H93" s="19"/>
      <c r="I93" s="19"/>
      <c r="J93" s="19"/>
      <c r="K93" s="19"/>
    </row>
    <row r="94" spans="6:11" x14ac:dyDescent="0.2">
      <c r="F94" s="19"/>
      <c r="G94" s="19"/>
      <c r="H94" s="19"/>
      <c r="I94" s="19"/>
      <c r="J94" s="19"/>
      <c r="K94" s="19"/>
    </row>
    <row r="95" spans="6:11" x14ac:dyDescent="0.2">
      <c r="F95" s="19"/>
      <c r="G95" s="19"/>
      <c r="H95" s="19"/>
      <c r="I95" s="19"/>
      <c r="J95" s="19"/>
      <c r="K95" s="19"/>
    </row>
    <row r="96" spans="6:11" x14ac:dyDescent="0.2">
      <c r="F96" s="19"/>
      <c r="G96" s="19"/>
      <c r="H96" s="19"/>
      <c r="I96" s="19"/>
      <c r="J96" s="19"/>
      <c r="K96" s="19"/>
    </row>
    <row r="97" spans="6:11" x14ac:dyDescent="0.2">
      <c r="F97" s="19"/>
      <c r="G97" s="19"/>
      <c r="H97" s="19"/>
      <c r="I97" s="19"/>
      <c r="J97" s="19"/>
      <c r="K97" s="19"/>
    </row>
    <row r="98" spans="6:11" x14ac:dyDescent="0.2">
      <c r="F98" s="19"/>
      <c r="G98" s="19"/>
      <c r="H98" s="19"/>
      <c r="I98" s="19"/>
      <c r="J98" s="19"/>
      <c r="K98" s="19"/>
    </row>
    <row r="99" spans="6:11" x14ac:dyDescent="0.2">
      <c r="F99" s="19"/>
      <c r="G99" s="19"/>
      <c r="H99" s="19"/>
      <c r="I99" s="19"/>
      <c r="J99" s="19"/>
      <c r="K99" s="19"/>
    </row>
    <row r="100" spans="6:11" x14ac:dyDescent="0.2">
      <c r="F100" s="19"/>
      <c r="G100" s="19"/>
      <c r="H100" s="19"/>
      <c r="I100" s="19"/>
      <c r="J100" s="19"/>
      <c r="K100" s="19"/>
    </row>
    <row r="101" spans="6:11" x14ac:dyDescent="0.2">
      <c r="F101" s="19"/>
      <c r="G101" s="19"/>
      <c r="H101" s="19"/>
      <c r="I101" s="19"/>
      <c r="J101" s="19"/>
      <c r="K101" s="19"/>
    </row>
    <row r="102" spans="6:11" x14ac:dyDescent="0.2">
      <c r="F102" s="19"/>
      <c r="G102" s="19"/>
      <c r="H102" s="19"/>
      <c r="I102" s="19"/>
      <c r="J102" s="19"/>
      <c r="K102" s="19"/>
    </row>
    <row r="103" spans="6:11" x14ac:dyDescent="0.2">
      <c r="F103" s="19"/>
      <c r="G103" s="19"/>
      <c r="H103" s="19"/>
      <c r="I103" s="19"/>
      <c r="J103" s="19"/>
      <c r="K103" s="19"/>
    </row>
    <row r="104" spans="6:11" x14ac:dyDescent="0.2">
      <c r="F104" s="19"/>
      <c r="G104" s="19"/>
      <c r="H104" s="19"/>
      <c r="I104" s="19"/>
      <c r="J104" s="19"/>
      <c r="K104" s="19"/>
    </row>
    <row r="105" spans="6:11" x14ac:dyDescent="0.2">
      <c r="F105" s="19"/>
      <c r="G105" s="19"/>
      <c r="H105" s="19"/>
      <c r="I105" s="19"/>
      <c r="J105" s="19"/>
      <c r="K105" s="19"/>
    </row>
    <row r="106" spans="6:11" x14ac:dyDescent="0.2">
      <c r="F106" s="19"/>
      <c r="G106" s="19"/>
      <c r="H106" s="19"/>
      <c r="I106" s="19"/>
      <c r="J106" s="19"/>
      <c r="K106" s="19"/>
    </row>
    <row r="107" spans="6:11" x14ac:dyDescent="0.2">
      <c r="F107" s="19"/>
      <c r="G107" s="19"/>
      <c r="H107" s="19"/>
      <c r="I107" s="19"/>
      <c r="J107" s="19"/>
      <c r="K107" s="19"/>
    </row>
    <row r="108" spans="6:11" x14ac:dyDescent="0.2">
      <c r="F108" s="19"/>
      <c r="G108" s="19"/>
      <c r="H108" s="19"/>
      <c r="I108" s="19"/>
      <c r="J108" s="19"/>
      <c r="K108" s="19"/>
    </row>
    <row r="109" spans="6:11" x14ac:dyDescent="0.2">
      <c r="F109" s="19"/>
      <c r="G109" s="19"/>
      <c r="H109" s="19"/>
      <c r="I109" s="19"/>
      <c r="J109" s="19"/>
      <c r="K109" s="19"/>
    </row>
    <row r="110" spans="6:11" x14ac:dyDescent="0.2">
      <c r="F110" s="19"/>
      <c r="G110" s="19"/>
      <c r="H110" s="19"/>
      <c r="I110" s="19"/>
      <c r="J110" s="19"/>
      <c r="K110" s="19"/>
    </row>
    <row r="111" spans="6:11" x14ac:dyDescent="0.2">
      <c r="F111" s="19"/>
      <c r="G111" s="19"/>
      <c r="H111" s="19"/>
      <c r="I111" s="19"/>
      <c r="J111" s="19"/>
      <c r="K111" s="19"/>
    </row>
    <row r="112" spans="6:11" x14ac:dyDescent="0.2">
      <c r="F112" s="19"/>
      <c r="G112" s="19"/>
      <c r="H112" s="19"/>
      <c r="I112" s="19"/>
      <c r="J112" s="19"/>
      <c r="K112" s="19"/>
    </row>
    <row r="113" spans="6:11" x14ac:dyDescent="0.2">
      <c r="F113" s="19"/>
      <c r="G113" s="19"/>
      <c r="H113" s="19"/>
      <c r="I113" s="19"/>
      <c r="J113" s="19"/>
      <c r="K113" s="19"/>
    </row>
    <row r="114" spans="6:11" x14ac:dyDescent="0.2">
      <c r="F114" s="19"/>
      <c r="G114" s="19"/>
      <c r="H114" s="19"/>
      <c r="I114" s="19"/>
      <c r="J114" s="19"/>
      <c r="K114" s="19"/>
    </row>
    <row r="115" spans="6:11" x14ac:dyDescent="0.2">
      <c r="F115" s="19"/>
      <c r="G115" s="19"/>
      <c r="H115" s="19"/>
      <c r="I115" s="19"/>
      <c r="J115" s="19"/>
      <c r="K115" s="19"/>
    </row>
    <row r="116" spans="6:11" x14ac:dyDescent="0.2">
      <c r="F116" s="19"/>
      <c r="G116" s="19"/>
      <c r="H116" s="19"/>
      <c r="I116" s="19"/>
      <c r="J116" s="19"/>
      <c r="K116" s="19"/>
    </row>
    <row r="117" spans="6:11" x14ac:dyDescent="0.2">
      <c r="F117" s="19"/>
      <c r="G117" s="19"/>
      <c r="H117" s="19"/>
      <c r="I117" s="19"/>
      <c r="J117" s="19"/>
      <c r="K117" s="19"/>
    </row>
    <row r="118" spans="6:11" x14ac:dyDescent="0.2">
      <c r="F118" s="19"/>
      <c r="G118" s="19"/>
      <c r="H118" s="19"/>
      <c r="I118" s="19"/>
      <c r="J118" s="19"/>
      <c r="K118" s="19"/>
    </row>
    <row r="119" spans="6:11" x14ac:dyDescent="0.2">
      <c r="F119" s="19"/>
      <c r="G119" s="19"/>
      <c r="H119" s="19"/>
      <c r="I119" s="19"/>
      <c r="J119" s="19"/>
      <c r="K119" s="19"/>
    </row>
    <row r="120" spans="6:11" x14ac:dyDescent="0.2">
      <c r="F120" s="19"/>
      <c r="G120" s="19"/>
      <c r="H120" s="19"/>
      <c r="I120" s="19"/>
      <c r="J120" s="19"/>
      <c r="K120" s="19"/>
    </row>
    <row r="121" spans="6:11" x14ac:dyDescent="0.2">
      <c r="F121" s="19"/>
      <c r="G121" s="19"/>
      <c r="H121" s="19"/>
      <c r="I121" s="19"/>
      <c r="J121" s="19"/>
      <c r="K121" s="19"/>
    </row>
    <row r="122" spans="6:11" x14ac:dyDescent="0.2">
      <c r="F122" s="19"/>
      <c r="G122" s="19"/>
      <c r="H122" s="19"/>
      <c r="I122" s="19"/>
      <c r="J122" s="19"/>
      <c r="K122" s="19"/>
    </row>
    <row r="123" spans="6:11" x14ac:dyDescent="0.2">
      <c r="F123" s="19"/>
      <c r="G123" s="19"/>
      <c r="H123" s="19"/>
      <c r="I123" s="19"/>
      <c r="J123" s="19"/>
      <c r="K123" s="19"/>
    </row>
    <row r="124" spans="6:11" x14ac:dyDescent="0.2">
      <c r="F124" s="19"/>
      <c r="G124" s="19"/>
      <c r="H124" s="19"/>
      <c r="I124" s="19"/>
      <c r="J124" s="19"/>
      <c r="K124" s="19"/>
    </row>
    <row r="125" spans="6:11" x14ac:dyDescent="0.2">
      <c r="F125" s="19"/>
      <c r="G125" s="19"/>
      <c r="H125" s="19"/>
      <c r="I125" s="19"/>
      <c r="J125" s="19"/>
      <c r="K125" s="19"/>
    </row>
    <row r="126" spans="6:11" x14ac:dyDescent="0.2">
      <c r="F126" s="19"/>
      <c r="G126" s="19"/>
      <c r="H126" s="19"/>
      <c r="I126" s="19"/>
      <c r="J126" s="19"/>
      <c r="K126" s="19"/>
    </row>
    <row r="127" spans="6:11" x14ac:dyDescent="0.2">
      <c r="F127" s="19"/>
      <c r="G127" s="19"/>
      <c r="H127" s="19"/>
      <c r="I127" s="19"/>
      <c r="J127" s="19"/>
      <c r="K127" s="19"/>
    </row>
    <row r="128" spans="6:11" x14ac:dyDescent="0.2">
      <c r="F128" s="19"/>
      <c r="G128" s="19"/>
      <c r="H128" s="19"/>
      <c r="I128" s="19"/>
      <c r="J128" s="19"/>
      <c r="K128" s="19"/>
    </row>
    <row r="129" spans="6:11" x14ac:dyDescent="0.2">
      <c r="F129" s="19"/>
      <c r="G129" s="19"/>
      <c r="H129" s="19"/>
      <c r="I129" s="19"/>
      <c r="J129" s="19"/>
      <c r="K129" s="19"/>
    </row>
    <row r="130" spans="6:11" x14ac:dyDescent="0.2">
      <c r="F130" s="19"/>
      <c r="G130" s="19"/>
      <c r="H130" s="19"/>
      <c r="I130" s="19"/>
      <c r="J130" s="19"/>
      <c r="K130" s="19"/>
    </row>
    <row r="131" spans="6:11" x14ac:dyDescent="0.2">
      <c r="F131" s="19"/>
      <c r="G131" s="19"/>
      <c r="H131" s="19"/>
      <c r="I131" s="19"/>
      <c r="J131" s="19"/>
      <c r="K131" s="19"/>
    </row>
    <row r="132" spans="6:11" x14ac:dyDescent="0.2">
      <c r="F132" s="19"/>
      <c r="G132" s="19"/>
      <c r="H132" s="19"/>
      <c r="I132" s="19"/>
      <c r="J132" s="19"/>
      <c r="K132" s="19"/>
    </row>
    <row r="133" spans="6:11" x14ac:dyDescent="0.2">
      <c r="F133" s="19"/>
      <c r="G133" s="19"/>
      <c r="H133" s="19"/>
      <c r="I133" s="19"/>
      <c r="J133" s="19"/>
      <c r="K133" s="19"/>
    </row>
    <row r="134" spans="6:11" x14ac:dyDescent="0.2">
      <c r="F134" s="19"/>
      <c r="G134" s="19"/>
      <c r="H134" s="19"/>
      <c r="I134" s="19"/>
      <c r="J134" s="19"/>
      <c r="K134" s="19"/>
    </row>
    <row r="135" spans="6:11" x14ac:dyDescent="0.2">
      <c r="F135" s="19"/>
      <c r="G135" s="19"/>
      <c r="H135" s="19"/>
      <c r="I135" s="19"/>
      <c r="J135" s="19"/>
      <c r="K135" s="19"/>
    </row>
    <row r="136" spans="6:11" x14ac:dyDescent="0.2">
      <c r="F136" s="19"/>
      <c r="G136" s="19"/>
      <c r="H136" s="19"/>
      <c r="I136" s="19"/>
      <c r="J136" s="19"/>
      <c r="K136" s="19"/>
    </row>
    <row r="137" spans="6:11" x14ac:dyDescent="0.2">
      <c r="F137" s="19"/>
      <c r="G137" s="19"/>
      <c r="H137" s="19"/>
      <c r="I137" s="19"/>
      <c r="J137" s="19"/>
      <c r="K137" s="19"/>
    </row>
    <row r="138" spans="6:11" x14ac:dyDescent="0.2">
      <c r="F138" s="19"/>
      <c r="G138" s="19"/>
      <c r="H138" s="19"/>
      <c r="I138" s="19"/>
      <c r="J138" s="19"/>
      <c r="K138" s="19"/>
    </row>
    <row r="139" spans="6:11" x14ac:dyDescent="0.2">
      <c r="F139" s="19"/>
      <c r="G139" s="19"/>
      <c r="H139" s="19"/>
      <c r="I139" s="19"/>
      <c r="J139" s="19"/>
      <c r="K139" s="19"/>
    </row>
    <row r="140" spans="6:11" x14ac:dyDescent="0.2">
      <c r="F140" s="19"/>
      <c r="G140" s="19"/>
      <c r="H140" s="19"/>
      <c r="I140" s="19"/>
      <c r="J140" s="19"/>
      <c r="K140" s="19"/>
    </row>
    <row r="141" spans="6:11" x14ac:dyDescent="0.2">
      <c r="F141" s="19"/>
      <c r="G141" s="19"/>
      <c r="H141" s="19"/>
      <c r="I141" s="19"/>
      <c r="J141" s="19"/>
      <c r="K141" s="19"/>
    </row>
    <row r="142" spans="6:11" x14ac:dyDescent="0.2">
      <c r="F142" s="19"/>
      <c r="G142" s="19"/>
      <c r="H142" s="19"/>
      <c r="I142" s="19"/>
      <c r="J142" s="19"/>
      <c r="K142" s="19"/>
    </row>
    <row r="143" spans="6:11" x14ac:dyDescent="0.2">
      <c r="F143" s="19"/>
      <c r="G143" s="19"/>
      <c r="H143" s="19"/>
      <c r="I143" s="19"/>
      <c r="J143" s="19"/>
      <c r="K143" s="19"/>
    </row>
    <row r="144" spans="6:11" x14ac:dyDescent="0.2">
      <c r="F144" s="19"/>
      <c r="G144" s="19"/>
      <c r="H144" s="19"/>
      <c r="I144" s="19"/>
      <c r="J144" s="19"/>
      <c r="K144" s="19"/>
    </row>
    <row r="145" spans="6:11" x14ac:dyDescent="0.2">
      <c r="F145" s="19"/>
      <c r="G145" s="19"/>
      <c r="H145" s="19"/>
      <c r="I145" s="19"/>
      <c r="J145" s="19"/>
      <c r="K145" s="19"/>
    </row>
    <row r="146" spans="6:11" x14ac:dyDescent="0.2">
      <c r="F146" s="19"/>
      <c r="G146" s="19"/>
      <c r="H146" s="19"/>
      <c r="I146" s="19"/>
      <c r="J146" s="19"/>
      <c r="K146" s="19"/>
    </row>
    <row r="147" spans="6:11" x14ac:dyDescent="0.2">
      <c r="F147" s="19"/>
      <c r="G147" s="19"/>
      <c r="H147" s="19"/>
      <c r="I147" s="19"/>
      <c r="J147" s="19"/>
      <c r="K147" s="19"/>
    </row>
    <row r="148" spans="6:11" x14ac:dyDescent="0.2">
      <c r="F148" s="19"/>
      <c r="G148" s="19"/>
      <c r="H148" s="19"/>
      <c r="I148" s="19"/>
      <c r="J148" s="19"/>
      <c r="K148" s="19"/>
    </row>
    <row r="149" spans="6:11" x14ac:dyDescent="0.2">
      <c r="F149" s="19"/>
      <c r="G149" s="19"/>
      <c r="H149" s="19"/>
      <c r="I149" s="19"/>
      <c r="J149" s="19"/>
      <c r="K149" s="19"/>
    </row>
    <row r="150" spans="6:11" x14ac:dyDescent="0.2">
      <c r="F150" s="19"/>
      <c r="G150" s="19"/>
      <c r="H150" s="19"/>
      <c r="I150" s="19"/>
      <c r="J150" s="19"/>
      <c r="K150" s="19"/>
    </row>
    <row r="151" spans="6:11" x14ac:dyDescent="0.2">
      <c r="F151" s="19"/>
      <c r="G151" s="19"/>
      <c r="H151" s="19"/>
      <c r="I151" s="19"/>
      <c r="J151" s="19"/>
      <c r="K151" s="19"/>
    </row>
    <row r="152" spans="6:11" x14ac:dyDescent="0.2">
      <c r="F152" s="19"/>
      <c r="G152" s="19"/>
      <c r="H152" s="19"/>
      <c r="I152" s="19"/>
      <c r="J152" s="19"/>
      <c r="K152" s="19"/>
    </row>
    <row r="153" spans="6:11" x14ac:dyDescent="0.2">
      <c r="F153" s="19"/>
      <c r="G153" s="19"/>
      <c r="H153" s="19"/>
      <c r="I153" s="19"/>
      <c r="J153" s="19"/>
      <c r="K153" s="19"/>
    </row>
    <row r="154" spans="6:11" x14ac:dyDescent="0.2">
      <c r="F154" s="19"/>
      <c r="G154" s="19"/>
      <c r="H154" s="19"/>
      <c r="I154" s="19"/>
      <c r="J154" s="19"/>
      <c r="K154" s="19"/>
    </row>
    <row r="155" spans="6:11" x14ac:dyDescent="0.2">
      <c r="F155" s="19"/>
      <c r="G155" s="19"/>
      <c r="H155" s="19"/>
      <c r="I155" s="19"/>
      <c r="J155" s="19"/>
      <c r="K155" s="19"/>
    </row>
    <row r="156" spans="6:11" x14ac:dyDescent="0.2">
      <c r="F156" s="19"/>
      <c r="G156" s="19"/>
      <c r="H156" s="19"/>
      <c r="I156" s="19"/>
      <c r="J156" s="19"/>
      <c r="K156" s="19"/>
    </row>
    <row r="157" spans="6:11" x14ac:dyDescent="0.2">
      <c r="F157" s="19"/>
      <c r="G157" s="19"/>
      <c r="H157" s="19"/>
      <c r="I157" s="19"/>
      <c r="J157" s="19"/>
      <c r="K157" s="19"/>
    </row>
    <row r="158" spans="6:11" x14ac:dyDescent="0.2">
      <c r="F158" s="19"/>
      <c r="G158" s="19"/>
      <c r="H158" s="19"/>
      <c r="I158" s="19"/>
      <c r="J158" s="19"/>
      <c r="K158" s="19"/>
    </row>
    <row r="159" spans="6:11" x14ac:dyDescent="0.2">
      <c r="F159" s="19"/>
      <c r="G159" s="19"/>
      <c r="H159" s="19"/>
      <c r="I159" s="19"/>
      <c r="J159" s="19"/>
      <c r="K159" s="19"/>
    </row>
    <row r="160" spans="6:11" x14ac:dyDescent="0.2">
      <c r="F160" s="19"/>
      <c r="G160" s="19"/>
      <c r="H160" s="19"/>
      <c r="I160" s="19"/>
      <c r="J160" s="19"/>
      <c r="K160" s="19"/>
    </row>
    <row r="161" spans="6:11" x14ac:dyDescent="0.2">
      <c r="F161" s="19"/>
      <c r="G161" s="19"/>
      <c r="H161" s="19"/>
      <c r="I161" s="19"/>
      <c r="J161" s="19"/>
      <c r="K161" s="19"/>
    </row>
    <row r="162" spans="6:11" x14ac:dyDescent="0.2">
      <c r="F162" s="19"/>
      <c r="G162" s="19"/>
      <c r="H162" s="19"/>
      <c r="I162" s="19"/>
      <c r="J162" s="19"/>
      <c r="K162" s="19"/>
    </row>
    <row r="163" spans="6:11" x14ac:dyDescent="0.2">
      <c r="F163" s="19"/>
      <c r="G163" s="19"/>
      <c r="H163" s="19"/>
      <c r="I163" s="19"/>
      <c r="J163" s="19"/>
      <c r="K163" s="19"/>
    </row>
    <row r="164" spans="6:11" x14ac:dyDescent="0.2">
      <c r="F164" s="19"/>
      <c r="G164" s="19"/>
      <c r="H164" s="19"/>
      <c r="I164" s="19"/>
      <c r="J164" s="19"/>
      <c r="K164" s="19"/>
    </row>
    <row r="165" spans="6:11" x14ac:dyDescent="0.2">
      <c r="F165" s="19"/>
      <c r="G165" s="19"/>
      <c r="H165" s="19"/>
      <c r="I165" s="19"/>
      <c r="J165" s="19"/>
      <c r="K165" s="19"/>
    </row>
    <row r="166" spans="6:11" x14ac:dyDescent="0.2">
      <c r="F166" s="19"/>
      <c r="G166" s="19"/>
      <c r="H166" s="19"/>
      <c r="I166" s="19"/>
      <c r="J166" s="19"/>
      <c r="K166" s="19"/>
    </row>
    <row r="167" spans="6:11" x14ac:dyDescent="0.2">
      <c r="F167" s="19"/>
      <c r="G167" s="19"/>
      <c r="H167" s="19"/>
      <c r="I167" s="19"/>
      <c r="J167" s="19"/>
      <c r="K167" s="19"/>
    </row>
    <row r="168" spans="6:11" x14ac:dyDescent="0.2">
      <c r="F168" s="19"/>
      <c r="G168" s="19"/>
      <c r="H168" s="19"/>
      <c r="I168" s="19"/>
      <c r="J168" s="19"/>
      <c r="K168" s="19"/>
    </row>
    <row r="169" spans="6:11" x14ac:dyDescent="0.2">
      <c r="F169" s="19"/>
      <c r="G169" s="19"/>
      <c r="H169" s="19"/>
      <c r="I169" s="19"/>
      <c r="J169" s="19"/>
      <c r="K169" s="19"/>
    </row>
    <row r="170" spans="6:11" x14ac:dyDescent="0.2">
      <c r="F170" s="19"/>
      <c r="G170" s="19"/>
      <c r="H170" s="19"/>
      <c r="I170" s="19"/>
      <c r="J170" s="19"/>
      <c r="K170" s="19"/>
    </row>
    <row r="171" spans="6:11" x14ac:dyDescent="0.2">
      <c r="F171" s="19"/>
      <c r="G171" s="19"/>
      <c r="H171" s="19"/>
      <c r="I171" s="19"/>
      <c r="J171" s="19"/>
      <c r="K171" s="19"/>
    </row>
    <row r="172" spans="6:11" x14ac:dyDescent="0.2">
      <c r="F172" s="19"/>
      <c r="G172" s="19"/>
      <c r="H172" s="19"/>
      <c r="I172" s="19"/>
      <c r="J172" s="19"/>
      <c r="K172" s="19"/>
    </row>
    <row r="173" spans="6:11" x14ac:dyDescent="0.2">
      <c r="F173" s="19"/>
      <c r="G173" s="19"/>
      <c r="H173" s="19"/>
      <c r="I173" s="19"/>
      <c r="J173" s="19"/>
      <c r="K173" s="19"/>
    </row>
    <row r="174" spans="6:11" x14ac:dyDescent="0.2">
      <c r="F174" s="19"/>
      <c r="G174" s="19"/>
      <c r="H174" s="19"/>
      <c r="I174" s="19"/>
      <c r="J174" s="19"/>
      <c r="K174" s="19"/>
    </row>
    <row r="175" spans="6:11" x14ac:dyDescent="0.2">
      <c r="F175" s="19"/>
      <c r="G175" s="19"/>
      <c r="H175" s="19"/>
      <c r="I175" s="19"/>
      <c r="J175" s="19"/>
      <c r="K175" s="19"/>
    </row>
    <row r="176" spans="6:11" x14ac:dyDescent="0.2">
      <c r="F176" s="19"/>
      <c r="G176" s="19"/>
      <c r="H176" s="19"/>
      <c r="I176" s="19"/>
      <c r="J176" s="19"/>
      <c r="K176" s="19"/>
    </row>
    <row r="177" spans="6:11" x14ac:dyDescent="0.2">
      <c r="F177" s="19"/>
      <c r="G177" s="19"/>
      <c r="H177" s="19"/>
      <c r="I177" s="19"/>
      <c r="J177" s="19"/>
      <c r="K177" s="19"/>
    </row>
    <row r="178" spans="6:11" x14ac:dyDescent="0.2">
      <c r="F178" s="19"/>
      <c r="G178" s="19"/>
      <c r="H178" s="19"/>
      <c r="I178" s="19"/>
      <c r="J178" s="19"/>
      <c r="K178" s="19"/>
    </row>
    <row r="179" spans="6:11" x14ac:dyDescent="0.2">
      <c r="F179" s="19"/>
      <c r="G179" s="19"/>
      <c r="H179" s="19"/>
      <c r="I179" s="19"/>
      <c r="J179" s="19"/>
      <c r="K179" s="19"/>
    </row>
    <row r="180" spans="6:11" x14ac:dyDescent="0.2">
      <c r="F180" s="19"/>
      <c r="G180" s="19"/>
      <c r="H180" s="19"/>
      <c r="I180" s="19"/>
      <c r="J180" s="19"/>
      <c r="K180" s="19"/>
    </row>
    <row r="181" spans="6:11" x14ac:dyDescent="0.2">
      <c r="F181" s="19"/>
      <c r="G181" s="19"/>
      <c r="H181" s="19"/>
      <c r="I181" s="19"/>
      <c r="J181" s="19"/>
      <c r="K181" s="19"/>
    </row>
    <row r="182" spans="6:11" x14ac:dyDescent="0.2">
      <c r="F182" s="19"/>
      <c r="G182" s="19"/>
      <c r="H182" s="19"/>
      <c r="I182" s="19"/>
      <c r="J182" s="19"/>
      <c r="K182" s="19"/>
    </row>
    <row r="183" spans="6:11" x14ac:dyDescent="0.2">
      <c r="F183" s="19"/>
      <c r="G183" s="19"/>
      <c r="H183" s="19"/>
      <c r="I183" s="19"/>
      <c r="J183" s="19"/>
      <c r="K183" s="19"/>
    </row>
    <row r="184" spans="6:11" x14ac:dyDescent="0.2">
      <c r="F184" s="19"/>
      <c r="G184" s="19"/>
      <c r="H184" s="19"/>
      <c r="I184" s="19"/>
      <c r="J184" s="19"/>
      <c r="K184" s="19"/>
    </row>
    <row r="185" spans="6:11" x14ac:dyDescent="0.2">
      <c r="F185" s="19"/>
      <c r="G185" s="19"/>
      <c r="H185" s="19"/>
      <c r="I185" s="19"/>
      <c r="J185" s="19"/>
      <c r="K185" s="19"/>
    </row>
  </sheetData>
  <hyperlinks>
    <hyperlink ref="A1" location="'statewide summary'!Print_Titles" display="Link to Summary Worksheet" xr:uid="{16AC745E-6324-4B62-A29F-6E1B85203453}"/>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2/18/2025</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6D625-0F77-4D51-821F-521235A12E17}">
  <dimension ref="A1:N104"/>
  <sheetViews>
    <sheetView showGridLines="0" workbookViewId="0">
      <pane xSplit="2" ySplit="10" topLeftCell="C11" activePane="bottomRight" state="frozen"/>
      <selection pane="topRight" activeCell="C1" sqref="C1"/>
      <selection pane="bottomLeft" activeCell="A14" sqref="A14"/>
      <selection pane="bottomRight" activeCell="B13" sqref="B13"/>
    </sheetView>
  </sheetViews>
  <sheetFormatPr defaultRowHeight="12.75" x14ac:dyDescent="0.2"/>
  <cols>
    <col min="1" max="1" width="5.7109375" style="3" customWidth="1"/>
    <col min="2" max="2" width="31.140625" style="3" customWidth="1"/>
    <col min="3" max="9" width="13.7109375" style="3" customWidth="1"/>
    <col min="10" max="10" width="1.5703125" style="3" customWidth="1"/>
    <col min="11" max="11" width="9.140625" style="3"/>
    <col min="12" max="12" width="1.42578125" style="3" customWidth="1"/>
    <col min="13" max="13" width="12.85546875" style="3" customWidth="1"/>
    <col min="14" max="16384" width="9.140625" style="3"/>
  </cols>
  <sheetData>
    <row r="1" spans="1:11" ht="16.149999999999999" customHeight="1" x14ac:dyDescent="0.2">
      <c r="A1" s="92" t="s">
        <v>8923</v>
      </c>
    </row>
    <row r="2" spans="1:11" ht="14.45" customHeight="1" x14ac:dyDescent="0.2">
      <c r="B2" s="90" t="s">
        <v>8931</v>
      </c>
    </row>
    <row r="3" spans="1:11" ht="2.1" customHeight="1" x14ac:dyDescent="0.2"/>
    <row r="4" spans="1:11" ht="14.45" customHeight="1" x14ac:dyDescent="0.2">
      <c r="B4" s="15" t="s">
        <v>1</v>
      </c>
    </row>
    <row r="5" spans="1:11" ht="1.1499999999999999" customHeight="1" x14ac:dyDescent="0.2"/>
    <row r="6" spans="1:11" ht="14.45" customHeight="1" x14ac:dyDescent="0.2">
      <c r="B6" s="15" t="s">
        <v>2</v>
      </c>
    </row>
    <row r="7" spans="1:11" ht="0.75" customHeight="1" x14ac:dyDescent="0.2"/>
    <row r="8" spans="1:11" ht="14.45" customHeight="1" x14ac:dyDescent="0.2">
      <c r="B8" s="16" t="s">
        <v>3</v>
      </c>
    </row>
    <row r="9" spans="1:11" x14ac:dyDescent="0.2">
      <c r="B9" s="8" t="s">
        <v>4</v>
      </c>
      <c r="C9" s="1" t="s">
        <v>4</v>
      </c>
      <c r="D9" s="1" t="s">
        <v>4</v>
      </c>
      <c r="E9" s="1" t="s">
        <v>4</v>
      </c>
      <c r="F9" s="1" t="s">
        <v>4</v>
      </c>
      <c r="G9" s="1" t="s">
        <v>4</v>
      </c>
      <c r="H9" s="1" t="s">
        <v>5</v>
      </c>
      <c r="I9" s="1" t="s">
        <v>174</v>
      </c>
    </row>
    <row r="10" spans="1:11" x14ac:dyDescent="0.2">
      <c r="B10" s="9" t="s">
        <v>4</v>
      </c>
      <c r="C10" s="2" t="s">
        <v>7</v>
      </c>
      <c r="D10" s="2" t="s">
        <v>8</v>
      </c>
      <c r="E10" s="2" t="s">
        <v>9</v>
      </c>
      <c r="F10" s="2" t="s">
        <v>10</v>
      </c>
      <c r="G10" s="2" t="s">
        <v>11</v>
      </c>
      <c r="H10" s="2" t="s">
        <v>12</v>
      </c>
      <c r="I10" s="2" t="s">
        <v>13</v>
      </c>
      <c r="K10" s="31" t="s">
        <v>331</v>
      </c>
    </row>
    <row r="11" spans="1:11" x14ac:dyDescent="0.2">
      <c r="B11" s="8" t="s">
        <v>84</v>
      </c>
      <c r="C11" s="76">
        <v>58112.425000000003</v>
      </c>
      <c r="D11" s="76">
        <v>67064.740999999995</v>
      </c>
      <c r="E11" s="76">
        <v>61972.451000000001</v>
      </c>
      <c r="F11" s="76">
        <v>59956.608</v>
      </c>
      <c r="G11" s="76">
        <v>75121.858840000001</v>
      </c>
      <c r="H11" s="76">
        <v>113870</v>
      </c>
      <c r="I11" s="76">
        <v>127831</v>
      </c>
    </row>
    <row r="13" spans="1:11" x14ac:dyDescent="0.2">
      <c r="B13" s="72" t="s">
        <v>9036</v>
      </c>
      <c r="C13" s="72"/>
      <c r="D13" s="72"/>
      <c r="E13" s="72"/>
      <c r="F13" s="72"/>
      <c r="G13" s="72"/>
      <c r="H13" s="72"/>
      <c r="I13" s="74">
        <f>I11+K13</f>
        <v>127831</v>
      </c>
      <c r="K13" s="32">
        <f>SUM(K14:K84)</f>
        <v>0</v>
      </c>
    </row>
    <row r="14" spans="1:11" x14ac:dyDescent="0.2">
      <c r="B14" s="72" t="s">
        <v>257</v>
      </c>
      <c r="C14" s="72"/>
      <c r="D14" s="72"/>
      <c r="E14" s="72"/>
      <c r="F14" s="72"/>
      <c r="G14" s="72"/>
      <c r="H14" s="72"/>
      <c r="I14" s="75">
        <f>I13/I11-1</f>
        <v>0</v>
      </c>
      <c r="K14" s="30"/>
    </row>
    <row r="15" spans="1:11" x14ac:dyDescent="0.2">
      <c r="K15" s="30"/>
    </row>
    <row r="16" spans="1:11" x14ac:dyDescent="0.2">
      <c r="E16" s="19"/>
      <c r="F16" s="19"/>
      <c r="G16" s="19"/>
      <c r="H16" s="19"/>
      <c r="I16" s="19"/>
      <c r="J16" s="19"/>
      <c r="K16" s="33"/>
    </row>
    <row r="17" spans="1:14" x14ac:dyDescent="0.2">
      <c r="A17" s="23" t="s">
        <v>256</v>
      </c>
      <c r="E17" s="19"/>
      <c r="F17" s="19"/>
      <c r="G17" s="19"/>
      <c r="H17" s="19"/>
      <c r="I17" s="19"/>
      <c r="J17" s="19"/>
      <c r="K17" s="33"/>
    </row>
    <row r="18" spans="1:14" x14ac:dyDescent="0.2">
      <c r="E18" s="19"/>
      <c r="F18" s="19"/>
      <c r="G18" s="19"/>
      <c r="H18" s="19"/>
      <c r="I18" s="19"/>
      <c r="J18" s="19"/>
      <c r="K18" s="33"/>
    </row>
    <row r="19" spans="1:14" x14ac:dyDescent="0.2">
      <c r="A19" s="18">
        <v>2021</v>
      </c>
      <c r="E19" s="19"/>
      <c r="F19" s="19"/>
      <c r="G19" s="19"/>
      <c r="H19" s="19"/>
      <c r="I19" s="19"/>
      <c r="J19" s="19"/>
      <c r="K19" s="33"/>
    </row>
    <row r="20" spans="1:14" x14ac:dyDescent="0.2">
      <c r="B20" s="26" t="s">
        <v>4537</v>
      </c>
      <c r="F20" s="19"/>
      <c r="G20" s="19">
        <v>242</v>
      </c>
      <c r="H20" s="19">
        <v>254</v>
      </c>
      <c r="I20" s="19"/>
      <c r="J20" s="19"/>
      <c r="K20" s="33"/>
      <c r="M20" s="3" t="s">
        <v>180</v>
      </c>
      <c r="N20" s="26" t="s">
        <v>5594</v>
      </c>
    </row>
    <row r="21" spans="1:14" x14ac:dyDescent="0.2">
      <c r="B21" s="26" t="s">
        <v>4940</v>
      </c>
      <c r="F21" s="19"/>
      <c r="G21" s="19">
        <v>170</v>
      </c>
      <c r="H21" s="19">
        <v>-84</v>
      </c>
      <c r="I21" s="19"/>
      <c r="J21" s="19"/>
      <c r="K21" s="33"/>
      <c r="M21" s="3" t="s">
        <v>182</v>
      </c>
      <c r="N21" s="26" t="s">
        <v>5595</v>
      </c>
    </row>
    <row r="22" spans="1:14" x14ac:dyDescent="0.2">
      <c r="B22" s="26" t="s">
        <v>5089</v>
      </c>
      <c r="F22" s="19"/>
      <c r="G22" s="19">
        <v>39</v>
      </c>
      <c r="H22" s="19">
        <v>0</v>
      </c>
      <c r="I22" s="19"/>
      <c r="J22" s="19"/>
      <c r="K22" s="33"/>
      <c r="M22" s="3" t="s">
        <v>184</v>
      </c>
      <c r="N22" s="26" t="s">
        <v>5125</v>
      </c>
    </row>
    <row r="23" spans="1:14" x14ac:dyDescent="0.2">
      <c r="B23" s="26" t="s">
        <v>4092</v>
      </c>
      <c r="F23" s="19"/>
      <c r="G23" s="19">
        <v>8</v>
      </c>
      <c r="H23" s="19">
        <v>11</v>
      </c>
      <c r="I23" s="19"/>
      <c r="J23" s="19"/>
      <c r="K23" s="33"/>
      <c r="M23" s="3" t="s">
        <v>180</v>
      </c>
      <c r="N23" s="26" t="s">
        <v>2711</v>
      </c>
    </row>
    <row r="24" spans="1:14" x14ac:dyDescent="0.2">
      <c r="B24" s="26" t="s">
        <v>5099</v>
      </c>
      <c r="F24" s="19"/>
      <c r="G24" s="19">
        <v>273</v>
      </c>
      <c r="H24" s="19">
        <v>0</v>
      </c>
      <c r="I24" s="19"/>
      <c r="J24" s="19"/>
      <c r="K24" s="33"/>
      <c r="M24" s="3" t="s">
        <v>184</v>
      </c>
      <c r="N24" s="26" t="s">
        <v>5596</v>
      </c>
    </row>
    <row r="25" spans="1:14" x14ac:dyDescent="0.2">
      <c r="B25" s="3" t="s">
        <v>221</v>
      </c>
      <c r="F25" s="19"/>
      <c r="G25" s="19">
        <v>-1395</v>
      </c>
      <c r="H25" s="19">
        <v>1150</v>
      </c>
      <c r="I25" s="19"/>
      <c r="J25" s="19"/>
      <c r="K25" s="33"/>
      <c r="N25" s="3" t="s">
        <v>2279</v>
      </c>
    </row>
    <row r="26" spans="1:14" x14ac:dyDescent="0.2">
      <c r="F26" s="19"/>
      <c r="G26" s="19"/>
      <c r="H26" s="19"/>
      <c r="I26" s="19"/>
      <c r="J26" s="19"/>
      <c r="K26" s="33"/>
    </row>
    <row r="27" spans="1:14" x14ac:dyDescent="0.2">
      <c r="A27" s="3">
        <v>2022</v>
      </c>
      <c r="F27" s="19"/>
      <c r="G27" s="19"/>
      <c r="H27" s="19"/>
      <c r="I27" s="19"/>
      <c r="J27" s="19"/>
      <c r="K27" s="33"/>
    </row>
    <row r="28" spans="1:14" x14ac:dyDescent="0.2">
      <c r="B28" s="26" t="s">
        <v>4940</v>
      </c>
      <c r="F28" s="19"/>
      <c r="G28" s="19">
        <v>503</v>
      </c>
      <c r="H28" s="19">
        <v>397</v>
      </c>
      <c r="I28" s="19"/>
      <c r="J28" s="19"/>
      <c r="K28" s="33"/>
      <c r="M28" s="3" t="s">
        <v>182</v>
      </c>
      <c r="N28" s="26" t="s">
        <v>5605</v>
      </c>
    </row>
    <row r="29" spans="1:14" x14ac:dyDescent="0.2">
      <c r="B29" s="26" t="s">
        <v>4092</v>
      </c>
      <c r="F29" s="19"/>
      <c r="G29" s="19">
        <v>20</v>
      </c>
      <c r="H29" s="19">
        <v>42</v>
      </c>
      <c r="I29" s="19"/>
      <c r="J29" s="19"/>
      <c r="K29" s="33"/>
      <c r="M29" s="3" t="s">
        <v>180</v>
      </c>
      <c r="N29" s="26" t="s">
        <v>5606</v>
      </c>
    </row>
    <row r="30" spans="1:14" x14ac:dyDescent="0.2">
      <c r="B30" s="26" t="s">
        <v>5597</v>
      </c>
      <c r="F30" s="19"/>
      <c r="G30" s="19">
        <v>340</v>
      </c>
      <c r="H30" s="19">
        <v>0</v>
      </c>
      <c r="I30" s="19"/>
      <c r="J30" s="19"/>
      <c r="K30" s="33"/>
      <c r="M30" s="3" t="s">
        <v>184</v>
      </c>
      <c r="N30" s="26" t="s">
        <v>5607</v>
      </c>
    </row>
    <row r="31" spans="1:14" x14ac:dyDescent="0.2">
      <c r="B31" s="26" t="s">
        <v>5598</v>
      </c>
      <c r="F31" s="19"/>
      <c r="G31" s="19">
        <v>616</v>
      </c>
      <c r="H31" s="19">
        <v>2056</v>
      </c>
      <c r="I31" s="19"/>
      <c r="J31" s="19"/>
      <c r="K31" s="33"/>
      <c r="M31" s="3" t="s">
        <v>182</v>
      </c>
      <c r="N31" s="26" t="s">
        <v>5608</v>
      </c>
    </row>
    <row r="32" spans="1:14" x14ac:dyDescent="0.2">
      <c r="B32" s="26" t="s">
        <v>4942</v>
      </c>
      <c r="F32" s="19"/>
      <c r="G32" s="19">
        <v>132</v>
      </c>
      <c r="H32" s="19">
        <v>0</v>
      </c>
      <c r="I32" s="19"/>
      <c r="J32" s="19"/>
      <c r="K32" s="33"/>
      <c r="M32" s="3" t="s">
        <v>184</v>
      </c>
      <c r="N32" s="26" t="s">
        <v>4964</v>
      </c>
    </row>
    <row r="33" spans="1:14" x14ac:dyDescent="0.2">
      <c r="B33" s="26" t="s">
        <v>4943</v>
      </c>
      <c r="F33" s="19"/>
      <c r="G33" s="19">
        <v>312</v>
      </c>
      <c r="H33" s="19">
        <v>361</v>
      </c>
      <c r="I33" s="19"/>
      <c r="J33" s="19"/>
      <c r="K33" s="33"/>
      <c r="M33" s="3" t="s">
        <v>180</v>
      </c>
      <c r="N33" s="26" t="s">
        <v>4965</v>
      </c>
    </row>
    <row r="34" spans="1:14" x14ac:dyDescent="0.2">
      <c r="B34" s="26" t="s">
        <v>5599</v>
      </c>
      <c r="F34" s="19"/>
      <c r="G34" s="19">
        <v>75</v>
      </c>
      <c r="H34" s="19">
        <v>0</v>
      </c>
      <c r="I34" s="19"/>
      <c r="J34" s="19"/>
      <c r="K34" s="33"/>
      <c r="M34" s="3" t="s">
        <v>184</v>
      </c>
      <c r="N34" s="26" t="s">
        <v>5609</v>
      </c>
    </row>
    <row r="35" spans="1:14" x14ac:dyDescent="0.2">
      <c r="B35" s="26" t="s">
        <v>5600</v>
      </c>
      <c r="F35" s="19"/>
      <c r="G35" s="19">
        <v>75</v>
      </c>
      <c r="H35" s="19">
        <v>0</v>
      </c>
      <c r="I35" s="19"/>
      <c r="J35" s="19"/>
      <c r="K35" s="33"/>
      <c r="M35" s="3" t="s">
        <v>184</v>
      </c>
      <c r="N35" s="26" t="s">
        <v>5610</v>
      </c>
    </row>
    <row r="36" spans="1:14" x14ac:dyDescent="0.2">
      <c r="B36" s="26" t="s">
        <v>5601</v>
      </c>
      <c r="F36" s="19"/>
      <c r="G36" s="19">
        <v>461</v>
      </c>
      <c r="H36" s="19">
        <v>943</v>
      </c>
      <c r="I36" s="19"/>
      <c r="J36" s="19"/>
      <c r="K36" s="33"/>
      <c r="M36" s="3" t="s">
        <v>182</v>
      </c>
      <c r="N36" s="26" t="s">
        <v>5611</v>
      </c>
    </row>
    <row r="37" spans="1:14" x14ac:dyDescent="0.2">
      <c r="B37" s="26" t="s">
        <v>5602</v>
      </c>
      <c r="F37" s="19"/>
      <c r="G37" s="19">
        <v>364</v>
      </c>
      <c r="H37" s="19">
        <v>765</v>
      </c>
      <c r="I37" s="19"/>
      <c r="J37" s="19"/>
      <c r="K37" s="33"/>
      <c r="M37" s="3" t="s">
        <v>180</v>
      </c>
      <c r="N37" s="26" t="s">
        <v>5612</v>
      </c>
    </row>
    <row r="38" spans="1:14" x14ac:dyDescent="0.2">
      <c r="B38" s="26" t="s">
        <v>5603</v>
      </c>
      <c r="F38" s="19"/>
      <c r="G38" s="19">
        <v>414</v>
      </c>
      <c r="H38" s="19">
        <v>838</v>
      </c>
      <c r="I38" s="19"/>
      <c r="J38" s="19"/>
      <c r="K38" s="33"/>
      <c r="M38" s="3" t="s">
        <v>182</v>
      </c>
      <c r="N38" s="26" t="s">
        <v>5613</v>
      </c>
    </row>
    <row r="39" spans="1:14" x14ac:dyDescent="0.2">
      <c r="B39" s="26" t="s">
        <v>5604</v>
      </c>
      <c r="F39" s="19"/>
      <c r="G39" s="19">
        <v>65</v>
      </c>
      <c r="H39" s="19">
        <v>137</v>
      </c>
      <c r="I39" s="19"/>
      <c r="J39" s="19"/>
      <c r="K39" s="33"/>
      <c r="M39" s="3" t="s">
        <v>180</v>
      </c>
      <c r="N39" s="26" t="s">
        <v>5614</v>
      </c>
    </row>
    <row r="40" spans="1:14" x14ac:dyDescent="0.2">
      <c r="B40" s="3" t="s">
        <v>221</v>
      </c>
      <c r="F40" s="19"/>
      <c r="G40" s="19">
        <v>2111</v>
      </c>
      <c r="H40" s="19">
        <v>3590</v>
      </c>
      <c r="I40" s="19"/>
      <c r="J40" s="19"/>
      <c r="K40" s="33"/>
      <c r="N40" s="39" t="s">
        <v>3285</v>
      </c>
    </row>
    <row r="41" spans="1:14" x14ac:dyDescent="0.2">
      <c r="F41" s="19"/>
      <c r="G41" s="19"/>
      <c r="H41" s="19"/>
      <c r="I41" s="19"/>
      <c r="J41" s="19"/>
      <c r="K41" s="33"/>
    </row>
    <row r="42" spans="1:14" x14ac:dyDescent="0.2">
      <c r="A42" s="3">
        <v>2023</v>
      </c>
      <c r="F42" s="19"/>
      <c r="G42" s="19"/>
      <c r="H42" s="19"/>
      <c r="I42" s="19"/>
      <c r="J42" s="19"/>
      <c r="K42" s="33"/>
    </row>
    <row r="43" spans="1:14" x14ac:dyDescent="0.2">
      <c r="B43" s="26" t="s">
        <v>5615</v>
      </c>
      <c r="F43" s="19"/>
      <c r="G43" s="19">
        <v>214</v>
      </c>
      <c r="H43" s="19"/>
      <c r="I43" s="19"/>
      <c r="J43" s="19"/>
      <c r="K43" s="33"/>
      <c r="M43" s="3" t="s">
        <v>182</v>
      </c>
      <c r="N43" s="26" t="s">
        <v>5616</v>
      </c>
    </row>
    <row r="44" spans="1:14" x14ac:dyDescent="0.2">
      <c r="B44" s="26" t="s">
        <v>4942</v>
      </c>
      <c r="F44" s="19"/>
      <c r="G44" s="19">
        <v>-55</v>
      </c>
      <c r="H44" s="19"/>
      <c r="I44" s="19"/>
      <c r="J44" s="19"/>
      <c r="K44" s="33"/>
      <c r="M44" s="3" t="s">
        <v>184</v>
      </c>
      <c r="N44" s="26" t="s">
        <v>5617</v>
      </c>
    </row>
    <row r="45" spans="1:14" x14ac:dyDescent="0.2">
      <c r="B45" s="26" t="s">
        <v>5618</v>
      </c>
      <c r="F45" s="19"/>
      <c r="G45" s="19"/>
      <c r="H45" s="19">
        <v>231</v>
      </c>
      <c r="I45" s="19">
        <v>0</v>
      </c>
      <c r="J45" s="19"/>
      <c r="K45" s="33"/>
      <c r="M45" s="3" t="s">
        <v>184</v>
      </c>
      <c r="N45" s="26" t="s">
        <v>5622</v>
      </c>
    </row>
    <row r="46" spans="1:14" x14ac:dyDescent="0.2">
      <c r="B46" s="26" t="s">
        <v>5619</v>
      </c>
      <c r="F46" s="19"/>
      <c r="G46" s="19"/>
      <c r="H46" s="19">
        <v>196</v>
      </c>
      <c r="I46" s="19">
        <v>202</v>
      </c>
      <c r="J46" s="19"/>
      <c r="K46" s="33"/>
      <c r="M46" s="3" t="s">
        <v>180</v>
      </c>
      <c r="N46" s="26" t="s">
        <v>5623</v>
      </c>
    </row>
    <row r="47" spans="1:14" x14ac:dyDescent="0.2">
      <c r="B47" s="26" t="s">
        <v>5620</v>
      </c>
      <c r="F47" s="19"/>
      <c r="G47" s="19"/>
      <c r="H47" s="19">
        <v>170</v>
      </c>
      <c r="I47" s="19">
        <v>0</v>
      </c>
      <c r="J47" s="19"/>
      <c r="K47" s="33"/>
      <c r="M47" s="3" t="s">
        <v>184</v>
      </c>
      <c r="N47" s="26" t="s">
        <v>5624</v>
      </c>
    </row>
    <row r="48" spans="1:14" x14ac:dyDescent="0.2">
      <c r="B48" s="26" t="s">
        <v>3733</v>
      </c>
      <c r="F48" s="19"/>
      <c r="G48" s="19"/>
      <c r="H48" s="19">
        <v>226</v>
      </c>
      <c r="I48" s="19">
        <v>233</v>
      </c>
      <c r="J48" s="19"/>
      <c r="K48" s="33"/>
      <c r="M48" s="3" t="s">
        <v>180</v>
      </c>
      <c r="N48" s="26" t="s">
        <v>5625</v>
      </c>
    </row>
    <row r="49" spans="1:14" x14ac:dyDescent="0.2">
      <c r="B49" s="26" t="s">
        <v>4092</v>
      </c>
      <c r="F49" s="19"/>
      <c r="G49" s="19"/>
      <c r="H49" s="19">
        <v>27</v>
      </c>
      <c r="I49" s="19">
        <v>29</v>
      </c>
      <c r="J49" s="19"/>
      <c r="K49" s="33"/>
      <c r="M49" s="3" t="s">
        <v>182</v>
      </c>
      <c r="N49" s="26" t="s">
        <v>4385</v>
      </c>
    </row>
    <row r="50" spans="1:14" x14ac:dyDescent="0.2">
      <c r="B50" s="26" t="s">
        <v>5621</v>
      </c>
      <c r="F50" s="19"/>
      <c r="G50" s="19"/>
      <c r="H50" s="19">
        <v>650</v>
      </c>
      <c r="I50" s="19">
        <v>1794</v>
      </c>
      <c r="J50" s="19"/>
      <c r="K50" s="33"/>
      <c r="M50" s="3" t="s">
        <v>182</v>
      </c>
      <c r="N50" s="26" t="s">
        <v>5626</v>
      </c>
    </row>
    <row r="51" spans="1:14" x14ac:dyDescent="0.2">
      <c r="B51" s="26" t="s">
        <v>5615</v>
      </c>
      <c r="F51" s="19"/>
      <c r="G51" s="19"/>
      <c r="H51" s="19">
        <v>616</v>
      </c>
      <c r="I51" s="19">
        <v>643</v>
      </c>
      <c r="J51" s="19"/>
      <c r="K51" s="33"/>
      <c r="M51" s="3" t="s">
        <v>180</v>
      </c>
      <c r="N51" s="26" t="s">
        <v>5627</v>
      </c>
    </row>
    <row r="52" spans="1:14" x14ac:dyDescent="0.2">
      <c r="B52" s="3" t="s">
        <v>221</v>
      </c>
      <c r="F52" s="19"/>
      <c r="G52" s="19"/>
      <c r="H52" s="19">
        <v>7208</v>
      </c>
      <c r="I52" s="19">
        <v>6961</v>
      </c>
      <c r="J52" s="19"/>
      <c r="K52" s="33"/>
      <c r="N52" s="39" t="s">
        <v>2491</v>
      </c>
    </row>
    <row r="53" spans="1:14" x14ac:dyDescent="0.2">
      <c r="F53" s="19"/>
      <c r="G53" s="19"/>
      <c r="H53" s="19"/>
      <c r="I53" s="19"/>
      <c r="J53" s="19"/>
      <c r="K53" s="33"/>
    </row>
    <row r="54" spans="1:14" x14ac:dyDescent="0.2">
      <c r="A54" s="3">
        <v>2024</v>
      </c>
      <c r="F54" s="19"/>
      <c r="G54" s="19"/>
      <c r="H54" s="19"/>
      <c r="I54" s="19"/>
      <c r="J54" s="19"/>
      <c r="K54" s="33"/>
    </row>
    <row r="55" spans="1:14" x14ac:dyDescent="0.2">
      <c r="B55" s="26" t="s">
        <v>5628</v>
      </c>
      <c r="F55" s="19"/>
      <c r="G55" s="19"/>
      <c r="H55" s="19">
        <v>349</v>
      </c>
      <c r="I55" s="19">
        <v>323</v>
      </c>
      <c r="J55" s="19"/>
      <c r="K55" s="33"/>
      <c r="M55" s="3" t="s">
        <v>182</v>
      </c>
      <c r="N55" s="26" t="s">
        <v>5634</v>
      </c>
    </row>
    <row r="56" spans="1:14" x14ac:dyDescent="0.2">
      <c r="B56" s="26" t="s">
        <v>5629</v>
      </c>
      <c r="F56" s="19"/>
      <c r="G56" s="19"/>
      <c r="H56" s="19">
        <v>731</v>
      </c>
      <c r="I56" s="19">
        <v>0</v>
      </c>
      <c r="J56" s="19"/>
      <c r="K56" s="33"/>
      <c r="M56" s="3" t="s">
        <v>184</v>
      </c>
      <c r="N56" s="26" t="s">
        <v>5635</v>
      </c>
    </row>
    <row r="57" spans="1:14" x14ac:dyDescent="0.2">
      <c r="B57" s="26" t="s">
        <v>5630</v>
      </c>
      <c r="F57" s="19"/>
      <c r="G57" s="19"/>
      <c r="H57" s="19">
        <v>250</v>
      </c>
      <c r="I57" s="19">
        <v>0</v>
      </c>
      <c r="J57" s="19"/>
      <c r="K57" s="33"/>
      <c r="M57" s="3" t="s">
        <v>184</v>
      </c>
      <c r="N57" s="26" t="s">
        <v>5636</v>
      </c>
    </row>
    <row r="58" spans="1:14" x14ac:dyDescent="0.2">
      <c r="B58" s="26" t="s">
        <v>5631</v>
      </c>
      <c r="F58" s="19"/>
      <c r="G58" s="19"/>
      <c r="H58" s="19">
        <v>90</v>
      </c>
      <c r="I58" s="19">
        <v>0</v>
      </c>
      <c r="J58" s="19"/>
      <c r="K58" s="33"/>
      <c r="M58" s="3" t="s">
        <v>184</v>
      </c>
      <c r="N58" s="26" t="s">
        <v>5637</v>
      </c>
    </row>
    <row r="59" spans="1:14" x14ac:dyDescent="0.2">
      <c r="B59" s="26" t="s">
        <v>5632</v>
      </c>
      <c r="F59" s="19"/>
      <c r="G59" s="19"/>
      <c r="H59" s="19">
        <v>100</v>
      </c>
      <c r="I59" s="19">
        <v>0</v>
      </c>
      <c r="J59" s="19"/>
      <c r="K59" s="33"/>
      <c r="M59" s="3" t="s">
        <v>184</v>
      </c>
      <c r="N59" s="26" t="s">
        <v>5638</v>
      </c>
    </row>
    <row r="60" spans="1:14" x14ac:dyDescent="0.2">
      <c r="B60" s="26" t="s">
        <v>5615</v>
      </c>
      <c r="F60" s="19"/>
      <c r="G60" s="19"/>
      <c r="H60" s="19">
        <v>390</v>
      </c>
      <c r="I60" s="19">
        <v>0</v>
      </c>
      <c r="J60" s="19"/>
      <c r="K60" s="33"/>
      <c r="M60" s="3" t="s">
        <v>184</v>
      </c>
      <c r="N60" s="26" t="s">
        <v>5639</v>
      </c>
    </row>
    <row r="61" spans="1:14" x14ac:dyDescent="0.2">
      <c r="B61" s="26" t="s">
        <v>5633</v>
      </c>
      <c r="F61" s="19"/>
      <c r="G61" s="19"/>
      <c r="H61" s="19">
        <v>4876</v>
      </c>
      <c r="I61" s="19">
        <v>0</v>
      </c>
      <c r="J61" s="19"/>
      <c r="K61" s="33"/>
      <c r="M61" s="3" t="s">
        <v>184</v>
      </c>
      <c r="N61" s="26" t="s">
        <v>5640</v>
      </c>
    </row>
    <row r="62" spans="1:14" x14ac:dyDescent="0.2">
      <c r="B62" s="26" t="s">
        <v>5099</v>
      </c>
      <c r="F62" s="19"/>
      <c r="G62" s="19"/>
      <c r="H62" s="19">
        <v>2299</v>
      </c>
      <c r="I62" s="19">
        <v>-530</v>
      </c>
      <c r="J62" s="19"/>
      <c r="K62" s="33"/>
      <c r="M62" s="3" t="s">
        <v>182</v>
      </c>
      <c r="N62" s="26" t="s">
        <v>5641</v>
      </c>
    </row>
    <row r="63" spans="1:14" x14ac:dyDescent="0.2">
      <c r="B63" s="3" t="s">
        <v>221</v>
      </c>
      <c r="F63" s="19"/>
      <c r="G63" s="19"/>
      <c r="H63" s="19">
        <v>-25</v>
      </c>
      <c r="I63" s="19">
        <v>-35</v>
      </c>
      <c r="J63" s="19"/>
      <c r="K63" s="33"/>
      <c r="N63" s="3" t="s">
        <v>4850</v>
      </c>
    </row>
    <row r="64" spans="1:14" x14ac:dyDescent="0.2">
      <c r="F64" s="19"/>
      <c r="G64" s="19"/>
      <c r="H64" s="19"/>
      <c r="I64" s="19"/>
      <c r="J64" s="19"/>
      <c r="K64" s="33"/>
    </row>
    <row r="65" spans="1:14" x14ac:dyDescent="0.2">
      <c r="F65" s="19"/>
      <c r="G65" s="19"/>
      <c r="H65" s="19"/>
      <c r="I65" s="19"/>
      <c r="J65" s="19"/>
      <c r="K65" s="33"/>
    </row>
    <row r="66" spans="1:14" x14ac:dyDescent="0.2">
      <c r="A66" s="59" t="s">
        <v>6459</v>
      </c>
      <c r="B66" s="39"/>
      <c r="F66" s="19"/>
      <c r="G66" s="19"/>
      <c r="H66" s="19"/>
      <c r="I66" s="19"/>
      <c r="J66" s="19"/>
      <c r="K66" s="33"/>
    </row>
    <row r="67" spans="1:14" x14ac:dyDescent="0.2">
      <c r="A67" s="39"/>
      <c r="B67" s="39" t="s">
        <v>579</v>
      </c>
      <c r="F67" s="19"/>
      <c r="G67" s="19"/>
      <c r="H67" s="19"/>
      <c r="I67" s="19">
        <v>2589</v>
      </c>
      <c r="J67" s="19"/>
      <c r="K67" s="33"/>
      <c r="N67" s="3" t="s">
        <v>8935</v>
      </c>
    </row>
    <row r="68" spans="1:14" x14ac:dyDescent="0.2">
      <c r="A68" s="39"/>
      <c r="B68" s="39" t="s">
        <v>578</v>
      </c>
      <c r="F68" s="19"/>
      <c r="G68" s="19"/>
      <c r="H68" s="19"/>
      <c r="I68" s="19">
        <v>-1739</v>
      </c>
      <c r="J68" s="19"/>
      <c r="K68" s="33"/>
      <c r="N68" s="3" t="s">
        <v>8936</v>
      </c>
    </row>
    <row r="69" spans="1:14" x14ac:dyDescent="0.2">
      <c r="B69" s="36" t="s">
        <v>4227</v>
      </c>
      <c r="F69" s="19"/>
      <c r="G69" s="19"/>
      <c r="H69" s="19"/>
      <c r="I69" s="19">
        <v>5255</v>
      </c>
      <c r="J69" s="19"/>
      <c r="K69" s="33"/>
      <c r="N69" s="3" t="s">
        <v>5675</v>
      </c>
    </row>
    <row r="70" spans="1:14" x14ac:dyDescent="0.2">
      <c r="B70" s="36" t="s">
        <v>3548</v>
      </c>
      <c r="F70" s="19"/>
      <c r="G70" s="19"/>
      <c r="H70" s="19"/>
      <c r="I70" s="19">
        <v>318</v>
      </c>
      <c r="J70" s="19"/>
      <c r="K70" s="33"/>
      <c r="N70" s="3" t="s">
        <v>5726</v>
      </c>
    </row>
    <row r="71" spans="1:14" x14ac:dyDescent="0.2">
      <c r="B71" s="36" t="s">
        <v>8773</v>
      </c>
      <c r="F71" s="19"/>
      <c r="G71" s="19"/>
      <c r="H71" s="19"/>
      <c r="I71" s="19">
        <v>13064</v>
      </c>
      <c r="J71" s="19"/>
      <c r="K71" s="33"/>
      <c r="N71" s="3" t="s">
        <v>8774</v>
      </c>
    </row>
    <row r="72" spans="1:14" x14ac:dyDescent="0.2">
      <c r="F72" s="19"/>
      <c r="G72" s="19"/>
      <c r="H72" s="19"/>
      <c r="I72" s="19"/>
      <c r="J72" s="19"/>
      <c r="K72" s="33"/>
    </row>
    <row r="73" spans="1:14" x14ac:dyDescent="0.2">
      <c r="F73" s="19"/>
      <c r="G73" s="19"/>
      <c r="H73" s="19"/>
      <c r="I73" s="19"/>
      <c r="J73" s="19"/>
      <c r="K73" s="33"/>
    </row>
    <row r="74" spans="1:14" ht="25.5" x14ac:dyDescent="0.2">
      <c r="A74" s="61" t="s">
        <v>6460</v>
      </c>
      <c r="B74" s="62"/>
      <c r="C74" s="66" t="s">
        <v>3292</v>
      </c>
      <c r="D74" s="66" t="s">
        <v>3293</v>
      </c>
      <c r="E74" s="70" t="s">
        <v>7761</v>
      </c>
      <c r="F74" s="19"/>
      <c r="G74" s="19"/>
      <c r="H74" s="19"/>
      <c r="I74" s="19"/>
      <c r="J74" s="19"/>
      <c r="K74" s="33"/>
    </row>
    <row r="75" spans="1:14" x14ac:dyDescent="0.2">
      <c r="A75" s="62"/>
      <c r="B75" s="51" t="s">
        <v>4227</v>
      </c>
      <c r="C75" s="67">
        <f>-I69</f>
        <v>-5255</v>
      </c>
      <c r="D75" s="67"/>
      <c r="E75" s="78"/>
      <c r="F75" s="19"/>
      <c r="G75" s="19"/>
      <c r="H75" s="19"/>
      <c r="I75" s="19"/>
      <c r="J75" s="19"/>
      <c r="K75" s="33"/>
    </row>
    <row r="76" spans="1:14" x14ac:dyDescent="0.2">
      <c r="A76" s="62"/>
      <c r="B76" s="51" t="s">
        <v>3548</v>
      </c>
      <c r="C76" s="67">
        <f>-I70</f>
        <v>-318</v>
      </c>
      <c r="D76" s="50"/>
      <c r="E76" s="78"/>
      <c r="F76" s="19"/>
      <c r="G76" s="19"/>
      <c r="H76" s="19"/>
      <c r="I76" s="19"/>
      <c r="J76" s="19"/>
      <c r="K76" s="33"/>
    </row>
    <row r="77" spans="1:14" x14ac:dyDescent="0.2">
      <c r="A77" s="62"/>
      <c r="B77" s="51" t="s">
        <v>8773</v>
      </c>
      <c r="C77" s="67">
        <f>-I71</f>
        <v>-13064</v>
      </c>
      <c r="D77" s="50"/>
      <c r="E77" s="78"/>
      <c r="F77" s="19"/>
      <c r="G77" s="19"/>
      <c r="H77" s="19"/>
      <c r="I77" s="19"/>
      <c r="J77" s="19"/>
      <c r="K77" s="33"/>
    </row>
    <row r="78" spans="1:14" x14ac:dyDescent="0.2">
      <c r="A78" s="62"/>
      <c r="B78" s="68" t="s">
        <v>9013</v>
      </c>
      <c r="C78" s="67">
        <v>-189</v>
      </c>
      <c r="D78" s="67">
        <v>-189</v>
      </c>
      <c r="E78" s="78"/>
      <c r="F78" s="19"/>
      <c r="G78" s="19"/>
      <c r="H78" s="19"/>
      <c r="I78" s="19"/>
      <c r="J78" s="19"/>
      <c r="K78" s="33"/>
      <c r="N78" s="3" t="s">
        <v>9015</v>
      </c>
    </row>
    <row r="79" spans="1:14" x14ac:dyDescent="0.2">
      <c r="A79" s="62"/>
      <c r="B79" s="68" t="s">
        <v>9014</v>
      </c>
      <c r="C79" s="67">
        <v>-342</v>
      </c>
      <c r="D79" s="67">
        <v>-342</v>
      </c>
      <c r="E79" s="78"/>
      <c r="F79" s="19"/>
      <c r="G79" s="19"/>
      <c r="H79" s="19"/>
      <c r="I79" s="19"/>
      <c r="J79" s="19"/>
      <c r="K79" s="33"/>
      <c r="N79" s="3" t="s">
        <v>9016</v>
      </c>
    </row>
    <row r="80" spans="1:14" x14ac:dyDescent="0.2">
      <c r="A80" s="62"/>
      <c r="B80" s="68" t="s">
        <v>8264</v>
      </c>
      <c r="C80" s="52"/>
      <c r="D80" s="52"/>
      <c r="E80" s="78">
        <v>-40</v>
      </c>
      <c r="F80" s="19"/>
      <c r="G80" s="19"/>
      <c r="H80" s="19"/>
      <c r="I80" s="19"/>
      <c r="J80" s="19"/>
      <c r="K80" s="33"/>
      <c r="N80" s="26" t="s">
        <v>8270</v>
      </c>
    </row>
    <row r="81" spans="1:14" x14ac:dyDescent="0.2">
      <c r="A81" s="62"/>
      <c r="B81" s="68" t="s">
        <v>7516</v>
      </c>
      <c r="C81" s="52"/>
      <c r="D81" s="52"/>
      <c r="E81" s="78">
        <v>-8846</v>
      </c>
      <c r="F81" s="19"/>
      <c r="G81" s="19"/>
      <c r="H81" s="19"/>
      <c r="I81" s="19"/>
      <c r="J81" s="19"/>
      <c r="K81" s="33"/>
      <c r="N81" s="26" t="s">
        <v>7520</v>
      </c>
    </row>
    <row r="82" spans="1:14" x14ac:dyDescent="0.2">
      <c r="A82" s="62"/>
      <c r="B82" s="68" t="s">
        <v>8266</v>
      </c>
      <c r="C82" s="52"/>
      <c r="D82" s="52"/>
      <c r="E82" s="78">
        <v>-408</v>
      </c>
      <c r="F82" s="19"/>
      <c r="G82" s="19"/>
      <c r="H82" s="19"/>
      <c r="I82" s="19"/>
      <c r="J82" s="19"/>
      <c r="K82" s="33"/>
      <c r="N82" s="26" t="s">
        <v>8272</v>
      </c>
    </row>
    <row r="83" spans="1:14" x14ac:dyDescent="0.2">
      <c r="A83" s="62"/>
      <c r="B83" s="51" t="s">
        <v>4927</v>
      </c>
      <c r="C83" s="50">
        <v>-1600</v>
      </c>
      <c r="D83" s="50">
        <v>-1600</v>
      </c>
      <c r="E83" s="78"/>
      <c r="F83" s="19"/>
      <c r="G83" s="19"/>
      <c r="H83" s="19"/>
      <c r="I83" s="19"/>
      <c r="J83" s="19"/>
      <c r="K83" s="33"/>
      <c r="N83" s="3" t="s">
        <v>5721</v>
      </c>
    </row>
    <row r="84" spans="1:14" x14ac:dyDescent="0.2">
      <c r="A84" s="62"/>
      <c r="B84" s="49"/>
      <c r="C84" s="67"/>
      <c r="D84" s="67"/>
      <c r="E84" s="78"/>
      <c r="F84" s="19"/>
      <c r="G84" s="19"/>
      <c r="H84" s="19"/>
      <c r="I84" s="19"/>
      <c r="J84" s="19"/>
      <c r="K84" s="33"/>
    </row>
    <row r="85" spans="1:14" x14ac:dyDescent="0.2">
      <c r="A85" s="69" t="s">
        <v>146</v>
      </c>
      <c r="B85" s="49"/>
      <c r="C85" s="71">
        <f>SUM(C75:C84)</f>
        <v>-20768</v>
      </c>
      <c r="D85" s="71">
        <f>SUM(D75:D84)</f>
        <v>-2131</v>
      </c>
      <c r="E85" s="71">
        <f>SUM(E75:E84)</f>
        <v>-9294</v>
      </c>
      <c r="F85" s="19"/>
      <c r="G85" s="19"/>
      <c r="H85" s="19"/>
      <c r="I85" s="19"/>
      <c r="J85" s="19"/>
      <c r="K85" s="19"/>
    </row>
    <row r="86" spans="1:14" x14ac:dyDescent="0.2">
      <c r="A86" s="62"/>
      <c r="B86" s="49"/>
      <c r="C86" s="50"/>
      <c r="D86" s="50"/>
      <c r="E86" s="50"/>
      <c r="F86" s="19"/>
      <c r="G86" s="19"/>
      <c r="H86" s="19"/>
      <c r="I86" s="19"/>
      <c r="J86" s="19"/>
      <c r="K86" s="19"/>
    </row>
    <row r="87" spans="1:14" x14ac:dyDescent="0.2">
      <c r="A87" s="62" t="s">
        <v>7759</v>
      </c>
      <c r="B87" s="49"/>
      <c r="C87" s="50"/>
      <c r="D87" s="50"/>
      <c r="E87" s="50">
        <f>E85+D85</f>
        <v>-11425</v>
      </c>
      <c r="F87" s="19"/>
      <c r="G87" s="19"/>
      <c r="H87" s="19"/>
      <c r="I87" s="19"/>
      <c r="J87" s="19"/>
      <c r="K87" s="19"/>
    </row>
    <row r="88" spans="1:14" x14ac:dyDescent="0.2">
      <c r="F88" s="19"/>
      <c r="G88" s="19"/>
      <c r="H88" s="19"/>
      <c r="I88" s="19"/>
      <c r="J88" s="19"/>
      <c r="K88" s="19"/>
    </row>
    <row r="89" spans="1:14" x14ac:dyDescent="0.2">
      <c r="F89" s="19"/>
      <c r="G89" s="19"/>
      <c r="H89" s="19"/>
      <c r="I89" s="19"/>
      <c r="J89" s="19"/>
      <c r="K89" s="19"/>
    </row>
    <row r="90" spans="1:14" x14ac:dyDescent="0.2">
      <c r="F90" s="19"/>
      <c r="G90" s="19"/>
      <c r="H90" s="19"/>
      <c r="I90" s="19"/>
      <c r="J90" s="19"/>
      <c r="K90" s="19"/>
    </row>
    <row r="91" spans="1:14" x14ac:dyDescent="0.2">
      <c r="F91" s="19"/>
      <c r="G91" s="19"/>
      <c r="H91" s="19"/>
      <c r="I91" s="19"/>
      <c r="J91" s="19"/>
      <c r="K91" s="19"/>
    </row>
    <row r="92" spans="1:14" x14ac:dyDescent="0.2">
      <c r="F92" s="19"/>
      <c r="G92" s="19"/>
      <c r="H92" s="19"/>
      <c r="I92" s="19"/>
      <c r="J92" s="19"/>
      <c r="K92" s="19"/>
    </row>
    <row r="93" spans="1:14" x14ac:dyDescent="0.2">
      <c r="F93" s="19"/>
      <c r="G93" s="19"/>
      <c r="H93" s="19"/>
      <c r="I93" s="19"/>
      <c r="J93" s="19"/>
      <c r="K93" s="19"/>
    </row>
    <row r="94" spans="1:14" x14ac:dyDescent="0.2">
      <c r="F94" s="19"/>
      <c r="G94" s="19"/>
      <c r="H94" s="19"/>
      <c r="I94" s="19"/>
      <c r="J94" s="19"/>
      <c r="K94" s="19"/>
    </row>
    <row r="95" spans="1:14" x14ac:dyDescent="0.2">
      <c r="F95" s="19"/>
      <c r="G95" s="19"/>
      <c r="H95" s="19"/>
      <c r="I95" s="19"/>
      <c r="J95" s="19"/>
      <c r="K95" s="19"/>
    </row>
    <row r="96" spans="1:14" x14ac:dyDescent="0.2">
      <c r="F96" s="19"/>
      <c r="G96" s="19"/>
      <c r="H96" s="19"/>
      <c r="I96" s="19"/>
      <c r="J96" s="19"/>
      <c r="K96" s="19"/>
    </row>
    <row r="97" spans="6:11" x14ac:dyDescent="0.2">
      <c r="F97" s="19"/>
      <c r="G97" s="19"/>
      <c r="H97" s="19"/>
      <c r="I97" s="19"/>
      <c r="J97" s="19"/>
      <c r="K97" s="19"/>
    </row>
    <row r="98" spans="6:11" x14ac:dyDescent="0.2">
      <c r="F98" s="19"/>
      <c r="G98" s="19"/>
      <c r="H98" s="19"/>
      <c r="I98" s="19"/>
      <c r="J98" s="19"/>
      <c r="K98" s="19"/>
    </row>
    <row r="99" spans="6:11" x14ac:dyDescent="0.2">
      <c r="F99" s="19"/>
      <c r="G99" s="19"/>
      <c r="H99" s="19"/>
      <c r="I99" s="19"/>
      <c r="J99" s="19"/>
      <c r="K99" s="19"/>
    </row>
    <row r="100" spans="6:11" x14ac:dyDescent="0.2">
      <c r="F100" s="19"/>
      <c r="G100" s="19"/>
      <c r="H100" s="19"/>
      <c r="I100" s="19"/>
      <c r="J100" s="19"/>
      <c r="K100" s="19"/>
    </row>
    <row r="101" spans="6:11" x14ac:dyDescent="0.2">
      <c r="F101" s="19"/>
      <c r="G101" s="19"/>
      <c r="H101" s="19"/>
      <c r="I101" s="19"/>
      <c r="J101" s="19"/>
      <c r="K101" s="19"/>
    </row>
    <row r="102" spans="6:11" x14ac:dyDescent="0.2">
      <c r="F102" s="19"/>
      <c r="G102" s="19"/>
      <c r="H102" s="19"/>
      <c r="I102" s="19"/>
      <c r="J102" s="19"/>
      <c r="K102" s="19"/>
    </row>
    <row r="103" spans="6:11" x14ac:dyDescent="0.2">
      <c r="F103" s="19"/>
      <c r="G103" s="19"/>
      <c r="H103" s="19"/>
      <c r="I103" s="19"/>
      <c r="J103" s="19"/>
      <c r="K103" s="19"/>
    </row>
    <row r="104" spans="6:11" x14ac:dyDescent="0.2">
      <c r="F104" s="19"/>
      <c r="G104" s="19"/>
      <c r="H104" s="19"/>
      <c r="I104" s="19"/>
      <c r="J104" s="19"/>
      <c r="K104" s="19"/>
    </row>
  </sheetData>
  <hyperlinks>
    <hyperlink ref="A1" location="'statewide summary'!Print_Titles" display="Link to Summary Worksheet" xr:uid="{AF0D316E-6926-48DA-BB1D-29C03AB8D301}"/>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2/18/2025</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EF774-E2D4-412C-B2A9-0EE0B301DAD6}">
  <dimension ref="A1:N158"/>
  <sheetViews>
    <sheetView showGridLines="0" workbookViewId="0">
      <pane xSplit="2" ySplit="10" topLeftCell="C11" activePane="bottomRight" state="frozen"/>
      <selection pane="topRight" activeCell="C1" sqref="C1"/>
      <selection pane="bottomLeft" activeCell="A14" sqref="A14"/>
      <selection pane="bottomRight" activeCell="B13" sqref="B13"/>
    </sheetView>
  </sheetViews>
  <sheetFormatPr defaultRowHeight="12.75" x14ac:dyDescent="0.2"/>
  <cols>
    <col min="1" max="1" width="5.7109375" style="3" customWidth="1"/>
    <col min="2" max="2" width="31.140625" style="3" customWidth="1"/>
    <col min="3" max="9" width="13.7109375" style="3" customWidth="1"/>
    <col min="10" max="10" width="1.5703125" style="3" customWidth="1"/>
    <col min="11" max="11" width="9.140625" style="3"/>
    <col min="12" max="12" width="1.42578125" style="3" customWidth="1"/>
    <col min="13" max="13" width="12.7109375" style="3" customWidth="1"/>
    <col min="14" max="16384" width="9.140625" style="3"/>
  </cols>
  <sheetData>
    <row r="1" spans="1:11" ht="16.149999999999999" customHeight="1" x14ac:dyDescent="0.2">
      <c r="A1" s="92" t="s">
        <v>8923</v>
      </c>
    </row>
    <row r="2" spans="1:11" ht="14.45" customHeight="1" x14ac:dyDescent="0.2">
      <c r="B2" s="90" t="s">
        <v>8932</v>
      </c>
    </row>
    <row r="3" spans="1:11" ht="2.1" customHeight="1" x14ac:dyDescent="0.2"/>
    <row r="4" spans="1:11" ht="14.45" customHeight="1" x14ac:dyDescent="0.2">
      <c r="B4" s="15" t="s">
        <v>1</v>
      </c>
    </row>
    <row r="5" spans="1:11" ht="1.1499999999999999" customHeight="1" x14ac:dyDescent="0.2"/>
    <row r="6" spans="1:11" ht="14.45" customHeight="1" x14ac:dyDescent="0.2">
      <c r="B6" s="15" t="s">
        <v>2</v>
      </c>
    </row>
    <row r="7" spans="1:11" ht="0.75" customHeight="1" x14ac:dyDescent="0.2"/>
    <row r="8" spans="1:11" ht="14.45" customHeight="1" x14ac:dyDescent="0.2">
      <c r="B8" s="16" t="s">
        <v>3</v>
      </c>
    </row>
    <row r="9" spans="1:11" x14ac:dyDescent="0.2">
      <c r="B9" s="8" t="s">
        <v>4</v>
      </c>
      <c r="C9" s="1" t="s">
        <v>4</v>
      </c>
      <c r="D9" s="1" t="s">
        <v>4</v>
      </c>
      <c r="E9" s="1" t="s">
        <v>4</v>
      </c>
      <c r="F9" s="1" t="s">
        <v>4</v>
      </c>
      <c r="G9" s="1" t="s">
        <v>4</v>
      </c>
      <c r="H9" s="1" t="s">
        <v>5</v>
      </c>
      <c r="I9" s="1" t="s">
        <v>174</v>
      </c>
    </row>
    <row r="10" spans="1:11" x14ac:dyDescent="0.2">
      <c r="B10" s="9" t="s">
        <v>4</v>
      </c>
      <c r="C10" s="2" t="s">
        <v>7</v>
      </c>
      <c r="D10" s="2" t="s">
        <v>8</v>
      </c>
      <c r="E10" s="2" t="s">
        <v>9</v>
      </c>
      <c r="F10" s="2" t="s">
        <v>10</v>
      </c>
      <c r="G10" s="2" t="s">
        <v>11</v>
      </c>
      <c r="H10" s="2" t="s">
        <v>12</v>
      </c>
      <c r="I10" s="2" t="s">
        <v>13</v>
      </c>
      <c r="K10" s="31" t="s">
        <v>331</v>
      </c>
    </row>
    <row r="11" spans="1:11" x14ac:dyDescent="0.2">
      <c r="B11" s="8" t="s">
        <v>85</v>
      </c>
      <c r="C11" s="76">
        <v>74295.360000000001</v>
      </c>
      <c r="D11" s="76">
        <v>81727.445000000007</v>
      </c>
      <c r="E11" s="76">
        <v>94671.001000000004</v>
      </c>
      <c r="F11" s="76">
        <v>101298.231</v>
      </c>
      <c r="G11" s="76">
        <v>130891.57934</v>
      </c>
      <c r="H11" s="76">
        <v>161792</v>
      </c>
      <c r="I11" s="76">
        <v>161291</v>
      </c>
    </row>
    <row r="13" spans="1:11" x14ac:dyDescent="0.2">
      <c r="B13" s="72" t="s">
        <v>9036</v>
      </c>
      <c r="C13" s="72"/>
      <c r="D13" s="72"/>
      <c r="E13" s="72"/>
      <c r="F13" s="72"/>
      <c r="G13" s="72"/>
      <c r="H13" s="72"/>
      <c r="I13" s="74">
        <f>I11+K13</f>
        <v>161291</v>
      </c>
      <c r="K13" s="32">
        <f>SUM(K14:K79)</f>
        <v>0</v>
      </c>
    </row>
    <row r="14" spans="1:11" x14ac:dyDescent="0.2">
      <c r="B14" s="72" t="s">
        <v>257</v>
      </c>
      <c r="C14" s="72"/>
      <c r="D14" s="72"/>
      <c r="E14" s="72"/>
      <c r="F14" s="72"/>
      <c r="G14" s="72"/>
      <c r="H14" s="72"/>
      <c r="I14" s="75">
        <f>I13/I11-1</f>
        <v>0</v>
      </c>
      <c r="K14" s="30"/>
    </row>
    <row r="15" spans="1:11" x14ac:dyDescent="0.2">
      <c r="K15" s="30"/>
    </row>
    <row r="16" spans="1:11" x14ac:dyDescent="0.2">
      <c r="E16" s="19"/>
      <c r="F16" s="19"/>
      <c r="G16" s="19"/>
      <c r="H16" s="19"/>
      <c r="I16" s="19"/>
      <c r="J16" s="19"/>
      <c r="K16" s="33"/>
    </row>
    <row r="17" spans="1:14" x14ac:dyDescent="0.2">
      <c r="A17" s="23" t="s">
        <v>256</v>
      </c>
      <c r="E17" s="19"/>
      <c r="F17" s="19"/>
      <c r="G17" s="19"/>
      <c r="H17" s="19"/>
      <c r="I17" s="19"/>
      <c r="J17" s="19"/>
      <c r="K17" s="33"/>
    </row>
    <row r="18" spans="1:14" x14ac:dyDescent="0.2">
      <c r="E18" s="19"/>
      <c r="F18" s="19"/>
      <c r="G18" s="19"/>
      <c r="H18" s="19"/>
      <c r="I18" s="19"/>
      <c r="J18" s="19"/>
      <c r="K18" s="33"/>
    </row>
    <row r="19" spans="1:14" x14ac:dyDescent="0.2">
      <c r="A19" s="18">
        <v>2021</v>
      </c>
      <c r="E19" s="19"/>
      <c r="F19" s="19"/>
      <c r="G19" s="19"/>
      <c r="H19" s="19"/>
      <c r="I19" s="19"/>
      <c r="J19" s="19"/>
      <c r="K19" s="33"/>
    </row>
    <row r="20" spans="1:14" x14ac:dyDescent="0.2">
      <c r="B20" s="26" t="s">
        <v>5274</v>
      </c>
      <c r="F20" s="19"/>
      <c r="G20" s="19">
        <v>11264</v>
      </c>
      <c r="H20" s="19">
        <v>9443</v>
      </c>
      <c r="I20" s="19"/>
      <c r="J20" s="19"/>
      <c r="K20" s="33"/>
      <c r="M20" s="3" t="s">
        <v>180</v>
      </c>
      <c r="N20" s="26" t="s">
        <v>5645</v>
      </c>
    </row>
    <row r="21" spans="1:14" x14ac:dyDescent="0.2">
      <c r="B21" s="26" t="s">
        <v>4773</v>
      </c>
      <c r="F21" s="19"/>
      <c r="G21" s="19">
        <v>31</v>
      </c>
      <c r="H21" s="19">
        <v>32</v>
      </c>
      <c r="I21" s="19"/>
      <c r="J21" s="19"/>
      <c r="K21" s="33"/>
      <c r="M21" s="3" t="s">
        <v>180</v>
      </c>
      <c r="N21" s="26" t="s">
        <v>5646</v>
      </c>
    </row>
    <row r="22" spans="1:14" x14ac:dyDescent="0.2">
      <c r="B22" s="26" t="s">
        <v>4940</v>
      </c>
      <c r="F22" s="19"/>
      <c r="G22" s="19">
        <v>71</v>
      </c>
      <c r="H22" s="19">
        <v>6</v>
      </c>
      <c r="I22" s="19"/>
      <c r="J22" s="19"/>
      <c r="K22" s="33"/>
      <c r="M22" s="3" t="s">
        <v>182</v>
      </c>
      <c r="N22" s="26" t="s">
        <v>5647</v>
      </c>
    </row>
    <row r="23" spans="1:14" x14ac:dyDescent="0.2">
      <c r="B23" s="26" t="s">
        <v>5642</v>
      </c>
      <c r="F23" s="19"/>
      <c r="G23" s="19">
        <v>2283</v>
      </c>
      <c r="H23" s="19">
        <v>2266</v>
      </c>
      <c r="I23" s="19"/>
      <c r="J23" s="19"/>
      <c r="K23" s="33"/>
      <c r="M23" s="3" t="s">
        <v>180</v>
      </c>
      <c r="N23" s="26" t="s">
        <v>5648</v>
      </c>
    </row>
    <row r="24" spans="1:14" x14ac:dyDescent="0.2">
      <c r="B24" s="26" t="s">
        <v>5643</v>
      </c>
      <c r="F24" s="19"/>
      <c r="G24" s="19">
        <v>-1816</v>
      </c>
      <c r="H24" s="19">
        <v>-1907</v>
      </c>
      <c r="I24" s="19"/>
      <c r="J24" s="19"/>
      <c r="K24" s="33"/>
      <c r="M24" s="3" t="s">
        <v>180</v>
      </c>
      <c r="N24" s="26" t="s">
        <v>5649</v>
      </c>
    </row>
    <row r="25" spans="1:14" x14ac:dyDescent="0.2">
      <c r="B25" s="26" t="s">
        <v>5644</v>
      </c>
      <c r="F25" s="19"/>
      <c r="G25" s="19">
        <v>2144</v>
      </c>
      <c r="H25" s="19">
        <v>2205</v>
      </c>
      <c r="I25" s="19"/>
      <c r="J25" s="19"/>
      <c r="K25" s="33"/>
      <c r="M25" s="3" t="s">
        <v>180</v>
      </c>
      <c r="N25" s="26" t="s">
        <v>5650</v>
      </c>
    </row>
    <row r="26" spans="1:14" x14ac:dyDescent="0.2">
      <c r="B26" s="3" t="s">
        <v>221</v>
      </c>
      <c r="F26" s="19"/>
      <c r="G26" s="19">
        <v>-607</v>
      </c>
      <c r="H26" s="19">
        <v>1128</v>
      </c>
      <c r="I26" s="19"/>
      <c r="J26" s="19"/>
      <c r="K26" s="33"/>
      <c r="N26" s="3" t="s">
        <v>2279</v>
      </c>
    </row>
    <row r="27" spans="1:14" x14ac:dyDescent="0.2">
      <c r="F27" s="19"/>
      <c r="G27" s="19"/>
      <c r="H27" s="19"/>
      <c r="I27" s="19"/>
      <c r="J27" s="19"/>
      <c r="K27" s="33"/>
    </row>
    <row r="28" spans="1:14" x14ac:dyDescent="0.2">
      <c r="A28" s="3">
        <v>2022</v>
      </c>
      <c r="F28" s="19"/>
      <c r="G28" s="19"/>
      <c r="H28" s="19"/>
      <c r="I28" s="19"/>
      <c r="J28" s="19"/>
      <c r="K28" s="33"/>
    </row>
    <row r="29" spans="1:14" x14ac:dyDescent="0.2">
      <c r="B29" s="26" t="s">
        <v>5651</v>
      </c>
      <c r="F29" s="19"/>
      <c r="G29" s="19">
        <v>236</v>
      </c>
      <c r="H29" s="19">
        <v>0</v>
      </c>
      <c r="I29" s="19"/>
      <c r="J29" s="19"/>
      <c r="K29" s="33"/>
      <c r="M29" s="3" t="s">
        <v>184</v>
      </c>
      <c r="N29" s="26" t="s">
        <v>5653</v>
      </c>
    </row>
    <row r="30" spans="1:14" x14ac:dyDescent="0.2">
      <c r="B30" s="26" t="s">
        <v>3934</v>
      </c>
      <c r="F30" s="19"/>
      <c r="G30" s="19">
        <v>0</v>
      </c>
      <c r="H30" s="19">
        <v>176</v>
      </c>
      <c r="I30" s="19"/>
      <c r="J30" s="19"/>
      <c r="K30" s="33"/>
      <c r="M30" s="3" t="s">
        <v>182</v>
      </c>
      <c r="N30" s="26" t="s">
        <v>4168</v>
      </c>
    </row>
    <row r="31" spans="1:14" x14ac:dyDescent="0.2">
      <c r="B31" s="26" t="s">
        <v>4940</v>
      </c>
      <c r="F31" s="19"/>
      <c r="G31" s="19">
        <v>57</v>
      </c>
      <c r="H31" s="19">
        <v>78</v>
      </c>
      <c r="I31" s="19"/>
      <c r="J31" s="19"/>
      <c r="K31" s="33"/>
      <c r="M31" s="3" t="s">
        <v>182</v>
      </c>
      <c r="N31" s="26" t="s">
        <v>5654</v>
      </c>
    </row>
    <row r="32" spans="1:14" x14ac:dyDescent="0.2">
      <c r="B32" s="26" t="s">
        <v>5652</v>
      </c>
      <c r="F32" s="19"/>
      <c r="G32" s="19">
        <v>2399</v>
      </c>
      <c r="H32" s="19">
        <v>5039</v>
      </c>
      <c r="I32" s="19"/>
      <c r="J32" s="19"/>
      <c r="K32" s="33"/>
      <c r="M32" s="3" t="s">
        <v>180</v>
      </c>
      <c r="N32" s="26" t="s">
        <v>5655</v>
      </c>
    </row>
    <row r="33" spans="1:14" x14ac:dyDescent="0.2">
      <c r="B33" s="26" t="s">
        <v>4942</v>
      </c>
      <c r="F33" s="19"/>
      <c r="G33" s="19">
        <v>394</v>
      </c>
      <c r="H33" s="19">
        <v>0</v>
      </c>
      <c r="I33" s="19"/>
      <c r="J33" s="19"/>
      <c r="K33" s="33"/>
      <c r="M33" s="3" t="s">
        <v>184</v>
      </c>
      <c r="N33" s="26" t="s">
        <v>5656</v>
      </c>
    </row>
    <row r="34" spans="1:14" x14ac:dyDescent="0.2">
      <c r="B34" s="26" t="s">
        <v>4943</v>
      </c>
      <c r="F34" s="19"/>
      <c r="G34" s="19">
        <v>54</v>
      </c>
      <c r="H34" s="19">
        <v>63</v>
      </c>
      <c r="I34" s="19"/>
      <c r="J34" s="19"/>
      <c r="K34" s="33"/>
      <c r="M34" s="3" t="s">
        <v>180</v>
      </c>
      <c r="N34" s="26" t="s">
        <v>5657</v>
      </c>
    </row>
    <row r="35" spans="1:14" x14ac:dyDescent="0.2">
      <c r="B35" s="3" t="s">
        <v>221</v>
      </c>
      <c r="F35" s="19"/>
      <c r="G35" s="19">
        <v>2265</v>
      </c>
      <c r="H35" s="19">
        <v>2729</v>
      </c>
      <c r="I35" s="19"/>
      <c r="J35" s="19"/>
      <c r="K35" s="33"/>
      <c r="N35" s="39" t="s">
        <v>3285</v>
      </c>
    </row>
    <row r="36" spans="1:14" x14ac:dyDescent="0.2">
      <c r="B36" s="3" t="s">
        <v>173</v>
      </c>
      <c r="F36" s="19"/>
      <c r="G36" s="19">
        <v>1393</v>
      </c>
      <c r="H36" s="19">
        <v>2786</v>
      </c>
      <c r="I36" s="19"/>
      <c r="J36" s="19"/>
      <c r="K36" s="33"/>
      <c r="N36" s="3" t="s">
        <v>5727</v>
      </c>
    </row>
    <row r="37" spans="1:14" x14ac:dyDescent="0.2">
      <c r="F37" s="19"/>
      <c r="G37" s="19"/>
      <c r="H37" s="19"/>
      <c r="I37" s="19"/>
      <c r="J37" s="19"/>
      <c r="K37" s="33"/>
    </row>
    <row r="38" spans="1:14" x14ac:dyDescent="0.2">
      <c r="A38" s="3">
        <v>2023</v>
      </c>
      <c r="F38" s="19"/>
      <c r="G38" s="19"/>
      <c r="H38" s="19"/>
      <c r="I38" s="19"/>
      <c r="J38" s="19"/>
      <c r="K38" s="33"/>
    </row>
    <row r="39" spans="1:14" x14ac:dyDescent="0.2">
      <c r="B39" s="26" t="s">
        <v>5658</v>
      </c>
      <c r="F39" s="19"/>
      <c r="G39" s="19">
        <v>224</v>
      </c>
      <c r="H39" s="19"/>
      <c r="I39" s="19"/>
      <c r="J39" s="19"/>
      <c r="K39" s="33"/>
      <c r="M39" s="3" t="s">
        <v>180</v>
      </c>
      <c r="N39" s="26" t="s">
        <v>5659</v>
      </c>
    </row>
    <row r="40" spans="1:14" x14ac:dyDescent="0.2">
      <c r="B40" s="26" t="s">
        <v>4942</v>
      </c>
      <c r="F40" s="19"/>
      <c r="G40" s="19">
        <v>-5</v>
      </c>
      <c r="H40" s="19"/>
      <c r="I40" s="19"/>
      <c r="J40" s="19"/>
      <c r="K40" s="33"/>
      <c r="M40" s="3" t="s">
        <v>180</v>
      </c>
      <c r="N40" s="26" t="s">
        <v>4984</v>
      </c>
    </row>
    <row r="41" spans="1:14" x14ac:dyDescent="0.2">
      <c r="B41" s="26" t="s">
        <v>4986</v>
      </c>
      <c r="F41" s="19"/>
      <c r="G41" s="19"/>
      <c r="H41" s="19">
        <v>150</v>
      </c>
      <c r="I41" s="19">
        <v>0</v>
      </c>
      <c r="J41" s="19"/>
      <c r="K41" s="33"/>
      <c r="M41" s="3" t="s">
        <v>184</v>
      </c>
      <c r="N41" s="3" t="s">
        <v>5661</v>
      </c>
    </row>
    <row r="42" spans="1:14" x14ac:dyDescent="0.2">
      <c r="B42" s="26" t="s">
        <v>5658</v>
      </c>
      <c r="F42" s="19"/>
      <c r="G42" s="19"/>
      <c r="H42" s="19">
        <v>448</v>
      </c>
      <c r="I42" s="19">
        <v>470</v>
      </c>
      <c r="J42" s="19"/>
      <c r="K42" s="33"/>
      <c r="M42" s="3" t="s">
        <v>180</v>
      </c>
      <c r="N42" s="26" t="s">
        <v>5659</v>
      </c>
    </row>
    <row r="43" spans="1:14" x14ac:dyDescent="0.2">
      <c r="B43" s="26" t="s">
        <v>5660</v>
      </c>
      <c r="F43" s="19"/>
      <c r="G43" s="19"/>
      <c r="H43" s="19">
        <v>125</v>
      </c>
      <c r="I43" s="19">
        <v>0</v>
      </c>
      <c r="J43" s="19"/>
      <c r="K43" s="33"/>
      <c r="M43" s="3" t="s">
        <v>184</v>
      </c>
      <c r="N43" s="26" t="s">
        <v>5662</v>
      </c>
    </row>
    <row r="44" spans="1:14" x14ac:dyDescent="0.2">
      <c r="B44" s="3" t="s">
        <v>221</v>
      </c>
      <c r="F44" s="19"/>
      <c r="G44" s="19"/>
      <c r="H44" s="19">
        <v>11277</v>
      </c>
      <c r="I44" s="19">
        <v>10497</v>
      </c>
      <c r="J44" s="19"/>
      <c r="K44" s="33"/>
      <c r="N44" s="39" t="s">
        <v>2491</v>
      </c>
    </row>
    <row r="45" spans="1:14" x14ac:dyDescent="0.2">
      <c r="F45" s="19"/>
      <c r="G45" s="19"/>
      <c r="H45" s="19"/>
      <c r="I45" s="19"/>
      <c r="J45" s="19"/>
      <c r="K45" s="33"/>
    </row>
    <row r="46" spans="1:14" x14ac:dyDescent="0.2">
      <c r="A46" s="3">
        <v>2024</v>
      </c>
      <c r="F46" s="19"/>
      <c r="G46" s="19"/>
      <c r="H46" s="19"/>
      <c r="I46" s="19"/>
      <c r="J46" s="19"/>
      <c r="K46" s="33"/>
    </row>
    <row r="47" spans="1:14" x14ac:dyDescent="0.2">
      <c r="B47" s="26" t="s">
        <v>5024</v>
      </c>
      <c r="F47" s="19"/>
      <c r="G47" s="19"/>
      <c r="H47" s="19">
        <v>2</v>
      </c>
      <c r="I47" s="19">
        <v>272</v>
      </c>
      <c r="J47" s="19"/>
      <c r="K47" s="33"/>
      <c r="M47" s="3" t="s">
        <v>182</v>
      </c>
      <c r="N47" s="26" t="s">
        <v>5034</v>
      </c>
    </row>
    <row r="48" spans="1:14" x14ac:dyDescent="0.2">
      <c r="B48" s="26" t="s">
        <v>5663</v>
      </c>
      <c r="F48" s="19"/>
      <c r="G48" s="19"/>
      <c r="H48" s="19">
        <v>189</v>
      </c>
      <c r="I48" s="19">
        <v>397</v>
      </c>
      <c r="J48" s="19"/>
      <c r="K48" s="33"/>
      <c r="M48" s="3" t="s">
        <v>180</v>
      </c>
      <c r="N48" s="26" t="s">
        <v>5665</v>
      </c>
    </row>
    <row r="49" spans="1:14" x14ac:dyDescent="0.2">
      <c r="B49" s="26" t="s">
        <v>5664</v>
      </c>
      <c r="F49" s="19"/>
      <c r="G49" s="19"/>
      <c r="H49" s="19">
        <v>518</v>
      </c>
      <c r="I49" s="19">
        <v>32</v>
      </c>
      <c r="J49" s="19"/>
      <c r="K49" s="33"/>
      <c r="M49" s="3" t="s">
        <v>180</v>
      </c>
      <c r="N49" s="26" t="s">
        <v>5666</v>
      </c>
    </row>
    <row r="50" spans="1:14" x14ac:dyDescent="0.2">
      <c r="B50" s="3" t="s">
        <v>221</v>
      </c>
      <c r="F50" s="19"/>
      <c r="G50" s="19"/>
      <c r="H50" s="19">
        <v>-94</v>
      </c>
      <c r="I50" s="19">
        <v>-178</v>
      </c>
      <c r="J50" s="19"/>
      <c r="K50" s="33"/>
      <c r="N50" s="3" t="s">
        <v>1009</v>
      </c>
    </row>
    <row r="51" spans="1:14" x14ac:dyDescent="0.2">
      <c r="F51" s="19"/>
      <c r="G51" s="19"/>
      <c r="H51" s="19"/>
      <c r="I51" s="19"/>
      <c r="J51" s="19"/>
      <c r="K51" s="33"/>
    </row>
    <row r="52" spans="1:14" x14ac:dyDescent="0.2">
      <c r="F52" s="19"/>
      <c r="G52" s="19"/>
      <c r="H52" s="19"/>
      <c r="I52" s="19"/>
      <c r="J52" s="19"/>
      <c r="K52" s="33"/>
    </row>
    <row r="53" spans="1:14" x14ac:dyDescent="0.2">
      <c r="A53" s="59" t="s">
        <v>6459</v>
      </c>
      <c r="B53" s="39"/>
      <c r="F53" s="19"/>
      <c r="G53" s="19"/>
      <c r="H53" s="19"/>
      <c r="I53" s="19"/>
      <c r="J53" s="19"/>
      <c r="K53" s="33"/>
    </row>
    <row r="54" spans="1:14" x14ac:dyDescent="0.2">
      <c r="A54" s="39"/>
      <c r="B54" s="39" t="s">
        <v>579</v>
      </c>
      <c r="F54" s="19"/>
      <c r="G54" s="19"/>
      <c r="H54" s="19"/>
      <c r="I54" s="19">
        <v>2102</v>
      </c>
      <c r="J54" s="19"/>
      <c r="K54" s="33"/>
      <c r="N54" s="3" t="s">
        <v>8935</v>
      </c>
    </row>
    <row r="55" spans="1:14" x14ac:dyDescent="0.2">
      <c r="A55" s="39"/>
      <c r="B55" s="39" t="s">
        <v>578</v>
      </c>
      <c r="F55" s="19"/>
      <c r="G55" s="19"/>
      <c r="H55" s="19"/>
      <c r="I55" s="19">
        <v>-1135</v>
      </c>
      <c r="J55" s="19"/>
      <c r="K55" s="33"/>
      <c r="N55" s="3" t="s">
        <v>8936</v>
      </c>
    </row>
    <row r="56" spans="1:14" x14ac:dyDescent="0.2">
      <c r="B56" s="36" t="s">
        <v>4227</v>
      </c>
      <c r="F56" s="19"/>
      <c r="G56" s="19"/>
      <c r="H56" s="19"/>
      <c r="I56" s="48">
        <v>93</v>
      </c>
      <c r="J56" s="19"/>
      <c r="K56" s="33"/>
      <c r="N56" s="3" t="s">
        <v>5055</v>
      </c>
    </row>
    <row r="57" spans="1:14" x14ac:dyDescent="0.2">
      <c r="B57" s="36" t="s">
        <v>5048</v>
      </c>
      <c r="F57" s="19"/>
      <c r="G57" s="19"/>
      <c r="H57" s="19"/>
      <c r="I57" s="48">
        <v>302</v>
      </c>
      <c r="J57" s="19"/>
      <c r="K57" s="33"/>
      <c r="N57" s="3" t="s">
        <v>5730</v>
      </c>
    </row>
    <row r="58" spans="1:14" x14ac:dyDescent="0.2">
      <c r="B58" s="36" t="s">
        <v>4529</v>
      </c>
      <c r="F58" s="19"/>
      <c r="G58" s="19"/>
      <c r="H58" s="19"/>
      <c r="I58" s="48">
        <v>175</v>
      </c>
      <c r="J58" s="19"/>
      <c r="K58" s="33"/>
      <c r="N58" s="3" t="s">
        <v>5058</v>
      </c>
    </row>
    <row r="59" spans="1:14" x14ac:dyDescent="0.2">
      <c r="B59" s="36" t="s">
        <v>8636</v>
      </c>
      <c r="F59" s="19"/>
      <c r="G59" s="19"/>
      <c r="H59" s="19"/>
      <c r="I59" s="48">
        <v>-1731</v>
      </c>
      <c r="J59" s="19"/>
      <c r="K59" s="33"/>
      <c r="N59" s="3" t="s">
        <v>8833</v>
      </c>
    </row>
    <row r="60" spans="1:14" x14ac:dyDescent="0.2">
      <c r="B60" s="36" t="s">
        <v>8832</v>
      </c>
      <c r="F60" s="19"/>
      <c r="G60" s="19"/>
      <c r="H60" s="19"/>
      <c r="I60" s="48">
        <v>1013</v>
      </c>
      <c r="J60" s="19"/>
      <c r="K60" s="33"/>
      <c r="N60" s="3" t="s">
        <v>8834</v>
      </c>
    </row>
    <row r="61" spans="1:14" x14ac:dyDescent="0.2">
      <c r="B61" s="36" t="s">
        <v>8773</v>
      </c>
      <c r="F61" s="19"/>
      <c r="G61" s="19"/>
      <c r="H61" s="19"/>
      <c r="I61" s="48">
        <v>-254</v>
      </c>
      <c r="J61" s="19"/>
      <c r="K61" s="33"/>
    </row>
    <row r="62" spans="1:14" x14ac:dyDescent="0.2">
      <c r="F62" s="19"/>
      <c r="G62" s="19"/>
      <c r="H62" s="19"/>
      <c r="I62" s="19"/>
      <c r="J62" s="19"/>
      <c r="K62" s="33"/>
    </row>
    <row r="63" spans="1:14" x14ac:dyDescent="0.2">
      <c r="F63" s="19"/>
      <c r="G63" s="19"/>
      <c r="H63" s="19"/>
      <c r="I63" s="19"/>
      <c r="J63" s="19"/>
      <c r="K63" s="33"/>
    </row>
    <row r="64" spans="1:14" ht="25.5" x14ac:dyDescent="0.2">
      <c r="A64" s="61" t="s">
        <v>6460</v>
      </c>
      <c r="B64" s="62"/>
      <c r="C64" s="66" t="s">
        <v>3292</v>
      </c>
      <c r="D64" s="66" t="s">
        <v>3293</v>
      </c>
      <c r="E64" s="70" t="s">
        <v>7761</v>
      </c>
      <c r="F64" s="19"/>
      <c r="G64" s="19"/>
      <c r="H64" s="19"/>
      <c r="I64" s="19"/>
      <c r="J64" s="19"/>
      <c r="K64" s="33"/>
    </row>
    <row r="65" spans="1:14" x14ac:dyDescent="0.2">
      <c r="A65" s="62"/>
      <c r="B65" s="51" t="s">
        <v>4227</v>
      </c>
      <c r="C65" s="67">
        <f>-I56</f>
        <v>-93</v>
      </c>
      <c r="D65" s="67"/>
      <c r="E65" s="78"/>
      <c r="F65" s="19"/>
      <c r="G65" s="19"/>
      <c r="H65" s="19"/>
      <c r="I65" s="19"/>
      <c r="J65" s="19"/>
      <c r="K65" s="33"/>
    </row>
    <row r="66" spans="1:14" x14ac:dyDescent="0.2">
      <c r="A66" s="62"/>
      <c r="B66" s="51" t="s">
        <v>5048</v>
      </c>
      <c r="C66" s="67">
        <f>-I57</f>
        <v>-302</v>
      </c>
      <c r="D66" s="50"/>
      <c r="E66" s="78"/>
      <c r="F66" s="19"/>
      <c r="G66" s="19"/>
      <c r="H66" s="19"/>
      <c r="I66" s="19"/>
      <c r="J66" s="19"/>
      <c r="K66" s="33"/>
    </row>
    <row r="67" spans="1:14" x14ac:dyDescent="0.2">
      <c r="A67" s="62"/>
      <c r="B67" s="51" t="s">
        <v>4529</v>
      </c>
      <c r="C67" s="67">
        <f>-I58</f>
        <v>-175</v>
      </c>
      <c r="D67" s="50"/>
      <c r="E67" s="78"/>
      <c r="F67" s="19"/>
      <c r="G67" s="19"/>
      <c r="H67" s="19"/>
      <c r="I67" s="19"/>
      <c r="J67" s="19"/>
      <c r="K67" s="33"/>
    </row>
    <row r="68" spans="1:14" x14ac:dyDescent="0.2">
      <c r="A68" s="62"/>
      <c r="B68" s="51" t="s">
        <v>8773</v>
      </c>
      <c r="C68" s="67">
        <f>-I61</f>
        <v>254</v>
      </c>
      <c r="D68" s="50"/>
      <c r="E68" s="78"/>
      <c r="F68" s="19"/>
      <c r="G68" s="19"/>
      <c r="H68" s="19"/>
      <c r="I68" s="19"/>
      <c r="J68" s="19"/>
      <c r="K68" s="33"/>
    </row>
    <row r="69" spans="1:14" x14ac:dyDescent="0.2">
      <c r="A69" s="62"/>
      <c r="B69" s="51" t="s">
        <v>5728</v>
      </c>
      <c r="C69" s="52">
        <v>-2964</v>
      </c>
      <c r="D69" s="52">
        <v>-2964</v>
      </c>
      <c r="E69" s="78"/>
      <c r="F69" s="19"/>
      <c r="G69" s="19"/>
      <c r="H69" s="19"/>
      <c r="I69" s="19"/>
      <c r="J69" s="19"/>
      <c r="K69" s="33"/>
      <c r="N69" s="3" t="s">
        <v>5731</v>
      </c>
    </row>
    <row r="70" spans="1:14" x14ac:dyDescent="0.2">
      <c r="A70" s="62"/>
      <c r="B70" s="51" t="s">
        <v>5729</v>
      </c>
      <c r="C70" s="52">
        <v>-1858</v>
      </c>
      <c r="D70" s="52">
        <v>-1858</v>
      </c>
      <c r="E70" s="78"/>
      <c r="F70" s="19"/>
      <c r="G70" s="19"/>
      <c r="H70" s="19"/>
      <c r="I70" s="19"/>
      <c r="J70" s="19"/>
      <c r="K70" s="33"/>
      <c r="N70" s="3" t="s">
        <v>5732</v>
      </c>
    </row>
    <row r="71" spans="1:14" x14ac:dyDescent="0.2">
      <c r="A71" s="62"/>
      <c r="B71" s="68" t="s">
        <v>9013</v>
      </c>
      <c r="C71" s="52">
        <v>-154</v>
      </c>
      <c r="D71" s="52">
        <v>-154</v>
      </c>
      <c r="E71" s="78"/>
      <c r="F71" s="19"/>
      <c r="G71" s="19"/>
      <c r="H71" s="19"/>
      <c r="I71" s="19"/>
      <c r="J71" s="19"/>
      <c r="K71" s="33"/>
      <c r="N71" s="3" t="s">
        <v>9015</v>
      </c>
    </row>
    <row r="72" spans="1:14" x14ac:dyDescent="0.2">
      <c r="A72" s="62"/>
      <c r="B72" s="68" t="s">
        <v>9014</v>
      </c>
      <c r="C72" s="52">
        <v>-219</v>
      </c>
      <c r="D72" s="52">
        <v>-219</v>
      </c>
      <c r="E72" s="78"/>
      <c r="F72" s="19"/>
      <c r="G72" s="19"/>
      <c r="H72" s="19"/>
      <c r="I72" s="19"/>
      <c r="J72" s="19"/>
      <c r="K72" s="33"/>
      <c r="N72" s="3" t="s">
        <v>9016</v>
      </c>
    </row>
    <row r="73" spans="1:14" x14ac:dyDescent="0.2">
      <c r="A73" s="62"/>
      <c r="B73" s="68" t="s">
        <v>8835</v>
      </c>
      <c r="C73" s="52"/>
      <c r="D73" s="52"/>
      <c r="E73" s="78">
        <v>-1860</v>
      </c>
      <c r="F73" s="19"/>
      <c r="G73" s="19"/>
      <c r="H73" s="19"/>
      <c r="I73" s="19"/>
      <c r="J73" s="19"/>
      <c r="K73" s="33"/>
      <c r="N73" s="26" t="s">
        <v>8836</v>
      </c>
    </row>
    <row r="74" spans="1:14" x14ac:dyDescent="0.2">
      <c r="A74" s="62"/>
      <c r="B74" s="68" t="s">
        <v>8535</v>
      </c>
      <c r="C74" s="52"/>
      <c r="D74" s="52"/>
      <c r="E74" s="78">
        <v>-228</v>
      </c>
      <c r="F74" s="19"/>
      <c r="G74" s="19"/>
      <c r="H74" s="19"/>
      <c r="I74" s="19"/>
      <c r="J74" s="19"/>
      <c r="K74" s="33"/>
      <c r="N74" s="26" t="s">
        <v>8537</v>
      </c>
    </row>
    <row r="75" spans="1:14" x14ac:dyDescent="0.2">
      <c r="A75" s="62"/>
      <c r="B75" s="68" t="s">
        <v>8264</v>
      </c>
      <c r="C75" s="52"/>
      <c r="D75" s="52"/>
      <c r="E75" s="78">
        <v>-384</v>
      </c>
      <c r="F75" s="19"/>
      <c r="G75" s="19"/>
      <c r="H75" s="19"/>
      <c r="I75" s="19"/>
      <c r="J75" s="19"/>
      <c r="K75" s="33"/>
      <c r="N75" s="26" t="s">
        <v>8270</v>
      </c>
    </row>
    <row r="76" spans="1:14" x14ac:dyDescent="0.2">
      <c r="A76" s="62"/>
      <c r="B76" s="68" t="s">
        <v>8751</v>
      </c>
      <c r="C76" s="52"/>
      <c r="D76" s="52"/>
      <c r="E76" s="78">
        <v>-32</v>
      </c>
      <c r="F76" s="19"/>
      <c r="G76" s="19"/>
      <c r="H76" s="19"/>
      <c r="I76" s="19"/>
      <c r="J76" s="19"/>
      <c r="K76" s="33"/>
      <c r="N76" s="26" t="s">
        <v>8781</v>
      </c>
    </row>
    <row r="77" spans="1:14" x14ac:dyDescent="0.2">
      <c r="A77" s="62"/>
      <c r="B77" s="68" t="s">
        <v>7516</v>
      </c>
      <c r="C77" s="52"/>
      <c r="D77" s="52"/>
      <c r="E77" s="78">
        <v>-1172</v>
      </c>
      <c r="F77" s="19"/>
      <c r="G77" s="19"/>
      <c r="H77" s="19"/>
      <c r="I77" s="19"/>
      <c r="J77" s="19"/>
      <c r="K77" s="33"/>
      <c r="N77" s="26" t="s">
        <v>7520</v>
      </c>
    </row>
    <row r="78" spans="1:14" x14ac:dyDescent="0.2">
      <c r="A78" s="62"/>
      <c r="B78" s="68" t="s">
        <v>8266</v>
      </c>
      <c r="C78" s="52"/>
      <c r="D78" s="52"/>
      <c r="E78" s="78">
        <v>-44</v>
      </c>
      <c r="F78" s="19"/>
      <c r="G78" s="19"/>
      <c r="H78" s="19"/>
      <c r="I78" s="19"/>
      <c r="J78" s="19"/>
      <c r="K78" s="33"/>
      <c r="N78" s="26" t="s">
        <v>8272</v>
      </c>
    </row>
    <row r="79" spans="1:14" x14ac:dyDescent="0.2">
      <c r="A79" s="62"/>
      <c r="B79" s="49"/>
      <c r="C79" s="67"/>
      <c r="D79" s="67"/>
      <c r="E79" s="78"/>
      <c r="F79" s="19"/>
      <c r="G79" s="19"/>
      <c r="H79" s="19"/>
      <c r="I79" s="19"/>
      <c r="J79" s="19"/>
      <c r="K79" s="33"/>
    </row>
    <row r="80" spans="1:14" x14ac:dyDescent="0.2">
      <c r="A80" s="69" t="s">
        <v>146</v>
      </c>
      <c r="B80" s="49"/>
      <c r="C80" s="71">
        <f>SUM(C65:C79)</f>
        <v>-5511</v>
      </c>
      <c r="D80" s="71">
        <f>SUM(D65:D79)</f>
        <v>-5195</v>
      </c>
      <c r="E80" s="71">
        <f>SUM(E65:E79)</f>
        <v>-3720</v>
      </c>
      <c r="F80" s="19"/>
      <c r="G80" s="19"/>
      <c r="H80" s="19"/>
      <c r="I80" s="19"/>
      <c r="J80" s="19"/>
      <c r="K80" s="19"/>
    </row>
    <row r="81" spans="1:11" x14ac:dyDescent="0.2">
      <c r="A81" s="62"/>
      <c r="B81" s="49"/>
      <c r="C81" s="50"/>
      <c r="D81" s="50"/>
      <c r="E81" s="50"/>
      <c r="F81" s="19"/>
      <c r="G81" s="19"/>
      <c r="H81" s="19"/>
      <c r="I81" s="19"/>
      <c r="J81" s="19"/>
      <c r="K81" s="19"/>
    </row>
    <row r="82" spans="1:11" x14ac:dyDescent="0.2">
      <c r="A82" s="62" t="s">
        <v>7759</v>
      </c>
      <c r="B82" s="49"/>
      <c r="C82" s="50"/>
      <c r="D82" s="50"/>
      <c r="E82" s="50">
        <f>E80+D80</f>
        <v>-8915</v>
      </c>
      <c r="F82" s="19"/>
      <c r="G82" s="19"/>
      <c r="H82" s="19"/>
      <c r="I82" s="19"/>
      <c r="J82" s="19"/>
      <c r="K82" s="19"/>
    </row>
    <row r="83" spans="1:11" x14ac:dyDescent="0.2">
      <c r="F83" s="19"/>
      <c r="G83" s="19"/>
      <c r="H83" s="19"/>
      <c r="I83" s="19"/>
      <c r="J83" s="19"/>
      <c r="K83" s="19"/>
    </row>
    <row r="84" spans="1:11" x14ac:dyDescent="0.2">
      <c r="F84" s="19"/>
      <c r="G84" s="19"/>
      <c r="H84" s="19"/>
      <c r="I84" s="19"/>
      <c r="J84" s="19"/>
      <c r="K84" s="19"/>
    </row>
    <row r="85" spans="1:11" x14ac:dyDescent="0.2">
      <c r="F85" s="19"/>
      <c r="G85" s="19"/>
      <c r="H85" s="19"/>
      <c r="I85" s="19"/>
      <c r="J85" s="19"/>
      <c r="K85" s="19"/>
    </row>
    <row r="86" spans="1:11" x14ac:dyDescent="0.2">
      <c r="F86" s="19"/>
      <c r="G86" s="19"/>
      <c r="H86" s="19"/>
      <c r="I86" s="19"/>
      <c r="J86" s="19"/>
      <c r="K86" s="19"/>
    </row>
    <row r="87" spans="1:11" x14ac:dyDescent="0.2">
      <c r="F87" s="19"/>
      <c r="G87" s="19"/>
      <c r="H87" s="19"/>
      <c r="I87" s="19"/>
      <c r="J87" s="19"/>
      <c r="K87" s="19"/>
    </row>
    <row r="88" spans="1:11" x14ac:dyDescent="0.2">
      <c r="F88" s="19"/>
      <c r="G88" s="19"/>
      <c r="H88" s="19"/>
      <c r="I88" s="19"/>
      <c r="J88" s="19"/>
      <c r="K88" s="19"/>
    </row>
    <row r="89" spans="1:11" x14ac:dyDescent="0.2">
      <c r="F89" s="19"/>
      <c r="G89" s="19"/>
      <c r="H89" s="19"/>
      <c r="I89" s="19"/>
      <c r="J89" s="19"/>
      <c r="K89" s="19"/>
    </row>
    <row r="90" spans="1:11" x14ac:dyDescent="0.2">
      <c r="F90" s="19"/>
      <c r="G90" s="19"/>
      <c r="H90" s="19"/>
      <c r="I90" s="19"/>
      <c r="J90" s="19"/>
      <c r="K90" s="19"/>
    </row>
    <row r="91" spans="1:11" x14ac:dyDescent="0.2">
      <c r="F91" s="19"/>
      <c r="G91" s="19"/>
      <c r="H91" s="19"/>
      <c r="I91" s="19"/>
      <c r="J91" s="19"/>
      <c r="K91" s="19"/>
    </row>
    <row r="92" spans="1:11" x14ac:dyDescent="0.2">
      <c r="F92" s="19"/>
      <c r="G92" s="19"/>
      <c r="H92" s="19"/>
      <c r="I92" s="19"/>
      <c r="J92" s="19"/>
      <c r="K92" s="19"/>
    </row>
    <row r="93" spans="1:11" x14ac:dyDescent="0.2">
      <c r="F93" s="19"/>
      <c r="G93" s="19"/>
      <c r="H93" s="19"/>
      <c r="I93" s="19"/>
      <c r="J93" s="19"/>
      <c r="K93" s="19"/>
    </row>
    <row r="94" spans="1:11" x14ac:dyDescent="0.2">
      <c r="F94" s="19"/>
      <c r="G94" s="19"/>
      <c r="H94" s="19"/>
      <c r="I94" s="19"/>
      <c r="J94" s="19"/>
      <c r="K94" s="19"/>
    </row>
    <row r="95" spans="1:11" x14ac:dyDescent="0.2">
      <c r="F95" s="19"/>
      <c r="G95" s="19"/>
      <c r="H95" s="19"/>
      <c r="I95" s="19"/>
      <c r="J95" s="19"/>
      <c r="K95" s="19"/>
    </row>
    <row r="96" spans="1:11" x14ac:dyDescent="0.2">
      <c r="F96" s="19"/>
      <c r="G96" s="19"/>
      <c r="H96" s="19"/>
      <c r="I96" s="19"/>
      <c r="J96" s="19"/>
      <c r="K96" s="19"/>
    </row>
    <row r="97" spans="6:11" x14ac:dyDescent="0.2">
      <c r="F97" s="19"/>
      <c r="G97" s="19"/>
      <c r="H97" s="19"/>
      <c r="I97" s="19"/>
      <c r="J97" s="19"/>
      <c r="K97" s="19"/>
    </row>
    <row r="98" spans="6:11" x14ac:dyDescent="0.2">
      <c r="F98" s="19"/>
      <c r="G98" s="19"/>
      <c r="H98" s="19"/>
      <c r="I98" s="19"/>
      <c r="J98" s="19"/>
      <c r="K98" s="19"/>
    </row>
    <row r="99" spans="6:11" x14ac:dyDescent="0.2">
      <c r="F99" s="19"/>
      <c r="G99" s="19"/>
      <c r="H99" s="19"/>
      <c r="I99" s="19"/>
      <c r="J99" s="19"/>
      <c r="K99" s="19"/>
    </row>
    <row r="100" spans="6:11" x14ac:dyDescent="0.2">
      <c r="F100" s="19"/>
      <c r="G100" s="19"/>
      <c r="H100" s="19"/>
      <c r="I100" s="19"/>
      <c r="J100" s="19"/>
      <c r="K100" s="19"/>
    </row>
    <row r="101" spans="6:11" x14ac:dyDescent="0.2">
      <c r="F101" s="19"/>
      <c r="G101" s="19"/>
      <c r="H101" s="19"/>
      <c r="I101" s="19"/>
      <c r="J101" s="19"/>
      <c r="K101" s="19"/>
    </row>
    <row r="102" spans="6:11" x14ac:dyDescent="0.2">
      <c r="F102" s="19"/>
      <c r="G102" s="19"/>
      <c r="H102" s="19"/>
      <c r="I102" s="19"/>
      <c r="J102" s="19"/>
      <c r="K102" s="19"/>
    </row>
    <row r="103" spans="6:11" x14ac:dyDescent="0.2">
      <c r="F103" s="19"/>
      <c r="G103" s="19"/>
      <c r="H103" s="19"/>
      <c r="I103" s="19"/>
      <c r="J103" s="19"/>
      <c r="K103" s="19"/>
    </row>
    <row r="104" spans="6:11" x14ac:dyDescent="0.2">
      <c r="F104" s="19"/>
      <c r="G104" s="19"/>
      <c r="H104" s="19"/>
      <c r="I104" s="19"/>
      <c r="J104" s="19"/>
      <c r="K104" s="19"/>
    </row>
    <row r="105" spans="6:11" x14ac:dyDescent="0.2">
      <c r="F105" s="19"/>
      <c r="G105" s="19"/>
      <c r="H105" s="19"/>
      <c r="I105" s="19"/>
      <c r="J105" s="19"/>
      <c r="K105" s="19"/>
    </row>
    <row r="106" spans="6:11" x14ac:dyDescent="0.2">
      <c r="F106" s="19"/>
      <c r="G106" s="19"/>
      <c r="H106" s="19"/>
      <c r="I106" s="19"/>
      <c r="J106" s="19"/>
      <c r="K106" s="19"/>
    </row>
    <row r="107" spans="6:11" x14ac:dyDescent="0.2">
      <c r="F107" s="19"/>
      <c r="G107" s="19"/>
      <c r="H107" s="19"/>
      <c r="I107" s="19"/>
      <c r="J107" s="19"/>
      <c r="K107" s="19"/>
    </row>
    <row r="108" spans="6:11" x14ac:dyDescent="0.2">
      <c r="F108" s="19"/>
      <c r="G108" s="19"/>
      <c r="H108" s="19"/>
      <c r="I108" s="19"/>
      <c r="J108" s="19"/>
      <c r="K108" s="19"/>
    </row>
    <row r="109" spans="6:11" x14ac:dyDescent="0.2">
      <c r="F109" s="19"/>
      <c r="G109" s="19"/>
      <c r="H109" s="19"/>
      <c r="I109" s="19"/>
      <c r="J109" s="19"/>
      <c r="K109" s="19"/>
    </row>
    <row r="110" spans="6:11" x14ac:dyDescent="0.2">
      <c r="F110" s="19"/>
      <c r="G110" s="19"/>
      <c r="H110" s="19"/>
      <c r="I110" s="19"/>
      <c r="J110" s="19"/>
      <c r="K110" s="19"/>
    </row>
    <row r="111" spans="6:11" x14ac:dyDescent="0.2">
      <c r="F111" s="19"/>
      <c r="G111" s="19"/>
      <c r="H111" s="19"/>
      <c r="I111" s="19"/>
      <c r="J111" s="19"/>
      <c r="K111" s="19"/>
    </row>
    <row r="112" spans="6:11" x14ac:dyDescent="0.2">
      <c r="F112" s="19"/>
      <c r="G112" s="19"/>
      <c r="H112" s="19"/>
      <c r="I112" s="19"/>
      <c r="J112" s="19"/>
      <c r="K112" s="19"/>
    </row>
    <row r="113" spans="6:11" x14ac:dyDescent="0.2">
      <c r="F113" s="19"/>
      <c r="G113" s="19"/>
      <c r="H113" s="19"/>
      <c r="I113" s="19"/>
      <c r="J113" s="19"/>
      <c r="K113" s="19"/>
    </row>
    <row r="114" spans="6:11" x14ac:dyDescent="0.2">
      <c r="F114" s="19"/>
      <c r="G114" s="19"/>
      <c r="H114" s="19"/>
      <c r="I114" s="19"/>
      <c r="J114" s="19"/>
      <c r="K114" s="19"/>
    </row>
    <row r="115" spans="6:11" x14ac:dyDescent="0.2">
      <c r="F115" s="19"/>
      <c r="G115" s="19"/>
      <c r="H115" s="19"/>
      <c r="I115" s="19"/>
      <c r="J115" s="19"/>
      <c r="K115" s="19"/>
    </row>
    <row r="116" spans="6:11" x14ac:dyDescent="0.2">
      <c r="F116" s="19"/>
      <c r="G116" s="19"/>
      <c r="H116" s="19"/>
      <c r="I116" s="19"/>
      <c r="J116" s="19"/>
      <c r="K116" s="19"/>
    </row>
    <row r="117" spans="6:11" x14ac:dyDescent="0.2">
      <c r="F117" s="19"/>
      <c r="G117" s="19"/>
      <c r="H117" s="19"/>
      <c r="I117" s="19"/>
      <c r="J117" s="19"/>
      <c r="K117" s="19"/>
    </row>
    <row r="118" spans="6:11" x14ac:dyDescent="0.2">
      <c r="F118" s="19"/>
      <c r="G118" s="19"/>
      <c r="H118" s="19"/>
      <c r="I118" s="19"/>
      <c r="J118" s="19"/>
      <c r="K118" s="19"/>
    </row>
    <row r="119" spans="6:11" x14ac:dyDescent="0.2">
      <c r="F119" s="19"/>
      <c r="G119" s="19"/>
      <c r="H119" s="19"/>
      <c r="I119" s="19"/>
      <c r="J119" s="19"/>
      <c r="K119" s="19"/>
    </row>
    <row r="120" spans="6:11" x14ac:dyDescent="0.2">
      <c r="F120" s="19"/>
      <c r="G120" s="19"/>
      <c r="H120" s="19"/>
      <c r="I120" s="19"/>
      <c r="J120" s="19"/>
      <c r="K120" s="19"/>
    </row>
    <row r="121" spans="6:11" x14ac:dyDescent="0.2">
      <c r="F121" s="19"/>
      <c r="G121" s="19"/>
      <c r="H121" s="19"/>
      <c r="I121" s="19"/>
      <c r="J121" s="19"/>
      <c r="K121" s="19"/>
    </row>
    <row r="122" spans="6:11" x14ac:dyDescent="0.2">
      <c r="F122" s="19"/>
      <c r="G122" s="19"/>
      <c r="H122" s="19"/>
      <c r="I122" s="19"/>
      <c r="J122" s="19"/>
      <c r="K122" s="19"/>
    </row>
    <row r="123" spans="6:11" x14ac:dyDescent="0.2">
      <c r="F123" s="19"/>
      <c r="G123" s="19"/>
      <c r="H123" s="19"/>
      <c r="I123" s="19"/>
      <c r="J123" s="19"/>
      <c r="K123" s="19"/>
    </row>
    <row r="124" spans="6:11" x14ac:dyDescent="0.2">
      <c r="F124" s="19"/>
      <c r="G124" s="19"/>
      <c r="H124" s="19"/>
      <c r="I124" s="19"/>
      <c r="J124" s="19"/>
      <c r="K124" s="19"/>
    </row>
    <row r="125" spans="6:11" x14ac:dyDescent="0.2">
      <c r="F125" s="19"/>
      <c r="G125" s="19"/>
      <c r="H125" s="19"/>
      <c r="I125" s="19"/>
      <c r="J125" s="19"/>
      <c r="K125" s="19"/>
    </row>
    <row r="126" spans="6:11" x14ac:dyDescent="0.2">
      <c r="F126" s="19"/>
      <c r="G126" s="19"/>
      <c r="H126" s="19"/>
      <c r="I126" s="19"/>
      <c r="J126" s="19"/>
      <c r="K126" s="19"/>
    </row>
    <row r="127" spans="6:11" x14ac:dyDescent="0.2">
      <c r="F127" s="19"/>
      <c r="G127" s="19"/>
      <c r="H127" s="19"/>
      <c r="I127" s="19"/>
      <c r="J127" s="19"/>
      <c r="K127" s="19"/>
    </row>
    <row r="128" spans="6:11" x14ac:dyDescent="0.2">
      <c r="F128" s="19"/>
      <c r="G128" s="19"/>
      <c r="H128" s="19"/>
      <c r="I128" s="19"/>
      <c r="J128" s="19"/>
      <c r="K128" s="19"/>
    </row>
    <row r="129" spans="6:11" x14ac:dyDescent="0.2">
      <c r="F129" s="19"/>
      <c r="G129" s="19"/>
      <c r="H129" s="19"/>
      <c r="I129" s="19"/>
      <c r="J129" s="19"/>
      <c r="K129" s="19"/>
    </row>
    <row r="130" spans="6:11" x14ac:dyDescent="0.2">
      <c r="F130" s="19"/>
      <c r="G130" s="19"/>
      <c r="H130" s="19"/>
      <c r="I130" s="19"/>
      <c r="J130" s="19"/>
      <c r="K130" s="19"/>
    </row>
    <row r="131" spans="6:11" x14ac:dyDescent="0.2">
      <c r="F131" s="19"/>
      <c r="G131" s="19"/>
      <c r="H131" s="19"/>
      <c r="I131" s="19"/>
      <c r="J131" s="19"/>
      <c r="K131" s="19"/>
    </row>
    <row r="132" spans="6:11" x14ac:dyDescent="0.2">
      <c r="F132" s="19"/>
      <c r="G132" s="19"/>
      <c r="H132" s="19"/>
      <c r="I132" s="19"/>
      <c r="J132" s="19"/>
      <c r="K132" s="19"/>
    </row>
    <row r="133" spans="6:11" x14ac:dyDescent="0.2">
      <c r="F133" s="19"/>
      <c r="G133" s="19"/>
      <c r="H133" s="19"/>
      <c r="I133" s="19"/>
      <c r="J133" s="19"/>
      <c r="K133" s="19"/>
    </row>
    <row r="134" spans="6:11" x14ac:dyDescent="0.2">
      <c r="F134" s="19"/>
      <c r="G134" s="19"/>
      <c r="H134" s="19"/>
      <c r="I134" s="19"/>
      <c r="J134" s="19"/>
      <c r="K134" s="19"/>
    </row>
    <row r="135" spans="6:11" x14ac:dyDescent="0.2">
      <c r="F135" s="19"/>
      <c r="G135" s="19"/>
      <c r="H135" s="19"/>
      <c r="I135" s="19"/>
      <c r="J135" s="19"/>
      <c r="K135" s="19"/>
    </row>
    <row r="136" spans="6:11" x14ac:dyDescent="0.2">
      <c r="F136" s="19"/>
      <c r="G136" s="19"/>
      <c r="H136" s="19"/>
      <c r="I136" s="19"/>
      <c r="J136" s="19"/>
      <c r="K136" s="19"/>
    </row>
    <row r="137" spans="6:11" x14ac:dyDescent="0.2">
      <c r="F137" s="19"/>
      <c r="G137" s="19"/>
      <c r="H137" s="19"/>
      <c r="I137" s="19"/>
      <c r="J137" s="19"/>
      <c r="K137" s="19"/>
    </row>
    <row r="138" spans="6:11" x14ac:dyDescent="0.2">
      <c r="F138" s="19"/>
      <c r="G138" s="19"/>
      <c r="H138" s="19"/>
      <c r="I138" s="19"/>
      <c r="J138" s="19"/>
      <c r="K138" s="19"/>
    </row>
    <row r="139" spans="6:11" x14ac:dyDescent="0.2">
      <c r="F139" s="19"/>
      <c r="G139" s="19"/>
      <c r="H139" s="19"/>
      <c r="I139" s="19"/>
      <c r="J139" s="19"/>
      <c r="K139" s="19"/>
    </row>
    <row r="140" spans="6:11" x14ac:dyDescent="0.2">
      <c r="F140" s="19"/>
      <c r="G140" s="19"/>
      <c r="H140" s="19"/>
      <c r="I140" s="19"/>
      <c r="J140" s="19"/>
      <c r="K140" s="19"/>
    </row>
    <row r="141" spans="6:11" x14ac:dyDescent="0.2">
      <c r="F141" s="19"/>
      <c r="G141" s="19"/>
      <c r="H141" s="19"/>
      <c r="I141" s="19"/>
      <c r="J141" s="19"/>
      <c r="K141" s="19"/>
    </row>
    <row r="142" spans="6:11" x14ac:dyDescent="0.2">
      <c r="F142" s="19"/>
      <c r="G142" s="19"/>
      <c r="H142" s="19"/>
      <c r="I142" s="19"/>
      <c r="J142" s="19"/>
      <c r="K142" s="19"/>
    </row>
    <row r="143" spans="6:11" x14ac:dyDescent="0.2">
      <c r="F143" s="19"/>
      <c r="G143" s="19"/>
      <c r="H143" s="19"/>
      <c r="I143" s="19"/>
      <c r="J143" s="19"/>
      <c r="K143" s="19"/>
    </row>
    <row r="144" spans="6:11" x14ac:dyDescent="0.2">
      <c r="F144" s="19"/>
      <c r="G144" s="19"/>
      <c r="H144" s="19"/>
      <c r="I144" s="19"/>
      <c r="J144" s="19"/>
      <c r="K144" s="19"/>
    </row>
    <row r="145" spans="6:11" x14ac:dyDescent="0.2">
      <c r="F145" s="19"/>
      <c r="G145" s="19"/>
      <c r="H145" s="19"/>
      <c r="I145" s="19"/>
      <c r="J145" s="19"/>
      <c r="K145" s="19"/>
    </row>
    <row r="146" spans="6:11" x14ac:dyDescent="0.2">
      <c r="F146" s="19"/>
      <c r="G146" s="19"/>
      <c r="H146" s="19"/>
      <c r="I146" s="19"/>
      <c r="J146" s="19"/>
      <c r="K146" s="19"/>
    </row>
    <row r="147" spans="6:11" x14ac:dyDescent="0.2">
      <c r="F147" s="19"/>
      <c r="G147" s="19"/>
      <c r="H147" s="19"/>
      <c r="I147" s="19"/>
      <c r="J147" s="19"/>
      <c r="K147" s="19"/>
    </row>
    <row r="148" spans="6:11" x14ac:dyDescent="0.2">
      <c r="F148" s="19"/>
      <c r="G148" s="19"/>
      <c r="H148" s="19"/>
      <c r="I148" s="19"/>
      <c r="J148" s="19"/>
      <c r="K148" s="19"/>
    </row>
    <row r="149" spans="6:11" x14ac:dyDescent="0.2">
      <c r="F149" s="19"/>
      <c r="G149" s="19"/>
      <c r="H149" s="19"/>
      <c r="I149" s="19"/>
      <c r="J149" s="19"/>
      <c r="K149" s="19"/>
    </row>
    <row r="150" spans="6:11" x14ac:dyDescent="0.2">
      <c r="F150" s="19"/>
      <c r="G150" s="19"/>
      <c r="H150" s="19"/>
      <c r="I150" s="19"/>
      <c r="J150" s="19"/>
      <c r="K150" s="19"/>
    </row>
    <row r="151" spans="6:11" x14ac:dyDescent="0.2">
      <c r="F151" s="19"/>
      <c r="G151" s="19"/>
      <c r="H151" s="19"/>
      <c r="I151" s="19"/>
      <c r="J151" s="19"/>
      <c r="K151" s="19"/>
    </row>
    <row r="152" spans="6:11" x14ac:dyDescent="0.2">
      <c r="F152" s="19"/>
      <c r="G152" s="19"/>
      <c r="H152" s="19"/>
      <c r="I152" s="19"/>
      <c r="J152" s="19"/>
      <c r="K152" s="19"/>
    </row>
    <row r="153" spans="6:11" x14ac:dyDescent="0.2">
      <c r="F153" s="19"/>
      <c r="G153" s="19"/>
      <c r="H153" s="19"/>
      <c r="I153" s="19"/>
      <c r="J153" s="19"/>
      <c r="K153" s="19"/>
    </row>
    <row r="154" spans="6:11" x14ac:dyDescent="0.2">
      <c r="F154" s="19"/>
      <c r="G154" s="19"/>
      <c r="H154" s="19"/>
      <c r="I154" s="19"/>
      <c r="J154" s="19"/>
      <c r="K154" s="19"/>
    </row>
    <row r="155" spans="6:11" x14ac:dyDescent="0.2">
      <c r="F155" s="19"/>
      <c r="G155" s="19"/>
      <c r="H155" s="19"/>
      <c r="I155" s="19"/>
      <c r="J155" s="19"/>
      <c r="K155" s="19"/>
    </row>
    <row r="156" spans="6:11" x14ac:dyDescent="0.2">
      <c r="F156" s="19"/>
      <c r="G156" s="19"/>
      <c r="H156" s="19"/>
      <c r="I156" s="19"/>
      <c r="J156" s="19"/>
      <c r="K156" s="19"/>
    </row>
    <row r="157" spans="6:11" x14ac:dyDescent="0.2">
      <c r="F157" s="19"/>
      <c r="G157" s="19"/>
      <c r="H157" s="19"/>
      <c r="I157" s="19"/>
      <c r="J157" s="19"/>
      <c r="K157" s="19"/>
    </row>
    <row r="158" spans="6:11" x14ac:dyDescent="0.2">
      <c r="F158" s="19"/>
      <c r="G158" s="19"/>
      <c r="H158" s="19"/>
      <c r="I158" s="19"/>
      <c r="J158" s="19"/>
      <c r="K158" s="19"/>
    </row>
  </sheetData>
  <hyperlinks>
    <hyperlink ref="A1" location="'statewide summary'!Print_Titles" display="Link to Summary Worksheet" xr:uid="{F8911F0C-A68C-4557-AB18-013384C42FEE}"/>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2/18/2025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C834A-07B3-4C23-86EE-621BB74CA5E4}">
  <sheetPr codeName="Sheet4"/>
  <dimension ref="A1:N40"/>
  <sheetViews>
    <sheetView showGridLines="0" workbookViewId="0">
      <pane xSplit="2" ySplit="10" topLeftCell="C11" activePane="bottomRight" state="frozen"/>
      <selection activeCell="G39" sqref="G39"/>
      <selection pane="topRight" activeCell="G39" sqref="G39"/>
      <selection pane="bottomLeft" activeCell="G39" sqref="G39"/>
      <selection pane="bottomRight" activeCell="B15" sqref="B15"/>
    </sheetView>
  </sheetViews>
  <sheetFormatPr defaultRowHeight="12.75" x14ac:dyDescent="0.2"/>
  <cols>
    <col min="1" max="1" width="6.140625" style="3" customWidth="1"/>
    <col min="2" max="2" width="29.5703125" style="3" customWidth="1"/>
    <col min="3" max="9" width="13.7109375" style="3" customWidth="1"/>
    <col min="10" max="10" width="2.85546875" style="3" customWidth="1"/>
    <col min="11" max="11" width="9.140625" style="3"/>
    <col min="12" max="12" width="3" style="3" customWidth="1"/>
    <col min="13" max="16384" width="9.140625" style="3"/>
  </cols>
  <sheetData>
    <row r="1" spans="1:11" ht="16.149999999999999" customHeight="1" x14ac:dyDescent="0.2">
      <c r="A1" s="92" t="s">
        <v>8923</v>
      </c>
    </row>
    <row r="2" spans="1:11" ht="14.45" customHeight="1" x14ac:dyDescent="0.2">
      <c r="B2" s="90" t="s">
        <v>299</v>
      </c>
    </row>
    <row r="3" spans="1:11" ht="2.1" customHeight="1" x14ac:dyDescent="0.2"/>
    <row r="4" spans="1:11" ht="14.45" customHeight="1" x14ac:dyDescent="0.2">
      <c r="B4" s="15" t="s">
        <v>1</v>
      </c>
    </row>
    <row r="5" spans="1:11" ht="1.1499999999999999" customHeight="1" x14ac:dyDescent="0.2"/>
    <row r="6" spans="1:11" ht="14.45" customHeight="1" x14ac:dyDescent="0.2">
      <c r="B6" s="15" t="s">
        <v>2</v>
      </c>
    </row>
    <row r="7" spans="1:11" ht="0.75" customHeight="1" x14ac:dyDescent="0.2"/>
    <row r="8" spans="1:11" ht="14.45" customHeight="1" x14ac:dyDescent="0.2">
      <c r="B8" s="16" t="s">
        <v>3</v>
      </c>
    </row>
    <row r="9" spans="1:11" x14ac:dyDescent="0.2">
      <c r="B9" s="8" t="s">
        <v>4</v>
      </c>
      <c r="C9" s="1" t="s">
        <v>4</v>
      </c>
      <c r="D9" s="1" t="s">
        <v>4</v>
      </c>
      <c r="E9" s="1" t="s">
        <v>4</v>
      </c>
      <c r="F9" s="1" t="s">
        <v>4</v>
      </c>
      <c r="G9" s="1" t="s">
        <v>4</v>
      </c>
      <c r="H9" s="1" t="s">
        <v>5</v>
      </c>
      <c r="I9" s="21" t="s">
        <v>174</v>
      </c>
    </row>
    <row r="10" spans="1:11" x14ac:dyDescent="0.2">
      <c r="B10" s="9" t="s">
        <v>4</v>
      </c>
      <c r="C10" s="2" t="s">
        <v>7</v>
      </c>
      <c r="D10" s="2" t="s">
        <v>8</v>
      </c>
      <c r="E10" s="2" t="s">
        <v>9</v>
      </c>
      <c r="F10" s="2" t="s">
        <v>10</v>
      </c>
      <c r="G10" s="2" t="s">
        <v>11</v>
      </c>
      <c r="H10" s="2" t="s">
        <v>12</v>
      </c>
      <c r="I10" s="2" t="s">
        <v>13</v>
      </c>
      <c r="K10" s="31" t="s">
        <v>331</v>
      </c>
    </row>
    <row r="11" spans="1:11" x14ac:dyDescent="0.2">
      <c r="B11" s="8" t="s">
        <v>153</v>
      </c>
      <c r="C11" s="76">
        <v>0</v>
      </c>
      <c r="D11" s="76">
        <v>0</v>
      </c>
      <c r="E11" s="76">
        <v>0</v>
      </c>
      <c r="F11" s="76">
        <v>0</v>
      </c>
      <c r="G11" s="76">
        <v>0</v>
      </c>
      <c r="H11" s="76">
        <v>832</v>
      </c>
      <c r="I11" s="76">
        <v>867</v>
      </c>
    </row>
    <row r="12" spans="1:11" x14ac:dyDescent="0.2">
      <c r="B12" s="12" t="s">
        <v>298</v>
      </c>
      <c r="C12" s="6">
        <v>183.67699999999999</v>
      </c>
      <c r="D12" s="6">
        <v>291.64100000000002</v>
      </c>
      <c r="E12" s="6">
        <v>309.202</v>
      </c>
      <c r="F12" s="6">
        <v>427.142</v>
      </c>
      <c r="G12" s="6">
        <v>496.79602999999997</v>
      </c>
      <c r="H12" s="6">
        <v>0</v>
      </c>
      <c r="I12" s="6">
        <v>0</v>
      </c>
    </row>
    <row r="13" spans="1:11" x14ac:dyDescent="0.2">
      <c r="B13" s="13" t="s">
        <v>146</v>
      </c>
      <c r="C13" s="7">
        <v>183.67699999999999</v>
      </c>
      <c r="D13" s="7">
        <v>291.64100000000002</v>
      </c>
      <c r="E13" s="7">
        <v>309.202</v>
      </c>
      <c r="F13" s="7">
        <v>427.142</v>
      </c>
      <c r="G13" s="7">
        <v>496.79602999999997</v>
      </c>
      <c r="H13" s="7">
        <v>832</v>
      </c>
      <c r="I13" s="7">
        <v>867</v>
      </c>
    </row>
    <row r="15" spans="1:11" x14ac:dyDescent="0.2">
      <c r="B15" s="72" t="s">
        <v>9036</v>
      </c>
      <c r="C15" s="72"/>
      <c r="D15" s="72"/>
      <c r="E15" s="72"/>
      <c r="F15" s="72"/>
      <c r="G15" s="72"/>
      <c r="H15" s="72"/>
      <c r="I15" s="74">
        <f>I13+K15</f>
        <v>867</v>
      </c>
      <c r="K15" s="34">
        <f>SUM(K16:K37)</f>
        <v>0</v>
      </c>
    </row>
    <row r="16" spans="1:11" x14ac:dyDescent="0.2">
      <c r="B16" s="72" t="s">
        <v>257</v>
      </c>
      <c r="C16" s="72"/>
      <c r="D16" s="72"/>
      <c r="E16" s="72"/>
      <c r="F16" s="72"/>
      <c r="G16" s="72"/>
      <c r="H16" s="72"/>
      <c r="I16" s="75">
        <f>I15/I13-1</f>
        <v>0</v>
      </c>
      <c r="K16" s="30"/>
    </row>
    <row r="17" spans="1:14" x14ac:dyDescent="0.2">
      <c r="K17" s="30"/>
    </row>
    <row r="18" spans="1:14" x14ac:dyDescent="0.2">
      <c r="A18" s="23" t="s">
        <v>256</v>
      </c>
      <c r="K18" s="30"/>
    </row>
    <row r="19" spans="1:14" x14ac:dyDescent="0.2">
      <c r="K19" s="30"/>
    </row>
    <row r="20" spans="1:14" x14ac:dyDescent="0.2">
      <c r="A20" s="18">
        <v>2021</v>
      </c>
      <c r="K20" s="30"/>
    </row>
    <row r="21" spans="1:14" x14ac:dyDescent="0.2">
      <c r="A21" s="18"/>
      <c r="B21" s="3" t="s">
        <v>221</v>
      </c>
      <c r="G21" s="3">
        <v>0</v>
      </c>
      <c r="H21" s="3">
        <v>2</v>
      </c>
      <c r="K21" s="30"/>
      <c r="M21" s="3" t="s">
        <v>180</v>
      </c>
      <c r="N21" s="26" t="s">
        <v>264</v>
      </c>
    </row>
    <row r="22" spans="1:14" x14ac:dyDescent="0.2">
      <c r="A22" s="18"/>
      <c r="K22" s="30"/>
    </row>
    <row r="23" spans="1:14" x14ac:dyDescent="0.2">
      <c r="A23" s="18">
        <v>2022</v>
      </c>
      <c r="K23" s="30"/>
    </row>
    <row r="24" spans="1:14" x14ac:dyDescent="0.2">
      <c r="A24" s="18"/>
      <c r="B24" s="3" t="s">
        <v>221</v>
      </c>
      <c r="G24" s="3">
        <v>9</v>
      </c>
      <c r="H24" s="3">
        <v>18</v>
      </c>
      <c r="K24" s="30"/>
      <c r="N24" s="3" t="s">
        <v>267</v>
      </c>
    </row>
    <row r="25" spans="1:14" x14ac:dyDescent="0.2">
      <c r="A25" s="18"/>
      <c r="K25" s="30"/>
    </row>
    <row r="26" spans="1:14" x14ac:dyDescent="0.2">
      <c r="A26" s="18">
        <v>2023</v>
      </c>
      <c r="K26" s="30"/>
    </row>
    <row r="27" spans="1:14" x14ac:dyDescent="0.2">
      <c r="A27" s="18"/>
      <c r="B27" s="3" t="s">
        <v>221</v>
      </c>
      <c r="H27" s="3">
        <v>26</v>
      </c>
      <c r="I27" s="3">
        <v>28</v>
      </c>
      <c r="K27" s="30"/>
      <c r="N27" s="3" t="s">
        <v>199</v>
      </c>
    </row>
    <row r="28" spans="1:14" x14ac:dyDescent="0.2">
      <c r="A28" s="24"/>
      <c r="K28" s="30"/>
    </row>
    <row r="29" spans="1:14" x14ac:dyDescent="0.2">
      <c r="A29" s="24"/>
      <c r="K29" s="30"/>
    </row>
    <row r="30" spans="1:14" x14ac:dyDescent="0.2">
      <c r="A30" s="23" t="s">
        <v>6459</v>
      </c>
      <c r="K30" s="30"/>
    </row>
    <row r="31" spans="1:14" x14ac:dyDescent="0.2">
      <c r="B31" s="3" t="s">
        <v>583</v>
      </c>
      <c r="I31" s="3">
        <v>23</v>
      </c>
      <c r="K31" s="30"/>
      <c r="N31" s="3" t="s">
        <v>8940</v>
      </c>
    </row>
    <row r="32" spans="1:14" x14ac:dyDescent="0.2">
      <c r="B32" s="3" t="s">
        <v>578</v>
      </c>
      <c r="I32" s="3">
        <v>-7</v>
      </c>
      <c r="K32" s="30"/>
      <c r="N32" s="3" t="s">
        <v>8936</v>
      </c>
    </row>
    <row r="33" spans="1:14" x14ac:dyDescent="0.2">
      <c r="B33" s="3" t="s">
        <v>579</v>
      </c>
      <c r="I33" s="3">
        <v>5</v>
      </c>
      <c r="K33" s="30"/>
      <c r="N33" s="3" t="s">
        <v>8935</v>
      </c>
    </row>
    <row r="34" spans="1:14" x14ac:dyDescent="0.2">
      <c r="K34" s="30"/>
    </row>
    <row r="35" spans="1:14" x14ac:dyDescent="0.2">
      <c r="K35" s="30"/>
    </row>
    <row r="36" spans="1:14" ht="25.5" x14ac:dyDescent="0.2">
      <c r="A36" s="61" t="s">
        <v>6460</v>
      </c>
      <c r="B36" s="62"/>
      <c r="C36" s="66" t="s">
        <v>3292</v>
      </c>
      <c r="D36" s="66" t="s">
        <v>3293</v>
      </c>
      <c r="E36" s="70" t="s">
        <v>7761</v>
      </c>
      <c r="K36" s="30"/>
    </row>
    <row r="37" spans="1:14" x14ac:dyDescent="0.2">
      <c r="A37" s="62"/>
      <c r="B37" s="68"/>
      <c r="C37" s="65"/>
      <c r="D37" s="62"/>
      <c r="E37" s="65"/>
      <c r="K37" s="30"/>
    </row>
    <row r="38" spans="1:14" x14ac:dyDescent="0.2">
      <c r="A38" s="69" t="s">
        <v>146</v>
      </c>
      <c r="B38" s="49"/>
      <c r="C38" s="71">
        <f>SUM(C37:C37)</f>
        <v>0</v>
      </c>
      <c r="D38" s="71">
        <f>SUM(D37:D37)</f>
        <v>0</v>
      </c>
      <c r="E38" s="71">
        <f>SUM(E37:E37)</f>
        <v>0</v>
      </c>
    </row>
    <row r="39" spans="1:14" x14ac:dyDescent="0.2">
      <c r="A39" s="62"/>
      <c r="B39" s="49"/>
      <c r="C39" s="49"/>
      <c r="D39" s="49"/>
      <c r="E39" s="49"/>
    </row>
    <row r="40" spans="1:14" x14ac:dyDescent="0.2">
      <c r="A40" s="62" t="s">
        <v>7759</v>
      </c>
      <c r="B40" s="49"/>
      <c r="C40" s="49"/>
      <c r="D40" s="49"/>
      <c r="E40" s="50">
        <f>E38+D38</f>
        <v>0</v>
      </c>
    </row>
  </sheetData>
  <hyperlinks>
    <hyperlink ref="A1" location="'statewide summary'!Print_Titles" display="Link to Summary Worksheet" xr:uid="{C7BB37E8-1D81-4356-A868-E60451F10076}"/>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2/17/2025</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5933D-1C5C-40B4-9F3B-901EDAAC1F77}">
  <dimension ref="A1:N154"/>
  <sheetViews>
    <sheetView showGridLines="0" workbookViewId="0">
      <pane xSplit="2" ySplit="10" topLeftCell="C11" activePane="bottomRight" state="frozen"/>
      <selection pane="topRight" activeCell="C1" sqref="C1"/>
      <selection pane="bottomLeft" activeCell="A14" sqref="A14"/>
      <selection pane="bottomRight" activeCell="B13" sqref="B13"/>
    </sheetView>
  </sheetViews>
  <sheetFormatPr defaultRowHeight="12.75" x14ac:dyDescent="0.2"/>
  <cols>
    <col min="1" max="1" width="5.7109375" style="3" customWidth="1"/>
    <col min="2" max="2" width="31.140625" style="3" customWidth="1"/>
    <col min="3" max="9" width="13.7109375" style="3" customWidth="1"/>
    <col min="10" max="10" width="1.5703125" style="3" customWidth="1"/>
    <col min="11" max="11" width="9.140625" style="3"/>
    <col min="12" max="12" width="1.42578125" style="3" customWidth="1"/>
    <col min="13" max="16384" width="9.140625" style="3"/>
  </cols>
  <sheetData>
    <row r="1" spans="1:11" ht="16.149999999999999" customHeight="1" x14ac:dyDescent="0.2">
      <c r="A1" s="92" t="s">
        <v>8923</v>
      </c>
    </row>
    <row r="2" spans="1:11" ht="14.45" customHeight="1" x14ac:dyDescent="0.2">
      <c r="B2" s="90" t="s">
        <v>8933</v>
      </c>
    </row>
    <row r="3" spans="1:11" ht="2.1" customHeight="1" x14ac:dyDescent="0.2"/>
    <row r="4" spans="1:11" ht="14.45" customHeight="1" x14ac:dyDescent="0.2">
      <c r="B4" s="15" t="s">
        <v>1</v>
      </c>
    </row>
    <row r="5" spans="1:11" ht="1.1499999999999999" customHeight="1" x14ac:dyDescent="0.2"/>
    <row r="6" spans="1:11" ht="14.45" customHeight="1" x14ac:dyDescent="0.2">
      <c r="B6" s="15" t="s">
        <v>2</v>
      </c>
    </row>
    <row r="7" spans="1:11" ht="0.75" customHeight="1" x14ac:dyDescent="0.2"/>
    <row r="8" spans="1:11" ht="14.45" customHeight="1" x14ac:dyDescent="0.2">
      <c r="B8" s="16" t="s">
        <v>3</v>
      </c>
    </row>
    <row r="9" spans="1:11" x14ac:dyDescent="0.2">
      <c r="B9" s="8" t="s">
        <v>4</v>
      </c>
      <c r="C9" s="1" t="s">
        <v>4</v>
      </c>
      <c r="D9" s="1" t="s">
        <v>4</v>
      </c>
      <c r="E9" s="1" t="s">
        <v>4</v>
      </c>
      <c r="F9" s="1" t="s">
        <v>4</v>
      </c>
      <c r="G9" s="1" t="s">
        <v>4</v>
      </c>
      <c r="H9" s="1" t="s">
        <v>5</v>
      </c>
      <c r="I9" s="1" t="s">
        <v>174</v>
      </c>
    </row>
    <row r="10" spans="1:11" x14ac:dyDescent="0.2">
      <c r="B10" s="9" t="s">
        <v>4</v>
      </c>
      <c r="C10" s="2" t="s">
        <v>7</v>
      </c>
      <c r="D10" s="2" t="s">
        <v>8</v>
      </c>
      <c r="E10" s="2" t="s">
        <v>9</v>
      </c>
      <c r="F10" s="2" t="s">
        <v>10</v>
      </c>
      <c r="G10" s="2" t="s">
        <v>11</v>
      </c>
      <c r="H10" s="2" t="s">
        <v>12</v>
      </c>
      <c r="I10" s="2" t="s">
        <v>13</v>
      </c>
      <c r="K10" s="31" t="s">
        <v>331</v>
      </c>
    </row>
    <row r="11" spans="1:11" x14ac:dyDescent="0.2">
      <c r="B11" s="8" t="s">
        <v>86</v>
      </c>
      <c r="C11" s="76">
        <v>129467.20299999999</v>
      </c>
      <c r="D11" s="76">
        <v>147436.133</v>
      </c>
      <c r="E11" s="76">
        <v>123041.486</v>
      </c>
      <c r="F11" s="76">
        <v>77587.995999999999</v>
      </c>
      <c r="G11" s="76">
        <v>114246.4284</v>
      </c>
      <c r="H11" s="76">
        <v>151924</v>
      </c>
      <c r="I11" s="76">
        <v>142255</v>
      </c>
    </row>
    <row r="13" spans="1:11" x14ac:dyDescent="0.2">
      <c r="B13" s="72" t="s">
        <v>9036</v>
      </c>
      <c r="C13" s="72"/>
      <c r="D13" s="72"/>
      <c r="E13" s="72"/>
      <c r="F13" s="72"/>
      <c r="G13" s="72"/>
      <c r="H13" s="72"/>
      <c r="I13" s="74">
        <f>I11+K13</f>
        <v>142255</v>
      </c>
      <c r="K13" s="32">
        <f>SUM(K14:K39)</f>
        <v>0</v>
      </c>
    </row>
    <row r="14" spans="1:11" x14ac:dyDescent="0.2">
      <c r="B14" s="72" t="s">
        <v>257</v>
      </c>
      <c r="C14" s="72"/>
      <c r="D14" s="72"/>
      <c r="E14" s="72"/>
      <c r="F14" s="72"/>
      <c r="G14" s="72"/>
      <c r="H14" s="72"/>
      <c r="I14" s="75">
        <f>I13/I11-1</f>
        <v>0</v>
      </c>
      <c r="K14" s="30"/>
    </row>
    <row r="15" spans="1:11" x14ac:dyDescent="0.2">
      <c r="K15" s="30"/>
    </row>
    <row r="16" spans="1:11" x14ac:dyDescent="0.2">
      <c r="E16" s="19"/>
      <c r="F16" s="19"/>
      <c r="G16" s="19"/>
      <c r="H16" s="19"/>
      <c r="I16" s="19"/>
      <c r="J16" s="19"/>
      <c r="K16" s="33"/>
    </row>
    <row r="17" spans="1:11" x14ac:dyDescent="0.2">
      <c r="A17" s="23" t="s">
        <v>256</v>
      </c>
      <c r="E17" s="19"/>
      <c r="F17" s="19"/>
      <c r="G17" s="19"/>
      <c r="H17" s="19"/>
      <c r="I17" s="19"/>
      <c r="J17" s="19"/>
      <c r="K17" s="33"/>
    </row>
    <row r="18" spans="1:11" x14ac:dyDescent="0.2">
      <c r="E18" s="19"/>
      <c r="F18" s="19"/>
      <c r="G18" s="19"/>
      <c r="H18" s="19"/>
      <c r="I18" s="19"/>
      <c r="J18" s="19"/>
      <c r="K18" s="33"/>
    </row>
    <row r="19" spans="1:11" x14ac:dyDescent="0.2">
      <c r="A19" s="18">
        <v>2021</v>
      </c>
      <c r="E19" s="19"/>
      <c r="F19" s="19"/>
      <c r="G19" s="19"/>
      <c r="H19" s="19"/>
      <c r="I19" s="19"/>
      <c r="J19" s="19"/>
      <c r="K19" s="33"/>
    </row>
    <row r="20" spans="1:11" x14ac:dyDescent="0.2">
      <c r="B20" s="26" t="s">
        <v>166</v>
      </c>
      <c r="G20" s="19">
        <v>28726</v>
      </c>
      <c r="H20" s="19">
        <v>132</v>
      </c>
      <c r="I20" s="19"/>
      <c r="J20" s="19"/>
      <c r="K20" s="33"/>
    </row>
    <row r="21" spans="1:11" x14ac:dyDescent="0.2">
      <c r="B21" s="26"/>
      <c r="G21" s="19"/>
      <c r="H21" s="19"/>
      <c r="I21" s="19"/>
      <c r="J21" s="19"/>
      <c r="K21" s="33"/>
    </row>
    <row r="22" spans="1:11" x14ac:dyDescent="0.2">
      <c r="A22" s="3">
        <v>2022</v>
      </c>
      <c r="G22" s="19"/>
      <c r="H22" s="19"/>
      <c r="I22" s="19"/>
      <c r="J22" s="19"/>
      <c r="K22" s="33"/>
    </row>
    <row r="23" spans="1:11" x14ac:dyDescent="0.2">
      <c r="B23" s="3" t="s">
        <v>166</v>
      </c>
      <c r="G23" s="19">
        <v>4269</v>
      </c>
      <c r="H23" s="19">
        <v>6755</v>
      </c>
      <c r="I23" s="19"/>
      <c r="J23" s="19"/>
      <c r="K23" s="33"/>
    </row>
    <row r="24" spans="1:11" x14ac:dyDescent="0.2">
      <c r="G24" s="19"/>
      <c r="H24" s="19"/>
      <c r="I24" s="19"/>
      <c r="J24" s="19"/>
      <c r="K24" s="33"/>
    </row>
    <row r="25" spans="1:11" x14ac:dyDescent="0.2">
      <c r="A25" s="3">
        <v>2023</v>
      </c>
      <c r="G25" s="19"/>
      <c r="H25" s="19"/>
      <c r="I25" s="19"/>
      <c r="J25" s="19"/>
      <c r="K25" s="33"/>
    </row>
    <row r="26" spans="1:11" x14ac:dyDescent="0.2">
      <c r="B26" s="3" t="s">
        <v>166</v>
      </c>
      <c r="G26" s="19"/>
      <c r="H26" s="19">
        <v>25166</v>
      </c>
      <c r="I26" s="19">
        <v>15716</v>
      </c>
      <c r="J26" s="19"/>
      <c r="K26" s="33"/>
    </row>
    <row r="27" spans="1:11" x14ac:dyDescent="0.2">
      <c r="G27" s="19"/>
      <c r="H27" s="19"/>
      <c r="I27" s="19"/>
      <c r="J27" s="19"/>
      <c r="K27" s="33"/>
    </row>
    <row r="28" spans="1:11" x14ac:dyDescent="0.2">
      <c r="A28" s="3">
        <v>2024</v>
      </c>
      <c r="G28" s="19"/>
      <c r="H28" s="19"/>
      <c r="I28" s="19"/>
      <c r="J28" s="19"/>
      <c r="K28" s="33"/>
    </row>
    <row r="29" spans="1:11" x14ac:dyDescent="0.2">
      <c r="B29" s="3" t="s">
        <v>166</v>
      </c>
      <c r="G29" s="19"/>
      <c r="H29" s="19">
        <v>21824</v>
      </c>
      <c r="I29" s="19">
        <v>24455</v>
      </c>
      <c r="J29" s="19"/>
      <c r="K29" s="33"/>
    </row>
    <row r="30" spans="1:11" x14ac:dyDescent="0.2">
      <c r="G30" s="19"/>
      <c r="H30" s="19"/>
      <c r="I30" s="19"/>
      <c r="J30" s="19"/>
      <c r="K30" s="33"/>
    </row>
    <row r="31" spans="1:11" x14ac:dyDescent="0.2">
      <c r="G31" s="19"/>
      <c r="H31" s="19"/>
      <c r="I31" s="19"/>
      <c r="J31" s="19"/>
      <c r="K31" s="33"/>
    </row>
    <row r="32" spans="1:11" x14ac:dyDescent="0.2">
      <c r="A32" s="59" t="s">
        <v>6459</v>
      </c>
      <c r="G32" s="19"/>
      <c r="H32" s="19"/>
      <c r="I32" s="19"/>
      <c r="J32" s="19"/>
      <c r="K32" s="33"/>
    </row>
    <row r="33" spans="1:14" x14ac:dyDescent="0.2">
      <c r="B33" s="3" t="s">
        <v>5733</v>
      </c>
      <c r="G33" s="19"/>
      <c r="H33" s="19"/>
      <c r="I33" s="19">
        <v>24421</v>
      </c>
      <c r="J33" s="19"/>
      <c r="K33" s="33"/>
    </row>
    <row r="34" spans="1:14" x14ac:dyDescent="0.2">
      <c r="B34" s="3" t="s">
        <v>8837</v>
      </c>
      <c r="G34" s="19"/>
      <c r="H34" s="19"/>
      <c r="I34" s="19">
        <v>-5284</v>
      </c>
      <c r="J34" s="19"/>
      <c r="K34" s="33"/>
    </row>
    <row r="35" spans="1:14" x14ac:dyDescent="0.2">
      <c r="G35" s="19"/>
      <c r="H35" s="19"/>
      <c r="I35" s="19"/>
      <c r="J35" s="19"/>
      <c r="K35" s="33"/>
    </row>
    <row r="36" spans="1:14" x14ac:dyDescent="0.2">
      <c r="G36" s="19"/>
      <c r="H36" s="19"/>
      <c r="I36" s="19"/>
      <c r="J36" s="19"/>
      <c r="K36" s="33"/>
    </row>
    <row r="37" spans="1:14" ht="25.5" x14ac:dyDescent="0.2">
      <c r="A37" s="61" t="s">
        <v>6460</v>
      </c>
      <c r="B37" s="62"/>
      <c r="C37" s="66" t="s">
        <v>3292</v>
      </c>
      <c r="D37" s="66" t="s">
        <v>3293</v>
      </c>
      <c r="E37" s="70" t="s">
        <v>7761</v>
      </c>
      <c r="G37" s="19"/>
      <c r="H37" s="19"/>
      <c r="I37" s="19"/>
      <c r="J37" s="19"/>
      <c r="K37" s="33"/>
    </row>
    <row r="38" spans="1:14" x14ac:dyDescent="0.2">
      <c r="A38" s="62"/>
      <c r="B38" s="51" t="s">
        <v>6461</v>
      </c>
      <c r="C38" s="67">
        <f>-I33</f>
        <v>-24421</v>
      </c>
      <c r="D38" s="67"/>
      <c r="E38" s="78"/>
      <c r="G38" s="19"/>
      <c r="H38" s="19"/>
      <c r="I38" s="19"/>
      <c r="J38" s="19"/>
      <c r="K38" s="33"/>
      <c r="N38" s="3" t="s">
        <v>8774</v>
      </c>
    </row>
    <row r="39" spans="1:14" x14ac:dyDescent="0.2">
      <c r="A39" s="62"/>
      <c r="B39" s="49"/>
      <c r="C39" s="67"/>
      <c r="D39" s="67"/>
      <c r="E39" s="78"/>
      <c r="G39" s="19"/>
      <c r="H39" s="19"/>
      <c r="I39" s="19"/>
      <c r="J39" s="19"/>
      <c r="K39" s="33"/>
    </row>
    <row r="40" spans="1:14" x14ac:dyDescent="0.2">
      <c r="A40" s="69" t="s">
        <v>146</v>
      </c>
      <c r="B40" s="49"/>
      <c r="C40" s="71">
        <f>SUM(C38:C39)</f>
        <v>-24421</v>
      </c>
      <c r="D40" s="71">
        <f>SUM(D38:D39)</f>
        <v>0</v>
      </c>
      <c r="E40" s="71">
        <f>SUM(E38:E39)</f>
        <v>0</v>
      </c>
      <c r="G40" s="19"/>
      <c r="H40" s="19"/>
      <c r="I40" s="19"/>
      <c r="J40" s="19"/>
      <c r="K40" s="19"/>
    </row>
    <row r="41" spans="1:14" x14ac:dyDescent="0.2">
      <c r="A41" s="62"/>
      <c r="B41" s="49"/>
      <c r="C41" s="50"/>
      <c r="D41" s="50"/>
      <c r="E41" s="50"/>
      <c r="G41" s="19"/>
      <c r="H41" s="19"/>
      <c r="I41" s="19"/>
      <c r="J41" s="19"/>
      <c r="K41" s="19"/>
    </row>
    <row r="42" spans="1:14" x14ac:dyDescent="0.2">
      <c r="A42" s="62" t="s">
        <v>7759</v>
      </c>
      <c r="B42" s="49"/>
      <c r="C42" s="50"/>
      <c r="D42" s="50"/>
      <c r="E42" s="50">
        <f>E40+D40</f>
        <v>0</v>
      </c>
      <c r="G42" s="19"/>
      <c r="H42" s="19"/>
      <c r="I42" s="19"/>
      <c r="J42" s="19"/>
      <c r="K42" s="19"/>
    </row>
    <row r="43" spans="1:14" x14ac:dyDescent="0.2">
      <c r="G43" s="19"/>
      <c r="H43" s="19"/>
      <c r="I43" s="19"/>
      <c r="J43" s="19"/>
      <c r="K43" s="19"/>
    </row>
    <row r="44" spans="1:14" x14ac:dyDescent="0.2">
      <c r="G44" s="19"/>
      <c r="H44" s="19"/>
      <c r="I44" s="19"/>
      <c r="J44" s="19"/>
      <c r="K44" s="19"/>
    </row>
    <row r="45" spans="1:14" x14ac:dyDescent="0.2">
      <c r="G45" s="19"/>
      <c r="H45" s="19"/>
      <c r="I45" s="19"/>
      <c r="J45" s="19"/>
      <c r="K45" s="19"/>
    </row>
    <row r="46" spans="1:14" x14ac:dyDescent="0.2">
      <c r="G46" s="19"/>
      <c r="H46" s="19"/>
      <c r="I46" s="19"/>
      <c r="J46" s="19"/>
      <c r="K46" s="19"/>
    </row>
    <row r="47" spans="1:14" x14ac:dyDescent="0.2">
      <c r="G47" s="19"/>
      <c r="H47" s="19"/>
      <c r="I47" s="19"/>
      <c r="J47" s="19"/>
      <c r="K47" s="19"/>
    </row>
    <row r="48" spans="1:14" x14ac:dyDescent="0.2">
      <c r="G48" s="19"/>
      <c r="H48" s="19"/>
      <c r="I48" s="19"/>
      <c r="J48" s="19"/>
      <c r="K48" s="19"/>
    </row>
    <row r="49" spans="7:11" x14ac:dyDescent="0.2">
      <c r="G49" s="19"/>
      <c r="H49" s="19"/>
      <c r="I49" s="19"/>
      <c r="J49" s="19"/>
      <c r="K49" s="19"/>
    </row>
    <row r="50" spans="7:11" x14ac:dyDescent="0.2">
      <c r="G50" s="19"/>
      <c r="H50" s="19"/>
      <c r="I50" s="19"/>
      <c r="J50" s="19"/>
      <c r="K50" s="19"/>
    </row>
    <row r="51" spans="7:11" x14ac:dyDescent="0.2">
      <c r="G51" s="19"/>
      <c r="H51" s="19"/>
      <c r="I51" s="19"/>
      <c r="J51" s="19"/>
      <c r="K51" s="19"/>
    </row>
    <row r="52" spans="7:11" x14ac:dyDescent="0.2">
      <c r="G52" s="19"/>
      <c r="H52" s="19"/>
      <c r="I52" s="19"/>
      <c r="J52" s="19"/>
      <c r="K52" s="19"/>
    </row>
    <row r="53" spans="7:11" x14ac:dyDescent="0.2">
      <c r="G53" s="19"/>
      <c r="H53" s="19"/>
      <c r="I53" s="19"/>
      <c r="J53" s="19"/>
      <c r="K53" s="19"/>
    </row>
    <row r="54" spans="7:11" x14ac:dyDescent="0.2">
      <c r="G54" s="19"/>
      <c r="H54" s="19"/>
      <c r="I54" s="19"/>
      <c r="J54" s="19"/>
      <c r="K54" s="19"/>
    </row>
    <row r="55" spans="7:11" x14ac:dyDescent="0.2">
      <c r="G55" s="19"/>
      <c r="H55" s="19"/>
      <c r="I55" s="19"/>
      <c r="J55" s="19"/>
      <c r="K55" s="19"/>
    </row>
    <row r="56" spans="7:11" x14ac:dyDescent="0.2">
      <c r="G56" s="19"/>
      <c r="H56" s="19"/>
      <c r="I56" s="19"/>
      <c r="J56" s="19"/>
      <c r="K56" s="19"/>
    </row>
    <row r="57" spans="7:11" x14ac:dyDescent="0.2">
      <c r="G57" s="19"/>
      <c r="H57" s="19"/>
      <c r="I57" s="19"/>
      <c r="J57" s="19"/>
      <c r="K57" s="19"/>
    </row>
    <row r="58" spans="7:11" x14ac:dyDescent="0.2">
      <c r="G58" s="19"/>
      <c r="H58" s="19"/>
      <c r="I58" s="19"/>
      <c r="J58" s="19"/>
      <c r="K58" s="19"/>
    </row>
    <row r="59" spans="7:11" x14ac:dyDescent="0.2">
      <c r="G59" s="19"/>
      <c r="H59" s="19"/>
      <c r="I59" s="19"/>
      <c r="J59" s="19"/>
      <c r="K59" s="19"/>
    </row>
    <row r="60" spans="7:11" x14ac:dyDescent="0.2">
      <c r="G60" s="19"/>
      <c r="H60" s="19"/>
      <c r="I60" s="19"/>
      <c r="J60" s="19"/>
      <c r="K60" s="19"/>
    </row>
    <row r="61" spans="7:11" x14ac:dyDescent="0.2">
      <c r="G61" s="19"/>
      <c r="H61" s="19"/>
      <c r="I61" s="19"/>
      <c r="J61" s="19"/>
      <c r="K61" s="19"/>
    </row>
    <row r="62" spans="7:11" x14ac:dyDescent="0.2">
      <c r="G62" s="19"/>
      <c r="H62" s="19"/>
      <c r="I62" s="19"/>
      <c r="J62" s="19"/>
      <c r="K62" s="19"/>
    </row>
    <row r="63" spans="7:11" x14ac:dyDescent="0.2">
      <c r="G63" s="19"/>
      <c r="H63" s="19"/>
      <c r="I63" s="19"/>
      <c r="J63" s="19"/>
      <c r="K63" s="19"/>
    </row>
    <row r="64" spans="7:11" x14ac:dyDescent="0.2">
      <c r="G64" s="19"/>
      <c r="H64" s="19"/>
      <c r="I64" s="19"/>
      <c r="J64" s="19"/>
      <c r="K64" s="19"/>
    </row>
    <row r="65" spans="7:11" x14ac:dyDescent="0.2">
      <c r="G65" s="19"/>
      <c r="H65" s="19"/>
      <c r="I65" s="19"/>
      <c r="J65" s="19"/>
      <c r="K65" s="19"/>
    </row>
    <row r="66" spans="7:11" x14ac:dyDescent="0.2">
      <c r="G66" s="19"/>
      <c r="H66" s="19"/>
      <c r="I66" s="19"/>
      <c r="J66" s="19"/>
      <c r="K66" s="19"/>
    </row>
    <row r="67" spans="7:11" x14ac:dyDescent="0.2">
      <c r="G67" s="19"/>
      <c r="H67" s="19"/>
      <c r="I67" s="19"/>
      <c r="J67" s="19"/>
      <c r="K67" s="19"/>
    </row>
    <row r="68" spans="7:11" x14ac:dyDescent="0.2">
      <c r="G68" s="19"/>
      <c r="H68" s="19"/>
      <c r="I68" s="19"/>
      <c r="J68" s="19"/>
      <c r="K68" s="19"/>
    </row>
    <row r="69" spans="7:11" x14ac:dyDescent="0.2">
      <c r="G69" s="19"/>
      <c r="H69" s="19"/>
      <c r="I69" s="19"/>
      <c r="J69" s="19"/>
      <c r="K69" s="19"/>
    </row>
    <row r="70" spans="7:11" x14ac:dyDescent="0.2">
      <c r="G70" s="19"/>
      <c r="H70" s="19"/>
      <c r="I70" s="19"/>
      <c r="J70" s="19"/>
      <c r="K70" s="19"/>
    </row>
    <row r="71" spans="7:11" x14ac:dyDescent="0.2">
      <c r="G71" s="19"/>
      <c r="H71" s="19"/>
      <c r="I71" s="19"/>
      <c r="J71" s="19"/>
      <c r="K71" s="19"/>
    </row>
    <row r="72" spans="7:11" x14ac:dyDescent="0.2">
      <c r="G72" s="19"/>
      <c r="H72" s="19"/>
      <c r="I72" s="19"/>
      <c r="J72" s="19"/>
      <c r="K72" s="19"/>
    </row>
    <row r="73" spans="7:11" x14ac:dyDescent="0.2">
      <c r="G73" s="19"/>
      <c r="H73" s="19"/>
      <c r="I73" s="19"/>
      <c r="J73" s="19"/>
      <c r="K73" s="19"/>
    </row>
    <row r="74" spans="7:11" x14ac:dyDescent="0.2">
      <c r="G74" s="19"/>
      <c r="H74" s="19"/>
      <c r="I74" s="19"/>
      <c r="J74" s="19"/>
      <c r="K74" s="19"/>
    </row>
    <row r="75" spans="7:11" x14ac:dyDescent="0.2">
      <c r="G75" s="19"/>
      <c r="H75" s="19"/>
      <c r="I75" s="19"/>
      <c r="J75" s="19"/>
      <c r="K75" s="19"/>
    </row>
    <row r="76" spans="7:11" x14ac:dyDescent="0.2">
      <c r="G76" s="19"/>
      <c r="H76" s="19"/>
      <c r="I76" s="19"/>
      <c r="J76" s="19"/>
      <c r="K76" s="19"/>
    </row>
    <row r="77" spans="7:11" x14ac:dyDescent="0.2">
      <c r="G77" s="19"/>
      <c r="H77" s="19"/>
      <c r="I77" s="19"/>
      <c r="J77" s="19"/>
      <c r="K77" s="19"/>
    </row>
    <row r="78" spans="7:11" x14ac:dyDescent="0.2">
      <c r="G78" s="19"/>
      <c r="H78" s="19"/>
      <c r="I78" s="19"/>
      <c r="J78" s="19"/>
      <c r="K78" s="19"/>
    </row>
    <row r="79" spans="7:11" x14ac:dyDescent="0.2">
      <c r="G79" s="19"/>
      <c r="H79" s="19"/>
      <c r="I79" s="19"/>
      <c r="J79" s="19"/>
      <c r="K79" s="19"/>
    </row>
    <row r="80" spans="7:11" x14ac:dyDescent="0.2">
      <c r="G80" s="19"/>
      <c r="H80" s="19"/>
      <c r="I80" s="19"/>
      <c r="J80" s="19"/>
      <c r="K80" s="19"/>
    </row>
    <row r="81" spans="7:11" x14ac:dyDescent="0.2">
      <c r="G81" s="19"/>
      <c r="H81" s="19"/>
      <c r="I81" s="19"/>
      <c r="J81" s="19"/>
      <c r="K81" s="19"/>
    </row>
    <row r="82" spans="7:11" x14ac:dyDescent="0.2">
      <c r="G82" s="19"/>
      <c r="H82" s="19"/>
      <c r="I82" s="19"/>
      <c r="J82" s="19"/>
      <c r="K82" s="19"/>
    </row>
    <row r="83" spans="7:11" x14ac:dyDescent="0.2">
      <c r="G83" s="19"/>
      <c r="H83" s="19"/>
      <c r="I83" s="19"/>
      <c r="J83" s="19"/>
      <c r="K83" s="19"/>
    </row>
    <row r="84" spans="7:11" x14ac:dyDescent="0.2">
      <c r="G84" s="19"/>
      <c r="H84" s="19"/>
      <c r="I84" s="19"/>
      <c r="J84" s="19"/>
      <c r="K84" s="19"/>
    </row>
    <row r="85" spans="7:11" x14ac:dyDescent="0.2">
      <c r="G85" s="19"/>
      <c r="H85" s="19"/>
      <c r="I85" s="19"/>
      <c r="J85" s="19"/>
      <c r="K85" s="19"/>
    </row>
    <row r="86" spans="7:11" x14ac:dyDescent="0.2">
      <c r="G86" s="19"/>
      <c r="H86" s="19"/>
      <c r="I86" s="19"/>
      <c r="J86" s="19"/>
      <c r="K86" s="19"/>
    </row>
    <row r="87" spans="7:11" x14ac:dyDescent="0.2">
      <c r="G87" s="19"/>
      <c r="H87" s="19"/>
      <c r="I87" s="19"/>
      <c r="J87" s="19"/>
      <c r="K87" s="19"/>
    </row>
    <row r="88" spans="7:11" x14ac:dyDescent="0.2">
      <c r="G88" s="19"/>
      <c r="H88" s="19"/>
      <c r="I88" s="19"/>
      <c r="J88" s="19"/>
      <c r="K88" s="19"/>
    </row>
    <row r="89" spans="7:11" x14ac:dyDescent="0.2">
      <c r="G89" s="19"/>
      <c r="H89" s="19"/>
      <c r="I89" s="19"/>
      <c r="J89" s="19"/>
      <c r="K89" s="19"/>
    </row>
    <row r="90" spans="7:11" x14ac:dyDescent="0.2">
      <c r="G90" s="19"/>
      <c r="H90" s="19"/>
      <c r="I90" s="19"/>
      <c r="J90" s="19"/>
      <c r="K90" s="19"/>
    </row>
    <row r="91" spans="7:11" x14ac:dyDescent="0.2">
      <c r="G91" s="19"/>
      <c r="H91" s="19"/>
      <c r="I91" s="19"/>
      <c r="J91" s="19"/>
      <c r="K91" s="19"/>
    </row>
    <row r="92" spans="7:11" x14ac:dyDescent="0.2">
      <c r="G92" s="19"/>
      <c r="H92" s="19"/>
      <c r="I92" s="19"/>
      <c r="J92" s="19"/>
      <c r="K92" s="19"/>
    </row>
    <row r="93" spans="7:11" x14ac:dyDescent="0.2">
      <c r="G93" s="19"/>
      <c r="H93" s="19"/>
      <c r="I93" s="19"/>
      <c r="J93" s="19"/>
      <c r="K93" s="19"/>
    </row>
    <row r="94" spans="7:11" x14ac:dyDescent="0.2">
      <c r="G94" s="19"/>
      <c r="H94" s="19"/>
      <c r="I94" s="19"/>
      <c r="J94" s="19"/>
      <c r="K94" s="19"/>
    </row>
    <row r="95" spans="7:11" x14ac:dyDescent="0.2">
      <c r="G95" s="19"/>
      <c r="H95" s="19"/>
      <c r="I95" s="19"/>
      <c r="J95" s="19"/>
      <c r="K95" s="19"/>
    </row>
    <row r="96" spans="7:11" x14ac:dyDescent="0.2">
      <c r="G96" s="19"/>
      <c r="H96" s="19"/>
      <c r="I96" s="19"/>
      <c r="J96" s="19"/>
      <c r="K96" s="19"/>
    </row>
    <row r="97" spans="7:11" x14ac:dyDescent="0.2">
      <c r="G97" s="19"/>
      <c r="H97" s="19"/>
      <c r="I97" s="19"/>
      <c r="J97" s="19"/>
      <c r="K97" s="19"/>
    </row>
    <row r="98" spans="7:11" x14ac:dyDescent="0.2">
      <c r="G98" s="19"/>
      <c r="H98" s="19"/>
      <c r="I98" s="19"/>
      <c r="J98" s="19"/>
      <c r="K98" s="19"/>
    </row>
    <row r="99" spans="7:11" x14ac:dyDescent="0.2">
      <c r="G99" s="19"/>
      <c r="H99" s="19"/>
      <c r="I99" s="19"/>
      <c r="J99" s="19"/>
      <c r="K99" s="19"/>
    </row>
    <row r="100" spans="7:11" x14ac:dyDescent="0.2">
      <c r="G100" s="19"/>
      <c r="H100" s="19"/>
      <c r="I100" s="19"/>
      <c r="J100" s="19"/>
      <c r="K100" s="19"/>
    </row>
    <row r="101" spans="7:11" x14ac:dyDescent="0.2">
      <c r="G101" s="19"/>
      <c r="H101" s="19"/>
      <c r="I101" s="19"/>
      <c r="J101" s="19"/>
      <c r="K101" s="19"/>
    </row>
    <row r="102" spans="7:11" x14ac:dyDescent="0.2">
      <c r="G102" s="19"/>
      <c r="H102" s="19"/>
      <c r="I102" s="19"/>
      <c r="J102" s="19"/>
      <c r="K102" s="19"/>
    </row>
    <row r="103" spans="7:11" x14ac:dyDescent="0.2">
      <c r="G103" s="19"/>
      <c r="H103" s="19"/>
      <c r="I103" s="19"/>
      <c r="J103" s="19"/>
      <c r="K103" s="19"/>
    </row>
    <row r="104" spans="7:11" x14ac:dyDescent="0.2">
      <c r="G104" s="19"/>
      <c r="H104" s="19"/>
      <c r="I104" s="19"/>
      <c r="J104" s="19"/>
      <c r="K104" s="19"/>
    </row>
    <row r="105" spans="7:11" x14ac:dyDescent="0.2">
      <c r="G105" s="19"/>
      <c r="H105" s="19"/>
      <c r="I105" s="19"/>
      <c r="J105" s="19"/>
      <c r="K105" s="19"/>
    </row>
    <row r="106" spans="7:11" x14ac:dyDescent="0.2">
      <c r="G106" s="19"/>
      <c r="H106" s="19"/>
      <c r="I106" s="19"/>
      <c r="J106" s="19"/>
      <c r="K106" s="19"/>
    </row>
    <row r="107" spans="7:11" x14ac:dyDescent="0.2">
      <c r="G107" s="19"/>
      <c r="H107" s="19"/>
      <c r="I107" s="19"/>
      <c r="J107" s="19"/>
      <c r="K107" s="19"/>
    </row>
    <row r="108" spans="7:11" x14ac:dyDescent="0.2">
      <c r="G108" s="19"/>
      <c r="H108" s="19"/>
      <c r="I108" s="19"/>
      <c r="J108" s="19"/>
      <c r="K108" s="19"/>
    </row>
    <row r="109" spans="7:11" x14ac:dyDescent="0.2">
      <c r="G109" s="19"/>
      <c r="H109" s="19"/>
      <c r="I109" s="19"/>
      <c r="J109" s="19"/>
      <c r="K109" s="19"/>
    </row>
    <row r="110" spans="7:11" x14ac:dyDescent="0.2">
      <c r="G110" s="19"/>
      <c r="H110" s="19"/>
      <c r="I110" s="19"/>
      <c r="J110" s="19"/>
      <c r="K110" s="19"/>
    </row>
    <row r="111" spans="7:11" x14ac:dyDescent="0.2">
      <c r="G111" s="19"/>
      <c r="H111" s="19"/>
      <c r="I111" s="19"/>
      <c r="J111" s="19"/>
      <c r="K111" s="19"/>
    </row>
    <row r="112" spans="7:11" x14ac:dyDescent="0.2">
      <c r="G112" s="19"/>
      <c r="H112" s="19"/>
      <c r="I112" s="19"/>
      <c r="J112" s="19"/>
      <c r="K112" s="19"/>
    </row>
    <row r="113" spans="7:11" x14ac:dyDescent="0.2">
      <c r="G113" s="19"/>
      <c r="H113" s="19"/>
      <c r="I113" s="19"/>
      <c r="J113" s="19"/>
      <c r="K113" s="19"/>
    </row>
    <row r="114" spans="7:11" x14ac:dyDescent="0.2">
      <c r="G114" s="19"/>
      <c r="H114" s="19"/>
      <c r="I114" s="19"/>
      <c r="J114" s="19"/>
      <c r="K114" s="19"/>
    </row>
    <row r="115" spans="7:11" x14ac:dyDescent="0.2">
      <c r="G115" s="19"/>
      <c r="H115" s="19"/>
      <c r="I115" s="19"/>
      <c r="J115" s="19"/>
      <c r="K115" s="19"/>
    </row>
    <row r="116" spans="7:11" x14ac:dyDescent="0.2">
      <c r="G116" s="19"/>
      <c r="H116" s="19"/>
      <c r="I116" s="19"/>
      <c r="J116" s="19"/>
      <c r="K116" s="19"/>
    </row>
    <row r="117" spans="7:11" x14ac:dyDescent="0.2">
      <c r="G117" s="19"/>
      <c r="H117" s="19"/>
      <c r="I117" s="19"/>
      <c r="J117" s="19"/>
      <c r="K117" s="19"/>
    </row>
    <row r="118" spans="7:11" x14ac:dyDescent="0.2">
      <c r="G118" s="19"/>
      <c r="H118" s="19"/>
      <c r="I118" s="19"/>
      <c r="J118" s="19"/>
      <c r="K118" s="19"/>
    </row>
    <row r="119" spans="7:11" x14ac:dyDescent="0.2">
      <c r="G119" s="19"/>
      <c r="H119" s="19"/>
      <c r="I119" s="19"/>
      <c r="J119" s="19"/>
      <c r="K119" s="19"/>
    </row>
    <row r="120" spans="7:11" x14ac:dyDescent="0.2">
      <c r="G120" s="19"/>
      <c r="H120" s="19"/>
      <c r="I120" s="19"/>
      <c r="J120" s="19"/>
      <c r="K120" s="19"/>
    </row>
    <row r="121" spans="7:11" x14ac:dyDescent="0.2">
      <c r="G121" s="19"/>
      <c r="H121" s="19"/>
      <c r="I121" s="19"/>
      <c r="J121" s="19"/>
      <c r="K121" s="19"/>
    </row>
    <row r="122" spans="7:11" x14ac:dyDescent="0.2">
      <c r="G122" s="19"/>
      <c r="H122" s="19"/>
      <c r="I122" s="19"/>
      <c r="J122" s="19"/>
      <c r="K122" s="19"/>
    </row>
    <row r="123" spans="7:11" x14ac:dyDescent="0.2">
      <c r="G123" s="19"/>
      <c r="H123" s="19"/>
      <c r="I123" s="19"/>
      <c r="J123" s="19"/>
      <c r="K123" s="19"/>
    </row>
    <row r="124" spans="7:11" x14ac:dyDescent="0.2">
      <c r="G124" s="19"/>
      <c r="H124" s="19"/>
      <c r="I124" s="19"/>
      <c r="J124" s="19"/>
      <c r="K124" s="19"/>
    </row>
    <row r="125" spans="7:11" x14ac:dyDescent="0.2">
      <c r="G125" s="19"/>
      <c r="H125" s="19"/>
      <c r="I125" s="19"/>
      <c r="J125" s="19"/>
      <c r="K125" s="19"/>
    </row>
    <row r="126" spans="7:11" x14ac:dyDescent="0.2">
      <c r="G126" s="19"/>
      <c r="H126" s="19"/>
      <c r="I126" s="19"/>
      <c r="J126" s="19"/>
      <c r="K126" s="19"/>
    </row>
    <row r="127" spans="7:11" x14ac:dyDescent="0.2">
      <c r="G127" s="19"/>
      <c r="H127" s="19"/>
      <c r="I127" s="19"/>
      <c r="J127" s="19"/>
      <c r="K127" s="19"/>
    </row>
    <row r="128" spans="7:11" x14ac:dyDescent="0.2">
      <c r="G128" s="19"/>
      <c r="H128" s="19"/>
      <c r="I128" s="19"/>
      <c r="J128" s="19"/>
      <c r="K128" s="19"/>
    </row>
    <row r="129" spans="7:11" x14ac:dyDescent="0.2">
      <c r="G129" s="19"/>
      <c r="H129" s="19"/>
      <c r="I129" s="19"/>
      <c r="J129" s="19"/>
      <c r="K129" s="19"/>
    </row>
    <row r="130" spans="7:11" x14ac:dyDescent="0.2">
      <c r="G130" s="19"/>
      <c r="H130" s="19"/>
      <c r="I130" s="19"/>
      <c r="J130" s="19"/>
      <c r="K130" s="19"/>
    </row>
    <row r="131" spans="7:11" x14ac:dyDescent="0.2">
      <c r="G131" s="19"/>
      <c r="H131" s="19"/>
      <c r="I131" s="19"/>
      <c r="J131" s="19"/>
      <c r="K131" s="19"/>
    </row>
    <row r="132" spans="7:11" x14ac:dyDescent="0.2">
      <c r="G132" s="19"/>
      <c r="H132" s="19"/>
      <c r="I132" s="19"/>
      <c r="J132" s="19"/>
      <c r="K132" s="19"/>
    </row>
    <row r="133" spans="7:11" x14ac:dyDescent="0.2">
      <c r="G133" s="19"/>
      <c r="H133" s="19"/>
      <c r="I133" s="19"/>
      <c r="J133" s="19"/>
      <c r="K133" s="19"/>
    </row>
    <row r="134" spans="7:11" x14ac:dyDescent="0.2">
      <c r="G134" s="19"/>
      <c r="H134" s="19"/>
      <c r="I134" s="19"/>
      <c r="J134" s="19"/>
      <c r="K134" s="19"/>
    </row>
    <row r="135" spans="7:11" x14ac:dyDescent="0.2">
      <c r="G135" s="19"/>
      <c r="H135" s="19"/>
      <c r="I135" s="19"/>
      <c r="J135" s="19"/>
      <c r="K135" s="19"/>
    </row>
    <row r="136" spans="7:11" x14ac:dyDescent="0.2">
      <c r="G136" s="19"/>
      <c r="H136" s="19"/>
      <c r="I136" s="19"/>
      <c r="J136" s="19"/>
      <c r="K136" s="19"/>
    </row>
    <row r="137" spans="7:11" x14ac:dyDescent="0.2">
      <c r="G137" s="19"/>
      <c r="H137" s="19"/>
      <c r="I137" s="19"/>
      <c r="J137" s="19"/>
      <c r="K137" s="19"/>
    </row>
    <row r="138" spans="7:11" x14ac:dyDescent="0.2">
      <c r="G138" s="19"/>
      <c r="H138" s="19"/>
      <c r="I138" s="19"/>
      <c r="J138" s="19"/>
      <c r="K138" s="19"/>
    </row>
    <row r="139" spans="7:11" x14ac:dyDescent="0.2">
      <c r="G139" s="19"/>
      <c r="H139" s="19"/>
      <c r="I139" s="19"/>
      <c r="J139" s="19"/>
      <c r="K139" s="19"/>
    </row>
    <row r="140" spans="7:11" x14ac:dyDescent="0.2">
      <c r="G140" s="19"/>
      <c r="H140" s="19"/>
      <c r="I140" s="19"/>
      <c r="J140" s="19"/>
      <c r="K140" s="19"/>
    </row>
    <row r="141" spans="7:11" x14ac:dyDescent="0.2">
      <c r="G141" s="19"/>
      <c r="H141" s="19"/>
      <c r="I141" s="19"/>
      <c r="J141" s="19"/>
      <c r="K141" s="19"/>
    </row>
    <row r="142" spans="7:11" x14ac:dyDescent="0.2">
      <c r="G142" s="19"/>
      <c r="H142" s="19"/>
      <c r="I142" s="19"/>
      <c r="J142" s="19"/>
      <c r="K142" s="19"/>
    </row>
    <row r="143" spans="7:11" x14ac:dyDescent="0.2">
      <c r="G143" s="19"/>
      <c r="H143" s="19"/>
      <c r="I143" s="19"/>
      <c r="J143" s="19"/>
      <c r="K143" s="19"/>
    </row>
    <row r="144" spans="7:11" x14ac:dyDescent="0.2">
      <c r="G144" s="19"/>
      <c r="H144" s="19"/>
      <c r="I144" s="19"/>
      <c r="J144" s="19"/>
      <c r="K144" s="19"/>
    </row>
    <row r="145" spans="7:11" x14ac:dyDescent="0.2">
      <c r="G145" s="19"/>
      <c r="H145" s="19"/>
      <c r="I145" s="19"/>
      <c r="J145" s="19"/>
      <c r="K145" s="19"/>
    </row>
    <row r="146" spans="7:11" x14ac:dyDescent="0.2">
      <c r="G146" s="19"/>
      <c r="H146" s="19"/>
      <c r="I146" s="19"/>
      <c r="J146" s="19"/>
      <c r="K146" s="19"/>
    </row>
    <row r="147" spans="7:11" x14ac:dyDescent="0.2">
      <c r="G147" s="19"/>
      <c r="H147" s="19"/>
      <c r="I147" s="19"/>
      <c r="J147" s="19"/>
      <c r="K147" s="19"/>
    </row>
    <row r="148" spans="7:11" x14ac:dyDescent="0.2">
      <c r="G148" s="19"/>
      <c r="H148" s="19"/>
      <c r="I148" s="19"/>
      <c r="J148" s="19"/>
      <c r="K148" s="19"/>
    </row>
    <row r="149" spans="7:11" x14ac:dyDescent="0.2">
      <c r="G149" s="19"/>
      <c r="H149" s="19"/>
      <c r="I149" s="19"/>
      <c r="J149" s="19"/>
      <c r="K149" s="19"/>
    </row>
    <row r="150" spans="7:11" x14ac:dyDescent="0.2">
      <c r="G150" s="19"/>
      <c r="H150" s="19"/>
      <c r="I150" s="19"/>
      <c r="J150" s="19"/>
      <c r="K150" s="19"/>
    </row>
    <row r="151" spans="7:11" x14ac:dyDescent="0.2">
      <c r="G151" s="19"/>
      <c r="H151" s="19"/>
      <c r="I151" s="19"/>
      <c r="J151" s="19"/>
      <c r="K151" s="19"/>
    </row>
    <row r="152" spans="7:11" x14ac:dyDescent="0.2">
      <c r="G152" s="19"/>
      <c r="H152" s="19"/>
      <c r="I152" s="19"/>
      <c r="J152" s="19"/>
      <c r="K152" s="19"/>
    </row>
    <row r="153" spans="7:11" x14ac:dyDescent="0.2">
      <c r="G153" s="19"/>
      <c r="H153" s="19"/>
      <c r="I153" s="19"/>
      <c r="J153" s="19"/>
      <c r="K153" s="19"/>
    </row>
    <row r="154" spans="7:11" x14ac:dyDescent="0.2">
      <c r="G154" s="19"/>
      <c r="H154" s="19"/>
      <c r="I154" s="19"/>
      <c r="J154" s="19"/>
      <c r="K154" s="19"/>
    </row>
  </sheetData>
  <hyperlinks>
    <hyperlink ref="A1" location="'statewide summary'!Print_Titles" display="Link to Summary Worksheet" xr:uid="{E25E7037-81E7-48FB-A92A-687369FC5648}"/>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2/18/2025</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ACAD8-66E8-4063-ACD6-7D7278FC6CB5}">
  <dimension ref="A1:N60"/>
  <sheetViews>
    <sheetView showGridLines="0" workbookViewId="0">
      <pane xSplit="2" ySplit="10" topLeftCell="C11" activePane="bottomRight" state="frozen"/>
      <selection pane="topRight" activeCell="C1" sqref="C1"/>
      <selection pane="bottomLeft" activeCell="A14" sqref="A14"/>
      <selection pane="bottomRight" activeCell="B15" sqref="B15"/>
    </sheetView>
  </sheetViews>
  <sheetFormatPr defaultRowHeight="12.75" x14ac:dyDescent="0.2"/>
  <cols>
    <col min="1" max="1" width="6.85546875" style="39" customWidth="1"/>
    <col min="2" max="2" width="20.28515625" style="39" customWidth="1"/>
    <col min="3" max="9" width="13.7109375" style="39" customWidth="1"/>
    <col min="10" max="10" width="1" style="39" customWidth="1"/>
    <col min="11" max="11" width="9.140625" style="39"/>
    <col min="12" max="12" width="1.42578125" style="39" customWidth="1"/>
    <col min="13" max="16384" width="9.140625" style="39"/>
  </cols>
  <sheetData>
    <row r="1" spans="1:11" ht="16.149999999999999" customHeight="1" x14ac:dyDescent="0.2">
      <c r="A1" s="92" t="s">
        <v>8923</v>
      </c>
    </row>
    <row r="2" spans="1:11" ht="14.45" customHeight="1" x14ac:dyDescent="0.2">
      <c r="B2" s="94" t="s">
        <v>898</v>
      </c>
    </row>
    <row r="3" spans="1:11" ht="2.1" customHeight="1" x14ac:dyDescent="0.2"/>
    <row r="4" spans="1:11" ht="14.45" customHeight="1" x14ac:dyDescent="0.2">
      <c r="B4" s="46" t="s">
        <v>1</v>
      </c>
    </row>
    <row r="5" spans="1:11" ht="1.1499999999999999" customHeight="1" x14ac:dyDescent="0.2"/>
    <row r="6" spans="1:11" ht="14.45" customHeight="1" x14ac:dyDescent="0.2">
      <c r="B6" s="46" t="s">
        <v>2</v>
      </c>
    </row>
    <row r="7" spans="1:11" ht="0.75" customHeight="1" x14ac:dyDescent="0.2"/>
    <row r="8" spans="1:11" ht="14.45" customHeight="1" x14ac:dyDescent="0.2">
      <c r="B8" s="47" t="s">
        <v>3</v>
      </c>
    </row>
    <row r="9" spans="1:11" x14ac:dyDescent="0.2">
      <c r="B9" s="42" t="s">
        <v>4</v>
      </c>
      <c r="C9" s="37" t="s">
        <v>4</v>
      </c>
      <c r="D9" s="37" t="s">
        <v>4</v>
      </c>
      <c r="E9" s="37" t="s">
        <v>4</v>
      </c>
      <c r="F9" s="37" t="s">
        <v>4</v>
      </c>
      <c r="G9" s="37" t="s">
        <v>4</v>
      </c>
      <c r="H9" s="37" t="s">
        <v>5</v>
      </c>
      <c r="I9" s="1" t="s">
        <v>174</v>
      </c>
    </row>
    <row r="10" spans="1:11" x14ac:dyDescent="0.2">
      <c r="B10" s="43" t="s">
        <v>4</v>
      </c>
      <c r="C10" s="38" t="s">
        <v>7</v>
      </c>
      <c r="D10" s="38" t="s">
        <v>8</v>
      </c>
      <c r="E10" s="38" t="s">
        <v>9</v>
      </c>
      <c r="F10" s="38" t="s">
        <v>10</v>
      </c>
      <c r="G10" s="38" t="s">
        <v>11</v>
      </c>
      <c r="H10" s="38" t="s">
        <v>12</v>
      </c>
      <c r="I10" s="38" t="s">
        <v>13</v>
      </c>
      <c r="K10" s="31" t="s">
        <v>331</v>
      </c>
    </row>
    <row r="11" spans="1:11" x14ac:dyDescent="0.2">
      <c r="B11" s="42" t="s">
        <v>153</v>
      </c>
      <c r="C11" s="86">
        <v>0</v>
      </c>
      <c r="D11" s="86">
        <v>0</v>
      </c>
      <c r="E11" s="86">
        <v>0</v>
      </c>
      <c r="F11" s="86">
        <v>0</v>
      </c>
      <c r="G11" s="86">
        <v>0</v>
      </c>
      <c r="H11" s="86">
        <v>3021</v>
      </c>
      <c r="I11" s="86">
        <v>1842</v>
      </c>
    </row>
    <row r="12" spans="1:11" x14ac:dyDescent="0.2">
      <c r="B12" s="44" t="s">
        <v>258</v>
      </c>
      <c r="C12" s="40">
        <v>882.85599999999999</v>
      </c>
      <c r="D12" s="40">
        <v>934.755</v>
      </c>
      <c r="E12" s="40">
        <v>961.11099999999999</v>
      </c>
      <c r="F12" s="40">
        <v>1228.6990000000001</v>
      </c>
      <c r="G12" s="40">
        <v>1583.51981</v>
      </c>
      <c r="H12" s="40">
        <v>0</v>
      </c>
      <c r="I12" s="40">
        <v>0</v>
      </c>
    </row>
    <row r="13" spans="1:11" x14ac:dyDescent="0.2">
      <c r="B13" s="45" t="s">
        <v>146</v>
      </c>
      <c r="C13" s="41">
        <v>882.85599999999999</v>
      </c>
      <c r="D13" s="41">
        <v>934.755</v>
      </c>
      <c r="E13" s="41">
        <v>961.11099999999999</v>
      </c>
      <c r="F13" s="41">
        <v>1228.6990000000001</v>
      </c>
      <c r="G13" s="41">
        <v>1583.51981</v>
      </c>
      <c r="H13" s="41">
        <v>3021</v>
      </c>
      <c r="I13" s="41">
        <v>1842</v>
      </c>
    </row>
    <row r="15" spans="1:11" x14ac:dyDescent="0.2">
      <c r="A15" s="3"/>
      <c r="B15" s="72" t="s">
        <v>9036</v>
      </c>
      <c r="C15" s="72"/>
      <c r="D15" s="72"/>
      <c r="E15" s="72"/>
      <c r="F15" s="72"/>
      <c r="G15" s="72"/>
      <c r="H15" s="72"/>
      <c r="I15" s="74">
        <f>I13+K15</f>
        <v>1842</v>
      </c>
      <c r="J15" s="3"/>
      <c r="K15" s="32">
        <f>SUM(K16:K57)</f>
        <v>0</v>
      </c>
    </row>
    <row r="16" spans="1:11" x14ac:dyDescent="0.2">
      <c r="A16" s="3"/>
      <c r="B16" s="72" t="s">
        <v>257</v>
      </c>
      <c r="C16" s="72"/>
      <c r="D16" s="72"/>
      <c r="E16" s="72"/>
      <c r="F16" s="72"/>
      <c r="G16" s="72"/>
      <c r="H16" s="72"/>
      <c r="I16" s="75">
        <f>I15/I13-1</f>
        <v>0</v>
      </c>
      <c r="J16" s="3"/>
      <c r="K16" s="30"/>
    </row>
    <row r="17" spans="1:14" x14ac:dyDescent="0.2">
      <c r="A17" s="3"/>
      <c r="B17" s="3"/>
      <c r="C17" s="3"/>
      <c r="D17" s="3"/>
      <c r="E17" s="3"/>
      <c r="F17" s="3"/>
      <c r="G17" s="3"/>
      <c r="H17" s="3"/>
      <c r="I17" s="3"/>
      <c r="J17" s="3"/>
      <c r="K17" s="30"/>
    </row>
    <row r="18" spans="1:14" x14ac:dyDescent="0.2">
      <c r="A18" s="3"/>
      <c r="B18" s="3"/>
      <c r="C18" s="3"/>
      <c r="D18" s="3"/>
      <c r="E18" s="19"/>
      <c r="F18" s="19"/>
      <c r="G18" s="19"/>
      <c r="H18" s="19"/>
      <c r="I18" s="19"/>
      <c r="J18" s="19"/>
      <c r="K18" s="33"/>
    </row>
    <row r="19" spans="1:14" x14ac:dyDescent="0.2">
      <c r="A19" s="23" t="s">
        <v>256</v>
      </c>
      <c r="B19" s="3"/>
      <c r="C19" s="3"/>
      <c r="D19" s="3"/>
      <c r="E19" s="19"/>
      <c r="F19" s="19"/>
      <c r="G19" s="19"/>
      <c r="H19" s="19"/>
      <c r="I19" s="19"/>
      <c r="J19" s="19"/>
      <c r="K19" s="33"/>
    </row>
    <row r="20" spans="1:14" x14ac:dyDescent="0.2">
      <c r="A20" s="3"/>
      <c r="B20" s="3"/>
      <c r="C20" s="3"/>
      <c r="D20" s="3"/>
      <c r="E20" s="19"/>
      <c r="F20" s="19"/>
      <c r="G20" s="19"/>
      <c r="H20" s="19"/>
      <c r="I20" s="19"/>
      <c r="J20" s="19"/>
      <c r="K20" s="33"/>
    </row>
    <row r="21" spans="1:14" x14ac:dyDescent="0.2">
      <c r="A21" s="18">
        <v>2021</v>
      </c>
      <c r="B21" s="3"/>
      <c r="C21" s="3"/>
      <c r="D21" s="3"/>
      <c r="E21" s="19"/>
      <c r="F21" s="19"/>
      <c r="G21" s="19"/>
      <c r="H21" s="19"/>
      <c r="I21" s="19"/>
      <c r="J21" s="19"/>
      <c r="K21" s="33"/>
    </row>
    <row r="22" spans="1:14" x14ac:dyDescent="0.2">
      <c r="B22" s="26" t="s">
        <v>5734</v>
      </c>
      <c r="G22" s="39">
        <v>213</v>
      </c>
      <c r="H22" s="39">
        <v>275</v>
      </c>
      <c r="K22" s="56"/>
      <c r="M22" s="39" t="s">
        <v>182</v>
      </c>
      <c r="N22" s="26" t="s">
        <v>5735</v>
      </c>
    </row>
    <row r="23" spans="1:14" x14ac:dyDescent="0.2">
      <c r="B23" s="3" t="s">
        <v>221</v>
      </c>
      <c r="G23" s="39">
        <v>2</v>
      </c>
      <c r="H23" s="39">
        <v>10</v>
      </c>
      <c r="K23" s="56"/>
      <c r="N23" s="3" t="s">
        <v>2345</v>
      </c>
    </row>
    <row r="24" spans="1:14" x14ac:dyDescent="0.2">
      <c r="B24" s="39" t="s">
        <v>166</v>
      </c>
      <c r="G24" s="39">
        <v>4</v>
      </c>
      <c r="H24" s="39">
        <v>-2</v>
      </c>
      <c r="K24" s="56"/>
    </row>
    <row r="25" spans="1:14" x14ac:dyDescent="0.2">
      <c r="K25" s="56"/>
    </row>
    <row r="26" spans="1:14" x14ac:dyDescent="0.2">
      <c r="A26" s="39">
        <v>2022</v>
      </c>
      <c r="K26" s="56"/>
    </row>
    <row r="27" spans="1:14" x14ac:dyDescent="0.2">
      <c r="B27" s="3" t="s">
        <v>221</v>
      </c>
      <c r="G27" s="39">
        <v>18</v>
      </c>
      <c r="H27" s="39">
        <v>36</v>
      </c>
      <c r="K27" s="56"/>
      <c r="N27" s="39" t="s">
        <v>1043</v>
      </c>
    </row>
    <row r="28" spans="1:14" x14ac:dyDescent="0.2">
      <c r="B28" s="39" t="s">
        <v>166</v>
      </c>
      <c r="G28" s="39">
        <v>6</v>
      </c>
      <c r="H28" s="39">
        <v>8</v>
      </c>
      <c r="K28" s="56"/>
    </row>
    <row r="29" spans="1:14" x14ac:dyDescent="0.2">
      <c r="K29" s="56"/>
    </row>
    <row r="30" spans="1:14" x14ac:dyDescent="0.2">
      <c r="A30" s="39">
        <v>2023</v>
      </c>
      <c r="K30" s="56"/>
    </row>
    <row r="31" spans="1:14" x14ac:dyDescent="0.2">
      <c r="B31" s="26" t="s">
        <v>5736</v>
      </c>
      <c r="H31" s="39">
        <v>64</v>
      </c>
      <c r="I31" s="39">
        <v>67</v>
      </c>
      <c r="K31" s="56"/>
      <c r="M31" s="39" t="s">
        <v>182</v>
      </c>
      <c r="N31" s="26" t="s">
        <v>5740</v>
      </c>
    </row>
    <row r="32" spans="1:14" x14ac:dyDescent="0.2">
      <c r="B32" s="26" t="s">
        <v>5737</v>
      </c>
      <c r="H32" s="39">
        <v>174</v>
      </c>
      <c r="I32" s="39">
        <v>183</v>
      </c>
      <c r="K32" s="56"/>
      <c r="M32" s="39" t="s">
        <v>182</v>
      </c>
      <c r="N32" s="26" t="s">
        <v>5741</v>
      </c>
    </row>
    <row r="33" spans="1:14" x14ac:dyDescent="0.2">
      <c r="B33" s="26" t="s">
        <v>5738</v>
      </c>
      <c r="H33" s="39">
        <v>50</v>
      </c>
      <c r="I33" s="39">
        <v>0</v>
      </c>
      <c r="K33" s="56"/>
      <c r="M33" s="39" t="s">
        <v>184</v>
      </c>
      <c r="N33" s="26" t="s">
        <v>5742</v>
      </c>
    </row>
    <row r="34" spans="1:14" x14ac:dyDescent="0.2">
      <c r="B34" s="26" t="s">
        <v>5739</v>
      </c>
      <c r="H34" s="39">
        <v>25</v>
      </c>
      <c r="I34" s="39">
        <v>37</v>
      </c>
      <c r="K34" s="56"/>
      <c r="M34" s="39" t="s">
        <v>182</v>
      </c>
      <c r="N34" s="26" t="s">
        <v>5743</v>
      </c>
    </row>
    <row r="35" spans="1:14" x14ac:dyDescent="0.2">
      <c r="B35" s="26" t="s">
        <v>5734</v>
      </c>
      <c r="H35" s="39">
        <v>905</v>
      </c>
      <c r="I35" s="39">
        <v>40</v>
      </c>
      <c r="K35" s="56"/>
      <c r="M35" s="39" t="s">
        <v>182</v>
      </c>
      <c r="N35" s="26" t="s">
        <v>5744</v>
      </c>
    </row>
    <row r="36" spans="1:14" x14ac:dyDescent="0.2">
      <c r="B36" s="3" t="s">
        <v>221</v>
      </c>
      <c r="H36" s="39">
        <v>65</v>
      </c>
      <c r="I36" s="39">
        <v>63</v>
      </c>
      <c r="K36" s="56"/>
      <c r="N36" s="39" t="s">
        <v>2491</v>
      </c>
    </row>
    <row r="37" spans="1:14" x14ac:dyDescent="0.2">
      <c r="B37" s="39" t="s">
        <v>166</v>
      </c>
      <c r="H37" s="39">
        <v>10</v>
      </c>
      <c r="I37" s="39">
        <v>8</v>
      </c>
      <c r="K37" s="56"/>
    </row>
    <row r="38" spans="1:14" x14ac:dyDescent="0.2">
      <c r="K38" s="56"/>
    </row>
    <row r="39" spans="1:14" x14ac:dyDescent="0.2">
      <c r="A39" s="39">
        <v>2024</v>
      </c>
      <c r="K39" s="56"/>
    </row>
    <row r="40" spans="1:14" x14ac:dyDescent="0.2">
      <c r="B40" s="3" t="s">
        <v>221</v>
      </c>
      <c r="H40" s="39">
        <v>-1</v>
      </c>
      <c r="I40" s="39">
        <v>-2</v>
      </c>
      <c r="K40" s="56"/>
      <c r="N40" s="3" t="s">
        <v>274</v>
      </c>
    </row>
    <row r="41" spans="1:14" x14ac:dyDescent="0.2">
      <c r="B41" s="39" t="s">
        <v>166</v>
      </c>
      <c r="H41" s="39">
        <v>5</v>
      </c>
      <c r="I41" s="39">
        <v>0</v>
      </c>
      <c r="K41" s="56"/>
    </row>
    <row r="42" spans="1:14" x14ac:dyDescent="0.2">
      <c r="K42" s="56"/>
    </row>
    <row r="43" spans="1:14" x14ac:dyDescent="0.2">
      <c r="K43" s="56"/>
    </row>
    <row r="44" spans="1:14" x14ac:dyDescent="0.2">
      <c r="A44" s="59" t="s">
        <v>6459</v>
      </c>
      <c r="K44" s="56"/>
    </row>
    <row r="45" spans="1:14" x14ac:dyDescent="0.2">
      <c r="B45" s="39" t="s">
        <v>579</v>
      </c>
      <c r="I45" s="39">
        <v>23</v>
      </c>
      <c r="K45" s="56"/>
      <c r="N45" s="39" t="s">
        <v>8935</v>
      </c>
    </row>
    <row r="46" spans="1:14" x14ac:dyDescent="0.2">
      <c r="B46" s="39" t="s">
        <v>578</v>
      </c>
      <c r="I46" s="39">
        <v>-17</v>
      </c>
      <c r="K46" s="56"/>
      <c r="N46" s="39" t="s">
        <v>8936</v>
      </c>
    </row>
    <row r="47" spans="1:14" x14ac:dyDescent="0.2">
      <c r="B47" s="39" t="s">
        <v>5745</v>
      </c>
      <c r="I47" s="39">
        <v>25</v>
      </c>
      <c r="K47" s="56"/>
    </row>
    <row r="48" spans="1:14" x14ac:dyDescent="0.2">
      <c r="K48" s="56"/>
    </row>
    <row r="49" spans="1:14" x14ac:dyDescent="0.2">
      <c r="K49" s="56"/>
    </row>
    <row r="50" spans="1:14" ht="25.5" x14ac:dyDescent="0.2">
      <c r="A50" s="61" t="s">
        <v>6460</v>
      </c>
      <c r="B50" s="62"/>
      <c r="C50" s="66" t="s">
        <v>3292</v>
      </c>
      <c r="D50" s="66" t="s">
        <v>3293</v>
      </c>
      <c r="E50" s="70" t="s">
        <v>7761</v>
      </c>
      <c r="K50" s="56"/>
    </row>
    <row r="51" spans="1:14" x14ac:dyDescent="0.2">
      <c r="A51" s="62"/>
      <c r="B51" s="51" t="s">
        <v>6461</v>
      </c>
      <c r="C51" s="67">
        <f>-I47</f>
        <v>-25</v>
      </c>
      <c r="D51" s="67"/>
      <c r="E51" s="78"/>
      <c r="K51" s="58"/>
      <c r="N51" s="3"/>
    </row>
    <row r="52" spans="1:14" x14ac:dyDescent="0.2">
      <c r="A52" s="62"/>
      <c r="B52" s="68" t="s">
        <v>9013</v>
      </c>
      <c r="C52" s="67">
        <v>-1</v>
      </c>
      <c r="D52" s="67">
        <v>-1</v>
      </c>
      <c r="E52" s="78"/>
      <c r="K52" s="58"/>
      <c r="N52" s="3" t="s">
        <v>9015</v>
      </c>
    </row>
    <row r="53" spans="1:14" x14ac:dyDescent="0.2">
      <c r="A53" s="62"/>
      <c r="B53" s="68" t="s">
        <v>9014</v>
      </c>
      <c r="C53" s="67">
        <v>-4</v>
      </c>
      <c r="D53" s="67">
        <v>-4</v>
      </c>
      <c r="E53" s="78"/>
      <c r="K53" s="58"/>
      <c r="N53" s="3" t="s">
        <v>9016</v>
      </c>
    </row>
    <row r="54" spans="1:14" x14ac:dyDescent="0.2">
      <c r="A54" s="62"/>
      <c r="B54" s="68" t="s">
        <v>8838</v>
      </c>
      <c r="C54" s="67"/>
      <c r="D54" s="50"/>
      <c r="E54" s="78">
        <v>-5</v>
      </c>
      <c r="K54" s="58"/>
      <c r="N54" s="26" t="s">
        <v>8841</v>
      </c>
    </row>
    <row r="55" spans="1:14" x14ac:dyDescent="0.2">
      <c r="A55" s="62"/>
      <c r="B55" s="68" t="s">
        <v>8839</v>
      </c>
      <c r="C55" s="67"/>
      <c r="D55" s="50"/>
      <c r="E55" s="78">
        <v>-24</v>
      </c>
      <c r="K55" s="58"/>
      <c r="N55" s="26" t="s">
        <v>8842</v>
      </c>
    </row>
    <row r="56" spans="1:14" x14ac:dyDescent="0.2">
      <c r="A56" s="62"/>
      <c r="B56" s="68" t="s">
        <v>8840</v>
      </c>
      <c r="C56" s="67"/>
      <c r="D56" s="50"/>
      <c r="E56" s="78">
        <v>-8</v>
      </c>
      <c r="K56" s="58"/>
      <c r="N56" s="26" t="s">
        <v>8843</v>
      </c>
    </row>
    <row r="57" spans="1:14" x14ac:dyDescent="0.2">
      <c r="A57" s="62"/>
      <c r="B57" s="49"/>
      <c r="C57" s="67"/>
      <c r="D57" s="67"/>
      <c r="E57" s="78"/>
      <c r="K57" s="56"/>
    </row>
    <row r="58" spans="1:14" x14ac:dyDescent="0.2">
      <c r="A58" s="69" t="s">
        <v>146</v>
      </c>
      <c r="B58" s="49"/>
      <c r="C58" s="71">
        <f>SUM(C51:C57)</f>
        <v>-30</v>
      </c>
      <c r="D58" s="71">
        <f>SUM(D51:D57)</f>
        <v>-5</v>
      </c>
      <c r="E58" s="71">
        <f>SUM(E51:E57)</f>
        <v>-37</v>
      </c>
    </row>
    <row r="59" spans="1:14" x14ac:dyDescent="0.2">
      <c r="A59" s="62"/>
      <c r="B59" s="49"/>
      <c r="C59" s="50"/>
      <c r="D59" s="50"/>
      <c r="E59" s="50"/>
    </row>
    <row r="60" spans="1:14" x14ac:dyDescent="0.2">
      <c r="A60" s="62" t="s">
        <v>7759</v>
      </c>
      <c r="B60" s="49"/>
      <c r="C60" s="50"/>
      <c r="D60" s="50"/>
      <c r="E60" s="50">
        <f>E58+D58</f>
        <v>-42</v>
      </c>
    </row>
  </sheetData>
  <hyperlinks>
    <hyperlink ref="A1" location="'statewide summary'!Print_Titles" display="Link to Summary Worksheet" xr:uid="{1FBEA6A9-7FBC-42B0-8170-86605AF229B6}"/>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2/19/2025</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69400-E8BA-40E7-A397-6791C746FC48}">
  <dimension ref="A1:N153"/>
  <sheetViews>
    <sheetView showGridLines="0" workbookViewId="0">
      <pane xSplit="2" ySplit="10" topLeftCell="C11" activePane="bottomRight" state="frozen"/>
      <selection pane="topRight" activeCell="C1" sqref="C1"/>
      <selection pane="bottomLeft" activeCell="A14" sqref="A14"/>
      <selection pane="bottomRight" activeCell="B25" sqref="B25"/>
    </sheetView>
  </sheetViews>
  <sheetFormatPr defaultRowHeight="12.75" x14ac:dyDescent="0.2"/>
  <cols>
    <col min="1" max="1" width="6.28515625" style="39" customWidth="1"/>
    <col min="2" max="2" width="39.42578125" style="39" customWidth="1"/>
    <col min="3" max="9" width="13.7109375" style="39" customWidth="1"/>
    <col min="10" max="10" width="1.85546875" style="39" customWidth="1"/>
    <col min="11" max="11" width="9.140625" style="39"/>
    <col min="12" max="12" width="1.5703125" style="39" customWidth="1"/>
    <col min="13" max="16384" width="9.140625" style="39"/>
  </cols>
  <sheetData>
    <row r="1" spans="1:11" ht="16.149999999999999" customHeight="1" x14ac:dyDescent="0.2">
      <c r="A1" s="92" t="s">
        <v>8923</v>
      </c>
    </row>
    <row r="2" spans="1:11" ht="14.45" customHeight="1" x14ac:dyDescent="0.2">
      <c r="B2" s="94" t="s">
        <v>1351</v>
      </c>
    </row>
    <row r="3" spans="1:11" ht="2.1" customHeight="1" x14ac:dyDescent="0.2"/>
    <row r="4" spans="1:11" ht="14.45" customHeight="1" x14ac:dyDescent="0.2">
      <c r="B4" s="46" t="s">
        <v>1</v>
      </c>
    </row>
    <row r="5" spans="1:11" ht="1.1499999999999999" customHeight="1" x14ac:dyDescent="0.2"/>
    <row r="6" spans="1:11" ht="14.45" customHeight="1" x14ac:dyDescent="0.2">
      <c r="B6" s="46" t="s">
        <v>2</v>
      </c>
    </row>
    <row r="7" spans="1:11" ht="0.75" customHeight="1" x14ac:dyDescent="0.2"/>
    <row r="8" spans="1:11" ht="14.45" customHeight="1" x14ac:dyDescent="0.2">
      <c r="B8" s="47" t="s">
        <v>3</v>
      </c>
    </row>
    <row r="9" spans="1:11" x14ac:dyDescent="0.2">
      <c r="B9" s="42" t="s">
        <v>4</v>
      </c>
      <c r="C9" s="37" t="s">
        <v>4</v>
      </c>
      <c r="D9" s="37" t="s">
        <v>4</v>
      </c>
      <c r="E9" s="37" t="s">
        <v>4</v>
      </c>
      <c r="F9" s="37" t="s">
        <v>4</v>
      </c>
      <c r="G9" s="37" t="s">
        <v>4</v>
      </c>
      <c r="H9" s="37" t="s">
        <v>5</v>
      </c>
      <c r="I9" s="1" t="s">
        <v>174</v>
      </c>
    </row>
    <row r="10" spans="1:11" x14ac:dyDescent="0.2">
      <c r="B10" s="43" t="s">
        <v>4</v>
      </c>
      <c r="C10" s="38" t="s">
        <v>7</v>
      </c>
      <c r="D10" s="38" t="s">
        <v>8</v>
      </c>
      <c r="E10" s="38" t="s">
        <v>9</v>
      </c>
      <c r="F10" s="38" t="s">
        <v>10</v>
      </c>
      <c r="G10" s="38" t="s">
        <v>11</v>
      </c>
      <c r="H10" s="38" t="s">
        <v>12</v>
      </c>
      <c r="I10" s="38" t="s">
        <v>13</v>
      </c>
      <c r="K10" s="31" t="s">
        <v>331</v>
      </c>
    </row>
    <row r="11" spans="1:11" x14ac:dyDescent="0.2">
      <c r="B11" s="42" t="s">
        <v>153</v>
      </c>
      <c r="C11" s="86">
        <v>0</v>
      </c>
      <c r="D11" s="86">
        <v>0</v>
      </c>
      <c r="E11" s="86">
        <v>0</v>
      </c>
      <c r="F11" s="86">
        <v>0</v>
      </c>
      <c r="G11" s="86">
        <v>0</v>
      </c>
      <c r="H11" s="86">
        <v>78781</v>
      </c>
      <c r="I11" s="86">
        <v>76266</v>
      </c>
    </row>
    <row r="12" spans="1:11" x14ac:dyDescent="0.2">
      <c r="B12" s="42" t="s">
        <v>1350</v>
      </c>
      <c r="C12" s="86">
        <v>6582.9489999999996</v>
      </c>
      <c r="D12" s="86">
        <v>5935.9669999999996</v>
      </c>
      <c r="E12" s="86">
        <v>4466.4369999999999</v>
      </c>
      <c r="F12" s="86">
        <v>6324.5259999999998</v>
      </c>
      <c r="G12" s="86">
        <v>11334.74763</v>
      </c>
      <c r="H12" s="86">
        <v>0</v>
      </c>
      <c r="I12" s="86">
        <v>0</v>
      </c>
    </row>
    <row r="13" spans="1:11" x14ac:dyDescent="0.2">
      <c r="B13" s="42" t="s">
        <v>1349</v>
      </c>
      <c r="C13" s="86">
        <v>5057.1310000000003</v>
      </c>
      <c r="D13" s="86">
        <v>4910.6930000000002</v>
      </c>
      <c r="E13" s="86">
        <v>1357.6079999999999</v>
      </c>
      <c r="F13" s="86">
        <v>1333.5630000000001</v>
      </c>
      <c r="G13" s="86">
        <v>18080.123370000001</v>
      </c>
      <c r="H13" s="86">
        <v>0</v>
      </c>
      <c r="I13" s="86">
        <v>0</v>
      </c>
    </row>
    <row r="14" spans="1:11" x14ac:dyDescent="0.2">
      <c r="B14" s="42" t="s">
        <v>1348</v>
      </c>
      <c r="C14" s="86">
        <v>3880.3290000000002</v>
      </c>
      <c r="D14" s="86">
        <v>4154.3249999999998</v>
      </c>
      <c r="E14" s="86">
        <v>0</v>
      </c>
      <c r="F14" s="86">
        <v>516.12300000000005</v>
      </c>
      <c r="G14" s="86">
        <v>2582.6730699999998</v>
      </c>
      <c r="H14" s="86">
        <v>0</v>
      </c>
      <c r="I14" s="86">
        <v>0</v>
      </c>
    </row>
    <row r="15" spans="1:11" x14ac:dyDescent="0.2">
      <c r="B15" s="42" t="s">
        <v>1347</v>
      </c>
      <c r="C15" s="86">
        <v>5076.6499999999996</v>
      </c>
      <c r="D15" s="86">
        <v>2753.652</v>
      </c>
      <c r="E15" s="86">
        <v>599</v>
      </c>
      <c r="F15" s="86">
        <v>1229.106</v>
      </c>
      <c r="G15" s="86">
        <v>4958.6369400000003</v>
      </c>
      <c r="H15" s="86">
        <v>0</v>
      </c>
      <c r="I15" s="86">
        <v>0</v>
      </c>
    </row>
    <row r="16" spans="1:11" x14ac:dyDescent="0.2">
      <c r="B16" s="42" t="s">
        <v>1346</v>
      </c>
      <c r="C16" s="86">
        <v>390.80099999999999</v>
      </c>
      <c r="D16" s="86">
        <v>377.38499999999999</v>
      </c>
      <c r="E16" s="86">
        <v>310</v>
      </c>
      <c r="F16" s="86">
        <v>2010.8409999999999</v>
      </c>
      <c r="G16" s="86">
        <v>2594.3674700000001</v>
      </c>
      <c r="H16" s="86">
        <v>0</v>
      </c>
      <c r="I16" s="86">
        <v>0</v>
      </c>
    </row>
    <row r="17" spans="1:14" x14ac:dyDescent="0.2">
      <c r="B17" s="42" t="s">
        <v>1345</v>
      </c>
      <c r="C17" s="86">
        <v>29491.822</v>
      </c>
      <c r="D17" s="86">
        <v>30582.423999999999</v>
      </c>
      <c r="E17" s="86">
        <v>33397.821000000004</v>
      </c>
      <c r="F17" s="86">
        <v>39879.107000000004</v>
      </c>
      <c r="G17" s="86">
        <v>42021.359069999999</v>
      </c>
      <c r="H17" s="86">
        <v>0</v>
      </c>
      <c r="I17" s="86">
        <v>0</v>
      </c>
    </row>
    <row r="18" spans="1:14" x14ac:dyDescent="0.2">
      <c r="B18" s="42" t="s">
        <v>1344</v>
      </c>
      <c r="C18" s="86">
        <v>0</v>
      </c>
      <c r="D18" s="86">
        <v>0</v>
      </c>
      <c r="E18" s="86">
        <v>0</v>
      </c>
      <c r="F18" s="86">
        <v>3.4740000000000002</v>
      </c>
      <c r="G18" s="86">
        <v>0</v>
      </c>
      <c r="H18" s="86">
        <v>0</v>
      </c>
      <c r="I18" s="86">
        <v>0</v>
      </c>
    </row>
    <row r="19" spans="1:14" x14ac:dyDescent="0.2">
      <c r="B19" s="42" t="s">
        <v>1343</v>
      </c>
      <c r="C19" s="86">
        <v>71.552999999999997</v>
      </c>
      <c r="D19" s="86">
        <v>66.873000000000005</v>
      </c>
      <c r="E19" s="86">
        <v>71.855999999999995</v>
      </c>
      <c r="F19" s="86">
        <v>39.966999999999999</v>
      </c>
      <c r="G19" s="86">
        <v>41.413350000000001</v>
      </c>
      <c r="H19" s="86">
        <v>0</v>
      </c>
      <c r="I19" s="86">
        <v>0</v>
      </c>
    </row>
    <row r="20" spans="1:14" x14ac:dyDescent="0.2">
      <c r="B20" s="42" t="s">
        <v>1342</v>
      </c>
      <c r="C20" s="86">
        <v>0</v>
      </c>
      <c r="D20" s="86">
        <v>0</v>
      </c>
      <c r="E20" s="86">
        <v>0</v>
      </c>
      <c r="F20" s="86">
        <v>11.750999999999999</v>
      </c>
      <c r="G20" s="86">
        <v>0</v>
      </c>
      <c r="H20" s="86">
        <v>0</v>
      </c>
      <c r="I20" s="86">
        <v>0</v>
      </c>
    </row>
    <row r="21" spans="1:14" x14ac:dyDescent="0.2">
      <c r="B21" s="42" t="s">
        <v>1341</v>
      </c>
      <c r="C21" s="86">
        <v>203.517</v>
      </c>
      <c r="D21" s="86">
        <v>106.008</v>
      </c>
      <c r="E21" s="86">
        <v>179.786</v>
      </c>
      <c r="F21" s="86">
        <v>120.749</v>
      </c>
      <c r="G21" s="86">
        <v>812.76278000000002</v>
      </c>
      <c r="H21" s="86">
        <v>0</v>
      </c>
      <c r="I21" s="86">
        <v>0</v>
      </c>
    </row>
    <row r="22" spans="1:14" x14ac:dyDescent="0.2">
      <c r="B22" s="42" t="s">
        <v>1340</v>
      </c>
      <c r="C22" s="86">
        <v>6.5060000000000002</v>
      </c>
      <c r="D22" s="86">
        <v>4.835</v>
      </c>
      <c r="E22" s="86">
        <v>4.923</v>
      </c>
      <c r="F22" s="86">
        <v>38.414000000000001</v>
      </c>
      <c r="G22" s="86">
        <v>0</v>
      </c>
      <c r="H22" s="86">
        <v>0</v>
      </c>
      <c r="I22" s="86">
        <v>0</v>
      </c>
    </row>
    <row r="23" spans="1:14" x14ac:dyDescent="0.2">
      <c r="B23" s="45" t="s">
        <v>146</v>
      </c>
      <c r="C23" s="41">
        <v>50761.258000000002</v>
      </c>
      <c r="D23" s="41">
        <v>48892.161999999997</v>
      </c>
      <c r="E23" s="41">
        <v>40387.430999999997</v>
      </c>
      <c r="F23" s="41">
        <v>51507.620999999999</v>
      </c>
      <c r="G23" s="41">
        <v>82426.083679999996</v>
      </c>
      <c r="H23" s="41">
        <v>78781</v>
      </c>
      <c r="I23" s="41">
        <v>76266</v>
      </c>
    </row>
    <row r="25" spans="1:14" x14ac:dyDescent="0.2">
      <c r="A25" s="3"/>
      <c r="B25" s="72" t="s">
        <v>9036</v>
      </c>
      <c r="C25" s="72"/>
      <c r="D25" s="72"/>
      <c r="E25" s="72"/>
      <c r="F25" s="72"/>
      <c r="G25" s="72"/>
      <c r="H25" s="72"/>
      <c r="I25" s="74">
        <f>I23+K25</f>
        <v>76266</v>
      </c>
      <c r="J25" s="3"/>
      <c r="K25" s="32">
        <f>SUM(K26:K141)</f>
        <v>0</v>
      </c>
    </row>
    <row r="26" spans="1:14" x14ac:dyDescent="0.2">
      <c r="A26" s="3"/>
      <c r="B26" s="72" t="s">
        <v>257</v>
      </c>
      <c r="C26" s="72"/>
      <c r="D26" s="72"/>
      <c r="E26" s="72"/>
      <c r="F26" s="72"/>
      <c r="G26" s="72"/>
      <c r="H26" s="72"/>
      <c r="I26" s="75">
        <f>I25/I23-1</f>
        <v>0</v>
      </c>
      <c r="J26" s="3"/>
      <c r="K26" s="30"/>
    </row>
    <row r="27" spans="1:14" x14ac:dyDescent="0.2">
      <c r="A27" s="3"/>
      <c r="B27" s="3"/>
      <c r="C27" s="3"/>
      <c r="D27" s="3"/>
      <c r="E27" s="3"/>
      <c r="F27" s="3"/>
      <c r="G27" s="3"/>
      <c r="H27" s="3"/>
      <c r="I27" s="3"/>
      <c r="J27" s="3"/>
      <c r="K27" s="30"/>
    </row>
    <row r="28" spans="1:14" x14ac:dyDescent="0.2">
      <c r="A28" s="3"/>
      <c r="B28" s="3"/>
      <c r="C28" s="3"/>
      <c r="D28" s="3"/>
      <c r="E28" s="19"/>
      <c r="F28" s="19"/>
      <c r="G28" s="19"/>
      <c r="H28" s="19"/>
      <c r="I28" s="19"/>
      <c r="J28" s="19"/>
      <c r="K28" s="33"/>
    </row>
    <row r="29" spans="1:14" x14ac:dyDescent="0.2">
      <c r="A29" s="23" t="s">
        <v>256</v>
      </c>
      <c r="B29" s="3"/>
      <c r="C29" s="3"/>
      <c r="D29" s="3"/>
      <c r="E29" s="19"/>
      <c r="F29" s="19"/>
      <c r="G29" s="19"/>
      <c r="H29" s="19"/>
      <c r="I29" s="19"/>
      <c r="J29" s="19"/>
      <c r="K29" s="33"/>
    </row>
    <row r="30" spans="1:14" x14ac:dyDescent="0.2">
      <c r="A30" s="3"/>
      <c r="B30" s="3"/>
      <c r="C30" s="3"/>
      <c r="D30" s="3"/>
      <c r="E30" s="19"/>
      <c r="F30" s="19"/>
      <c r="G30" s="19"/>
      <c r="H30" s="19"/>
      <c r="I30" s="19"/>
      <c r="J30" s="19"/>
      <c r="K30" s="33"/>
    </row>
    <row r="31" spans="1:14" x14ac:dyDescent="0.2">
      <c r="A31" s="18">
        <v>2021</v>
      </c>
      <c r="B31" s="3"/>
      <c r="C31" s="3"/>
      <c r="D31" s="3"/>
      <c r="E31" s="19"/>
      <c r="F31" s="19"/>
      <c r="G31" s="19"/>
      <c r="H31" s="19"/>
      <c r="I31" s="19"/>
      <c r="J31" s="19"/>
      <c r="K31" s="33"/>
    </row>
    <row r="32" spans="1:14" x14ac:dyDescent="0.2">
      <c r="B32" s="26" t="s">
        <v>5746</v>
      </c>
      <c r="F32" s="57"/>
      <c r="G32" s="57">
        <v>18000</v>
      </c>
      <c r="H32" s="57">
        <v>0</v>
      </c>
      <c r="I32" s="57"/>
      <c r="J32" s="57"/>
      <c r="K32" s="58"/>
      <c r="M32" s="39" t="s">
        <v>182</v>
      </c>
      <c r="N32" s="26" t="s">
        <v>5767</v>
      </c>
    </row>
    <row r="33" spans="2:14" x14ac:dyDescent="0.2">
      <c r="B33" s="26" t="s">
        <v>3561</v>
      </c>
      <c r="F33" s="57"/>
      <c r="G33" s="57">
        <v>200</v>
      </c>
      <c r="H33" s="57">
        <v>260</v>
      </c>
      <c r="I33" s="57"/>
      <c r="J33" s="57"/>
      <c r="K33" s="58"/>
      <c r="M33" s="39" t="s">
        <v>182</v>
      </c>
      <c r="N33" s="26" t="s">
        <v>5768</v>
      </c>
    </row>
    <row r="34" spans="2:14" x14ac:dyDescent="0.2">
      <c r="B34" s="26" t="s">
        <v>5747</v>
      </c>
      <c r="F34" s="57"/>
      <c r="G34" s="57">
        <v>328</v>
      </c>
      <c r="H34" s="57">
        <v>328</v>
      </c>
      <c r="I34" s="57"/>
      <c r="J34" s="57"/>
      <c r="K34" s="58"/>
      <c r="M34" s="39" t="s">
        <v>180</v>
      </c>
      <c r="N34" s="26" t="s">
        <v>5769</v>
      </c>
    </row>
    <row r="35" spans="2:14" x14ac:dyDescent="0.2">
      <c r="B35" s="26" t="s">
        <v>5748</v>
      </c>
      <c r="F35" s="57"/>
      <c r="G35" s="57">
        <v>-178</v>
      </c>
      <c r="H35" s="57">
        <v>0</v>
      </c>
      <c r="I35" s="57"/>
      <c r="J35" s="57"/>
      <c r="K35" s="58"/>
      <c r="M35" s="39" t="s">
        <v>184</v>
      </c>
      <c r="N35" s="26" t="s">
        <v>5770</v>
      </c>
    </row>
    <row r="36" spans="2:14" x14ac:dyDescent="0.2">
      <c r="B36" s="26" t="s">
        <v>5749</v>
      </c>
      <c r="F36" s="57"/>
      <c r="G36" s="57">
        <v>-8781</v>
      </c>
      <c r="H36" s="57">
        <v>-4296</v>
      </c>
      <c r="I36" s="57"/>
      <c r="J36" s="57"/>
      <c r="K36" s="58"/>
      <c r="M36" s="39" t="s">
        <v>182</v>
      </c>
      <c r="N36" s="26" t="s">
        <v>5771</v>
      </c>
    </row>
    <row r="37" spans="2:14" x14ac:dyDescent="0.2">
      <c r="B37" s="26" t="s">
        <v>5750</v>
      </c>
      <c r="F37" s="57"/>
      <c r="G37" s="57">
        <v>1250</v>
      </c>
      <c r="H37" s="57">
        <v>1558</v>
      </c>
      <c r="I37" s="57"/>
      <c r="J37" s="57"/>
      <c r="K37" s="58"/>
      <c r="M37" s="39" t="s">
        <v>182</v>
      </c>
      <c r="N37" s="26" t="s">
        <v>5772</v>
      </c>
    </row>
    <row r="38" spans="2:14" x14ac:dyDescent="0.2">
      <c r="B38" s="26" t="s">
        <v>5751</v>
      </c>
      <c r="F38" s="57"/>
      <c r="G38" s="57">
        <v>1102</v>
      </c>
      <c r="H38" s="57">
        <v>483</v>
      </c>
      <c r="I38" s="57"/>
      <c r="J38" s="57"/>
      <c r="K38" s="58"/>
      <c r="M38" s="39" t="s">
        <v>182</v>
      </c>
      <c r="N38" s="26" t="s">
        <v>5773</v>
      </c>
    </row>
    <row r="39" spans="2:14" x14ac:dyDescent="0.2">
      <c r="B39" s="26" t="s">
        <v>5752</v>
      </c>
      <c r="F39" s="57"/>
      <c r="G39" s="57">
        <v>3174</v>
      </c>
      <c r="H39" s="57">
        <v>0</v>
      </c>
      <c r="I39" s="57"/>
      <c r="J39" s="57"/>
      <c r="K39" s="58"/>
      <c r="M39" s="39" t="s">
        <v>182</v>
      </c>
      <c r="N39" s="26" t="s">
        <v>5774</v>
      </c>
    </row>
    <row r="40" spans="2:14" x14ac:dyDescent="0.2">
      <c r="B40" s="26" t="s">
        <v>5753</v>
      </c>
      <c r="F40" s="57"/>
      <c r="G40" s="57">
        <v>39</v>
      </c>
      <c r="H40" s="57">
        <v>46</v>
      </c>
      <c r="I40" s="57"/>
      <c r="J40" s="57"/>
      <c r="K40" s="58"/>
      <c r="M40" s="39" t="s">
        <v>182</v>
      </c>
      <c r="N40" s="26" t="s">
        <v>5775</v>
      </c>
    </row>
    <row r="41" spans="2:14" x14ac:dyDescent="0.2">
      <c r="B41" s="26" t="s">
        <v>5754</v>
      </c>
      <c r="F41" s="57"/>
      <c r="G41" s="57">
        <v>104</v>
      </c>
      <c r="H41" s="57">
        <v>102</v>
      </c>
      <c r="I41" s="57"/>
      <c r="J41" s="57"/>
      <c r="K41" s="58"/>
      <c r="M41" s="39" t="s">
        <v>182</v>
      </c>
      <c r="N41" s="26" t="s">
        <v>5776</v>
      </c>
    </row>
    <row r="42" spans="2:14" x14ac:dyDescent="0.2">
      <c r="B42" s="26" t="s">
        <v>5755</v>
      </c>
      <c r="F42" s="57"/>
      <c r="G42" s="57">
        <v>163</v>
      </c>
      <c r="H42" s="57">
        <v>226</v>
      </c>
      <c r="I42" s="57"/>
      <c r="J42" s="57"/>
      <c r="K42" s="58"/>
      <c r="M42" s="39" t="s">
        <v>180</v>
      </c>
      <c r="N42" s="26" t="s">
        <v>5777</v>
      </c>
    </row>
    <row r="43" spans="2:14" x14ac:dyDescent="0.2">
      <c r="B43" s="26" t="s">
        <v>5756</v>
      </c>
      <c r="F43" s="57"/>
      <c r="G43" s="57">
        <v>30</v>
      </c>
      <c r="H43" s="57">
        <v>0</v>
      </c>
      <c r="I43" s="57"/>
      <c r="J43" s="57"/>
      <c r="K43" s="58"/>
      <c r="M43" s="39" t="s">
        <v>184</v>
      </c>
      <c r="N43" s="26" t="s">
        <v>5778</v>
      </c>
    </row>
    <row r="44" spans="2:14" x14ac:dyDescent="0.2">
      <c r="B44" s="26" t="s">
        <v>5757</v>
      </c>
      <c r="F44" s="57"/>
      <c r="G44" s="57">
        <v>500</v>
      </c>
      <c r="H44" s="57">
        <v>0</v>
      </c>
      <c r="I44" s="57"/>
      <c r="J44" s="57"/>
      <c r="K44" s="58"/>
      <c r="M44" s="39" t="s">
        <v>184</v>
      </c>
      <c r="N44" s="26" t="s">
        <v>5779</v>
      </c>
    </row>
    <row r="45" spans="2:14" x14ac:dyDescent="0.2">
      <c r="B45" s="26" t="s">
        <v>5758</v>
      </c>
      <c r="F45" s="57"/>
      <c r="G45" s="57">
        <v>146</v>
      </c>
      <c r="H45" s="57">
        <v>0</v>
      </c>
      <c r="I45" s="57"/>
      <c r="J45" s="57"/>
      <c r="K45" s="58"/>
      <c r="M45" s="39" t="s">
        <v>184</v>
      </c>
      <c r="N45" s="26" t="s">
        <v>5780</v>
      </c>
    </row>
    <row r="46" spans="2:14" x14ac:dyDescent="0.2">
      <c r="B46" s="26" t="s">
        <v>5759</v>
      </c>
      <c r="F46" s="57"/>
      <c r="G46" s="57">
        <v>80</v>
      </c>
      <c r="H46" s="57">
        <v>0</v>
      </c>
      <c r="I46" s="57"/>
      <c r="J46" s="57"/>
      <c r="K46" s="58"/>
      <c r="M46" s="39" t="s">
        <v>184</v>
      </c>
      <c r="N46" s="26" t="s">
        <v>5781</v>
      </c>
    </row>
    <row r="47" spans="2:14" x14ac:dyDescent="0.2">
      <c r="B47" s="26" t="s">
        <v>5760</v>
      </c>
      <c r="F47" s="57"/>
      <c r="G47" s="57">
        <v>92</v>
      </c>
      <c r="H47" s="57">
        <v>0</v>
      </c>
      <c r="I47" s="57"/>
      <c r="J47" s="57"/>
      <c r="K47" s="58"/>
      <c r="M47" s="39" t="s">
        <v>184</v>
      </c>
      <c r="N47" s="26" t="s">
        <v>5782</v>
      </c>
    </row>
    <row r="48" spans="2:14" x14ac:dyDescent="0.2">
      <c r="B48" s="26" t="s">
        <v>5761</v>
      </c>
      <c r="F48" s="57"/>
      <c r="G48" s="57">
        <v>994</v>
      </c>
      <c r="H48" s="57">
        <v>0</v>
      </c>
      <c r="I48" s="57"/>
      <c r="J48" s="57"/>
      <c r="K48" s="58"/>
      <c r="M48" s="39" t="s">
        <v>184</v>
      </c>
      <c r="N48" s="26" t="s">
        <v>5783</v>
      </c>
    </row>
    <row r="49" spans="1:14" x14ac:dyDescent="0.2">
      <c r="B49" s="26" t="s">
        <v>5762</v>
      </c>
      <c r="F49" s="57"/>
      <c r="G49" s="57">
        <v>2180</v>
      </c>
      <c r="H49" s="57">
        <v>2180</v>
      </c>
      <c r="I49" s="57"/>
      <c r="J49" s="57"/>
      <c r="K49" s="58"/>
      <c r="M49" s="39" t="s">
        <v>182</v>
      </c>
      <c r="N49" s="26" t="s">
        <v>5784</v>
      </c>
    </row>
    <row r="50" spans="1:14" x14ac:dyDescent="0.2">
      <c r="B50" s="26" t="s">
        <v>5763</v>
      </c>
      <c r="F50" s="57"/>
      <c r="G50" s="57">
        <v>300</v>
      </c>
      <c r="H50" s="57">
        <v>0</v>
      </c>
      <c r="I50" s="57"/>
      <c r="J50" s="57"/>
      <c r="K50" s="58"/>
      <c r="M50" s="39" t="s">
        <v>184</v>
      </c>
      <c r="N50" s="26" t="s">
        <v>5785</v>
      </c>
    </row>
    <row r="51" spans="1:14" x14ac:dyDescent="0.2">
      <c r="B51" s="26" t="s">
        <v>5764</v>
      </c>
      <c r="F51" s="57"/>
      <c r="G51" s="57">
        <v>150</v>
      </c>
      <c r="H51" s="57">
        <v>0</v>
      </c>
      <c r="I51" s="57"/>
      <c r="J51" s="57"/>
      <c r="K51" s="58"/>
      <c r="M51" s="39" t="s">
        <v>184</v>
      </c>
      <c r="N51" s="26" t="s">
        <v>5786</v>
      </c>
    </row>
    <row r="52" spans="1:14" x14ac:dyDescent="0.2">
      <c r="B52" s="26" t="s">
        <v>5765</v>
      </c>
      <c r="F52" s="57"/>
      <c r="G52" s="57">
        <v>10000</v>
      </c>
      <c r="H52" s="57">
        <v>0</v>
      </c>
      <c r="I52" s="57"/>
      <c r="J52" s="57"/>
      <c r="K52" s="58"/>
      <c r="M52" s="39" t="s">
        <v>184</v>
      </c>
      <c r="N52" s="26" t="s">
        <v>5787</v>
      </c>
    </row>
    <row r="53" spans="1:14" x14ac:dyDescent="0.2">
      <c r="B53" s="26" t="s">
        <v>5766</v>
      </c>
      <c r="F53" s="57"/>
      <c r="G53" s="57">
        <v>40</v>
      </c>
      <c r="H53" s="57">
        <v>0</v>
      </c>
      <c r="I53" s="57"/>
      <c r="J53" s="57"/>
      <c r="K53" s="58"/>
      <c r="M53" s="39" t="s">
        <v>184</v>
      </c>
      <c r="N53" s="26" t="s">
        <v>5788</v>
      </c>
    </row>
    <row r="54" spans="1:14" x14ac:dyDescent="0.2">
      <c r="B54" s="3" t="s">
        <v>221</v>
      </c>
      <c r="F54" s="57"/>
      <c r="G54" s="57">
        <v>-1277</v>
      </c>
      <c r="H54" s="57">
        <v>446</v>
      </c>
      <c r="I54" s="57"/>
      <c r="J54" s="57"/>
      <c r="K54" s="58"/>
      <c r="N54" s="3" t="s">
        <v>2279</v>
      </c>
    </row>
    <row r="55" spans="1:14" x14ac:dyDescent="0.2">
      <c r="B55" s="39" t="s">
        <v>166</v>
      </c>
      <c r="F55" s="57"/>
      <c r="G55" s="57">
        <v>254</v>
      </c>
      <c r="H55" s="57">
        <v>20</v>
      </c>
      <c r="I55" s="57"/>
      <c r="J55" s="57"/>
      <c r="K55" s="58"/>
    </row>
    <row r="56" spans="1:14" x14ac:dyDescent="0.2">
      <c r="F56" s="57"/>
      <c r="G56" s="57"/>
      <c r="H56" s="57"/>
      <c r="I56" s="57"/>
      <c r="J56" s="57"/>
      <c r="K56" s="58"/>
    </row>
    <row r="57" spans="1:14" x14ac:dyDescent="0.2">
      <c r="A57" s="39">
        <v>2022</v>
      </c>
      <c r="F57" s="57"/>
      <c r="G57" s="57"/>
      <c r="H57" s="57"/>
      <c r="I57" s="57"/>
      <c r="J57" s="57"/>
      <c r="K57" s="58"/>
    </row>
    <row r="58" spans="1:14" x14ac:dyDescent="0.2">
      <c r="B58" s="26" t="s">
        <v>5789</v>
      </c>
      <c r="F58" s="57"/>
      <c r="G58" s="57">
        <v>32</v>
      </c>
      <c r="H58" s="57">
        <v>64</v>
      </c>
      <c r="I58" s="57"/>
      <c r="J58" s="57"/>
      <c r="K58" s="58"/>
      <c r="M58" s="39" t="s">
        <v>180</v>
      </c>
      <c r="N58" s="26" t="s">
        <v>5810</v>
      </c>
    </row>
    <row r="59" spans="1:14" x14ac:dyDescent="0.2">
      <c r="B59" s="26" t="s">
        <v>3630</v>
      </c>
      <c r="F59" s="57"/>
      <c r="G59" s="57">
        <v>146</v>
      </c>
      <c r="H59" s="57">
        <v>292</v>
      </c>
      <c r="I59" s="57"/>
      <c r="J59" s="57"/>
      <c r="K59" s="58"/>
      <c r="M59" s="39" t="s">
        <v>180</v>
      </c>
      <c r="N59" s="26" t="s">
        <v>1569</v>
      </c>
    </row>
    <row r="60" spans="1:14" x14ac:dyDescent="0.2">
      <c r="B60" s="26" t="s">
        <v>5790</v>
      </c>
      <c r="F60" s="57"/>
      <c r="G60" s="57">
        <v>1378</v>
      </c>
      <c r="H60" s="57">
        <v>0</v>
      </c>
      <c r="I60" s="57"/>
      <c r="J60" s="57"/>
      <c r="K60" s="58"/>
      <c r="M60" s="39" t="s">
        <v>182</v>
      </c>
      <c r="N60" s="26" t="s">
        <v>5811</v>
      </c>
    </row>
    <row r="61" spans="1:14" x14ac:dyDescent="0.2">
      <c r="B61" s="26" t="s">
        <v>5791</v>
      </c>
      <c r="F61" s="57"/>
      <c r="G61" s="57">
        <v>4232</v>
      </c>
      <c r="H61" s="57">
        <v>0</v>
      </c>
      <c r="I61" s="57"/>
      <c r="J61" s="57"/>
      <c r="K61" s="58"/>
      <c r="M61" s="39" t="s">
        <v>182</v>
      </c>
      <c r="N61" s="26" t="s">
        <v>5812</v>
      </c>
    </row>
    <row r="62" spans="1:14" x14ac:dyDescent="0.2">
      <c r="B62" s="26" t="s">
        <v>5792</v>
      </c>
      <c r="F62" s="57"/>
      <c r="G62" s="57">
        <v>550</v>
      </c>
      <c r="H62" s="57">
        <v>0</v>
      </c>
      <c r="I62" s="57"/>
      <c r="J62" s="57"/>
      <c r="K62" s="58"/>
      <c r="M62" s="39" t="s">
        <v>182</v>
      </c>
      <c r="N62" s="26" t="s">
        <v>5813</v>
      </c>
    </row>
    <row r="63" spans="1:14" x14ac:dyDescent="0.2">
      <c r="B63" s="26" t="s">
        <v>5793</v>
      </c>
      <c r="F63" s="57"/>
      <c r="G63" s="57">
        <v>200</v>
      </c>
      <c r="H63" s="57">
        <v>0</v>
      </c>
      <c r="I63" s="57"/>
      <c r="J63" s="57"/>
      <c r="K63" s="58"/>
      <c r="M63" s="39" t="s">
        <v>184</v>
      </c>
      <c r="N63" s="26" t="s">
        <v>5814</v>
      </c>
    </row>
    <row r="64" spans="1:14" x14ac:dyDescent="0.2">
      <c r="B64" s="26" t="s">
        <v>5794</v>
      </c>
      <c r="F64" s="57"/>
      <c r="G64" s="57">
        <v>407</v>
      </c>
      <c r="H64" s="57">
        <v>814</v>
      </c>
      <c r="I64" s="57"/>
      <c r="J64" s="57"/>
      <c r="K64" s="58"/>
      <c r="M64" s="39" t="s">
        <v>180</v>
      </c>
      <c r="N64" s="26" t="s">
        <v>5815</v>
      </c>
    </row>
    <row r="65" spans="2:14" x14ac:dyDescent="0.2">
      <c r="B65" s="26" t="s">
        <v>5795</v>
      </c>
      <c r="F65" s="57"/>
      <c r="G65" s="57">
        <v>901</v>
      </c>
      <c r="H65" s="57">
        <v>661</v>
      </c>
      <c r="I65" s="57"/>
      <c r="J65" s="57"/>
      <c r="K65" s="58"/>
      <c r="M65" s="39" t="s">
        <v>182</v>
      </c>
      <c r="N65" s="26" t="s">
        <v>5816</v>
      </c>
    </row>
    <row r="66" spans="2:14" x14ac:dyDescent="0.2">
      <c r="B66" s="26" t="s">
        <v>5746</v>
      </c>
      <c r="F66" s="57"/>
      <c r="G66" s="57">
        <v>856</v>
      </c>
      <c r="H66" s="57">
        <v>0</v>
      </c>
      <c r="I66" s="57"/>
      <c r="J66" s="57"/>
      <c r="K66" s="58"/>
      <c r="M66" s="39" t="s">
        <v>182</v>
      </c>
      <c r="N66" s="26" t="s">
        <v>5817</v>
      </c>
    </row>
    <row r="67" spans="2:14" x14ac:dyDescent="0.2">
      <c r="B67" s="26" t="s">
        <v>5796</v>
      </c>
      <c r="F67" s="57"/>
      <c r="G67" s="57">
        <v>738</v>
      </c>
      <c r="H67" s="57">
        <v>1230</v>
      </c>
      <c r="I67" s="57"/>
      <c r="J67" s="57"/>
      <c r="K67" s="58"/>
      <c r="M67" s="39" t="s">
        <v>182</v>
      </c>
      <c r="N67" s="26" t="s">
        <v>5818</v>
      </c>
    </row>
    <row r="68" spans="2:14" x14ac:dyDescent="0.2">
      <c r="B68" s="26" t="s">
        <v>5797</v>
      </c>
      <c r="F68" s="57"/>
      <c r="G68" s="57">
        <v>451</v>
      </c>
      <c r="H68" s="57">
        <v>174</v>
      </c>
      <c r="I68" s="57"/>
      <c r="J68" s="57"/>
      <c r="K68" s="58"/>
      <c r="M68" s="39" t="s">
        <v>182</v>
      </c>
      <c r="N68" s="26" t="s">
        <v>5819</v>
      </c>
    </row>
    <row r="69" spans="2:14" x14ac:dyDescent="0.2">
      <c r="B69" s="26" t="s">
        <v>5798</v>
      </c>
      <c r="F69" s="57"/>
      <c r="G69" s="57">
        <v>449</v>
      </c>
      <c r="H69" s="57">
        <v>730</v>
      </c>
      <c r="I69" s="57"/>
      <c r="J69" s="57"/>
      <c r="K69" s="58"/>
      <c r="M69" s="39" t="s">
        <v>182</v>
      </c>
      <c r="N69" s="26" t="s">
        <v>5820</v>
      </c>
    </row>
    <row r="70" spans="2:14" x14ac:dyDescent="0.2">
      <c r="B70" s="26" t="s">
        <v>5799</v>
      </c>
      <c r="F70" s="57"/>
      <c r="G70" s="57">
        <v>-9000</v>
      </c>
      <c r="H70" s="57">
        <v>0</v>
      </c>
      <c r="I70" s="57"/>
      <c r="J70" s="57"/>
      <c r="K70" s="58"/>
      <c r="M70" s="39" t="s">
        <v>184</v>
      </c>
      <c r="N70" s="26" t="s">
        <v>5821</v>
      </c>
    </row>
    <row r="71" spans="2:14" x14ac:dyDescent="0.2">
      <c r="B71" s="26" t="s">
        <v>5800</v>
      </c>
      <c r="F71" s="57"/>
      <c r="G71" s="57">
        <v>250</v>
      </c>
      <c r="H71" s="57">
        <v>0</v>
      </c>
      <c r="I71" s="57"/>
      <c r="J71" s="57"/>
      <c r="K71" s="58"/>
      <c r="M71" s="39" t="s">
        <v>184</v>
      </c>
      <c r="N71" s="26" t="s">
        <v>5822</v>
      </c>
    </row>
    <row r="72" spans="2:14" x14ac:dyDescent="0.2">
      <c r="B72" s="26" t="s">
        <v>5801</v>
      </c>
      <c r="F72" s="57"/>
      <c r="G72" s="57">
        <v>100</v>
      </c>
      <c r="H72" s="57">
        <v>0</v>
      </c>
      <c r="I72" s="57"/>
      <c r="J72" s="57"/>
      <c r="K72" s="58"/>
      <c r="M72" s="39" t="s">
        <v>184</v>
      </c>
      <c r="N72" s="26" t="s">
        <v>5823</v>
      </c>
    </row>
    <row r="73" spans="2:14" x14ac:dyDescent="0.2">
      <c r="B73" s="26" t="s">
        <v>5802</v>
      </c>
      <c r="F73" s="57"/>
      <c r="G73" s="57">
        <v>4296</v>
      </c>
      <c r="H73" s="57">
        <v>4296</v>
      </c>
      <c r="I73" s="57"/>
      <c r="J73" s="57"/>
      <c r="K73" s="58"/>
      <c r="M73" s="39" t="s">
        <v>180</v>
      </c>
      <c r="N73" s="26" t="s">
        <v>5824</v>
      </c>
    </row>
    <row r="74" spans="2:14" x14ac:dyDescent="0.2">
      <c r="B74" s="26" t="s">
        <v>5803</v>
      </c>
      <c r="F74" s="57"/>
      <c r="G74" s="57">
        <v>750</v>
      </c>
      <c r="H74" s="57">
        <v>0</v>
      </c>
      <c r="I74" s="57"/>
      <c r="J74" s="57"/>
      <c r="K74" s="58"/>
      <c r="M74" s="39" t="s">
        <v>184</v>
      </c>
      <c r="N74" s="26" t="s">
        <v>5825</v>
      </c>
    </row>
    <row r="75" spans="2:14" x14ac:dyDescent="0.2">
      <c r="B75" s="26" t="s">
        <v>5804</v>
      </c>
      <c r="F75" s="57"/>
      <c r="G75" s="57">
        <v>350</v>
      </c>
      <c r="H75" s="57">
        <v>0</v>
      </c>
      <c r="I75" s="57"/>
      <c r="J75" s="57"/>
      <c r="K75" s="58"/>
      <c r="M75" s="39" t="s">
        <v>184</v>
      </c>
      <c r="N75" s="26" t="s">
        <v>5826</v>
      </c>
    </row>
    <row r="76" spans="2:14" x14ac:dyDescent="0.2">
      <c r="B76" s="26" t="s">
        <v>5805</v>
      </c>
      <c r="F76" s="57"/>
      <c r="G76" s="57">
        <v>1603</v>
      </c>
      <c r="H76" s="57">
        <v>2797</v>
      </c>
      <c r="I76" s="57"/>
      <c r="J76" s="57"/>
      <c r="K76" s="58"/>
      <c r="M76" s="39" t="s">
        <v>182</v>
      </c>
      <c r="N76" s="26" t="s">
        <v>5827</v>
      </c>
    </row>
    <row r="77" spans="2:14" x14ac:dyDescent="0.2">
      <c r="B77" s="26" t="s">
        <v>5806</v>
      </c>
      <c r="F77" s="57"/>
      <c r="G77" s="57">
        <v>896</v>
      </c>
      <c r="H77" s="57">
        <v>1792</v>
      </c>
      <c r="I77" s="57"/>
      <c r="J77" s="57"/>
      <c r="K77" s="58"/>
      <c r="M77" s="39" t="s">
        <v>180</v>
      </c>
      <c r="N77" s="26" t="s">
        <v>5828</v>
      </c>
    </row>
    <row r="78" spans="2:14" x14ac:dyDescent="0.2">
      <c r="B78" s="26" t="s">
        <v>5807</v>
      </c>
      <c r="F78" s="57"/>
      <c r="G78" s="57">
        <v>164</v>
      </c>
      <c r="H78" s="57">
        <v>0</v>
      </c>
      <c r="I78" s="57"/>
      <c r="J78" s="57"/>
      <c r="K78" s="58"/>
      <c r="M78" s="39" t="s">
        <v>184</v>
      </c>
      <c r="N78" s="26" t="s">
        <v>5829</v>
      </c>
    </row>
    <row r="79" spans="2:14" x14ac:dyDescent="0.2">
      <c r="B79" s="26" t="s">
        <v>5808</v>
      </c>
      <c r="F79" s="57"/>
      <c r="G79" s="57">
        <v>557</v>
      </c>
      <c r="H79" s="57">
        <v>1114</v>
      </c>
      <c r="I79" s="57"/>
      <c r="J79" s="57"/>
      <c r="K79" s="58"/>
      <c r="M79" s="39" t="s">
        <v>180</v>
      </c>
      <c r="N79" s="26" t="s">
        <v>5830</v>
      </c>
    </row>
    <row r="80" spans="2:14" x14ac:dyDescent="0.2">
      <c r="B80" s="26" t="s">
        <v>5809</v>
      </c>
      <c r="F80" s="57"/>
      <c r="G80" s="57">
        <v>90</v>
      </c>
      <c r="H80" s="57">
        <v>0</v>
      </c>
      <c r="I80" s="57"/>
      <c r="J80" s="57"/>
      <c r="K80" s="58"/>
      <c r="M80" s="39" t="s">
        <v>184</v>
      </c>
      <c r="N80" s="26" t="s">
        <v>5831</v>
      </c>
    </row>
    <row r="81" spans="1:14" x14ac:dyDescent="0.2">
      <c r="B81" s="3" t="s">
        <v>221</v>
      </c>
      <c r="F81" s="57"/>
      <c r="G81" s="57">
        <v>986</v>
      </c>
      <c r="H81" s="57">
        <v>1450</v>
      </c>
      <c r="I81" s="57"/>
      <c r="J81" s="57"/>
      <c r="K81" s="58"/>
      <c r="N81" s="39" t="s">
        <v>1161</v>
      </c>
    </row>
    <row r="82" spans="1:14" x14ac:dyDescent="0.2">
      <c r="B82" s="39" t="s">
        <v>166</v>
      </c>
      <c r="F82" s="57"/>
      <c r="G82" s="57">
        <v>190</v>
      </c>
      <c r="H82" s="57">
        <v>324</v>
      </c>
      <c r="I82" s="57"/>
      <c r="J82" s="57"/>
      <c r="K82" s="58"/>
    </row>
    <row r="83" spans="1:14" x14ac:dyDescent="0.2">
      <c r="F83" s="57"/>
      <c r="G83" s="57"/>
      <c r="H83" s="57"/>
      <c r="I83" s="57"/>
      <c r="J83" s="57"/>
      <c r="K83" s="58"/>
    </row>
    <row r="84" spans="1:14" x14ac:dyDescent="0.2">
      <c r="A84" s="39">
        <v>2023</v>
      </c>
      <c r="F84" s="57"/>
      <c r="G84" s="57"/>
      <c r="H84" s="57"/>
      <c r="I84" s="57"/>
      <c r="J84" s="57"/>
      <c r="K84" s="58"/>
    </row>
    <row r="85" spans="1:14" x14ac:dyDescent="0.2">
      <c r="B85" s="26" t="s">
        <v>5839</v>
      </c>
      <c r="F85" s="57"/>
      <c r="G85" s="57"/>
      <c r="H85" s="57">
        <v>0</v>
      </c>
      <c r="I85" s="57">
        <v>2210</v>
      </c>
      <c r="J85" s="57"/>
      <c r="K85" s="58"/>
      <c r="M85" s="39" t="s">
        <v>182</v>
      </c>
      <c r="N85" s="26" t="s">
        <v>5840</v>
      </c>
    </row>
    <row r="86" spans="1:14" x14ac:dyDescent="0.2">
      <c r="B86" s="26" t="s">
        <v>3742</v>
      </c>
      <c r="F86" s="57"/>
      <c r="G86" s="57"/>
      <c r="H86" s="57">
        <v>-5660</v>
      </c>
      <c r="I86" s="57">
        <v>-5660</v>
      </c>
      <c r="J86" s="57"/>
      <c r="K86" s="58"/>
      <c r="M86" s="39" t="s">
        <v>180</v>
      </c>
      <c r="N86" s="26" t="s">
        <v>5841</v>
      </c>
    </row>
    <row r="87" spans="1:14" x14ac:dyDescent="0.2">
      <c r="B87" s="26" t="s">
        <v>5798</v>
      </c>
      <c r="F87" s="57"/>
      <c r="G87" s="57"/>
      <c r="H87" s="57">
        <v>44</v>
      </c>
      <c r="I87" s="57">
        <v>44</v>
      </c>
      <c r="J87" s="57"/>
      <c r="K87" s="58"/>
      <c r="M87" s="39" t="s">
        <v>182</v>
      </c>
      <c r="N87" s="26" t="s">
        <v>5842</v>
      </c>
    </row>
    <row r="88" spans="1:14" x14ac:dyDescent="0.2">
      <c r="B88" s="26" t="s">
        <v>5832</v>
      </c>
      <c r="F88" s="57"/>
      <c r="G88" s="57"/>
      <c r="H88" s="57">
        <v>354</v>
      </c>
      <c r="I88" s="57">
        <v>0</v>
      </c>
      <c r="J88" s="57"/>
      <c r="K88" s="58"/>
      <c r="M88" s="39" t="s">
        <v>184</v>
      </c>
      <c r="N88" s="26" t="s">
        <v>5843</v>
      </c>
    </row>
    <row r="89" spans="1:14" x14ac:dyDescent="0.2">
      <c r="B89" s="26" t="s">
        <v>5833</v>
      </c>
      <c r="F89" s="57"/>
      <c r="G89" s="57"/>
      <c r="H89" s="57">
        <v>2738</v>
      </c>
      <c r="I89" s="57">
        <v>2750</v>
      </c>
      <c r="J89" s="57"/>
      <c r="K89" s="58"/>
      <c r="M89" s="39" t="s">
        <v>180</v>
      </c>
      <c r="N89" s="26" t="s">
        <v>5844</v>
      </c>
    </row>
    <row r="90" spans="1:14" x14ac:dyDescent="0.2">
      <c r="B90" s="26" t="s">
        <v>5834</v>
      </c>
      <c r="F90" s="57"/>
      <c r="G90" s="57"/>
      <c r="H90" s="57">
        <v>1300</v>
      </c>
      <c r="I90" s="57">
        <v>0</v>
      </c>
      <c r="J90" s="57"/>
      <c r="K90" s="58"/>
      <c r="M90" s="39" t="s">
        <v>184</v>
      </c>
      <c r="N90" s="26" t="s">
        <v>5845</v>
      </c>
    </row>
    <row r="91" spans="1:14" x14ac:dyDescent="0.2">
      <c r="B91" s="26" t="s">
        <v>5835</v>
      </c>
      <c r="F91" s="57"/>
      <c r="G91" s="57"/>
      <c r="H91" s="57">
        <v>1536</v>
      </c>
      <c r="I91" s="57">
        <v>2750</v>
      </c>
      <c r="J91" s="57"/>
      <c r="K91" s="58"/>
      <c r="M91" s="39" t="s">
        <v>182</v>
      </c>
      <c r="N91" s="26" t="s">
        <v>5846</v>
      </c>
    </row>
    <row r="92" spans="1:14" x14ac:dyDescent="0.2">
      <c r="B92" s="26" t="s">
        <v>5836</v>
      </c>
      <c r="F92" s="57"/>
      <c r="G92" s="57"/>
      <c r="H92" s="57">
        <v>485</v>
      </c>
      <c r="I92" s="57">
        <v>20</v>
      </c>
      <c r="J92" s="57"/>
      <c r="K92" s="58"/>
      <c r="M92" s="39" t="s">
        <v>182</v>
      </c>
      <c r="N92" s="26" t="s">
        <v>5847</v>
      </c>
    </row>
    <row r="93" spans="1:14" x14ac:dyDescent="0.2">
      <c r="B93" s="26" t="s">
        <v>5837</v>
      </c>
      <c r="F93" s="57"/>
      <c r="G93" s="57"/>
      <c r="H93" s="57">
        <v>300</v>
      </c>
      <c r="I93" s="57">
        <v>300</v>
      </c>
      <c r="J93" s="57"/>
      <c r="K93" s="58"/>
      <c r="M93" s="39" t="s">
        <v>180</v>
      </c>
      <c r="N93" s="26" t="s">
        <v>5848</v>
      </c>
    </row>
    <row r="94" spans="1:14" x14ac:dyDescent="0.2">
      <c r="B94" s="26" t="s">
        <v>5805</v>
      </c>
      <c r="F94" s="57"/>
      <c r="G94" s="57"/>
      <c r="H94" s="57">
        <v>-149</v>
      </c>
      <c r="I94" s="57">
        <v>-149</v>
      </c>
      <c r="J94" s="57"/>
      <c r="K94" s="58"/>
      <c r="M94" s="39" t="s">
        <v>182</v>
      </c>
      <c r="N94" s="26" t="s">
        <v>5849</v>
      </c>
    </row>
    <row r="95" spans="1:14" x14ac:dyDescent="0.2">
      <c r="B95" s="26" t="s">
        <v>5838</v>
      </c>
      <c r="F95" s="57"/>
      <c r="G95" s="57"/>
      <c r="H95" s="57">
        <v>500</v>
      </c>
      <c r="I95" s="57">
        <v>0</v>
      </c>
      <c r="J95" s="57"/>
      <c r="K95" s="58"/>
      <c r="M95" s="39" t="s">
        <v>184</v>
      </c>
      <c r="N95" s="26" t="s">
        <v>5850</v>
      </c>
    </row>
    <row r="96" spans="1:14" x14ac:dyDescent="0.2">
      <c r="B96" s="3" t="s">
        <v>221</v>
      </c>
      <c r="F96" s="57"/>
      <c r="G96" s="57"/>
      <c r="H96" s="57">
        <v>3731</v>
      </c>
      <c r="I96" s="57">
        <v>3612</v>
      </c>
      <c r="J96" s="57"/>
      <c r="K96" s="58"/>
      <c r="N96" s="39" t="s">
        <v>2491</v>
      </c>
    </row>
    <row r="97" spans="1:14" x14ac:dyDescent="0.2">
      <c r="B97" s="39" t="s">
        <v>173</v>
      </c>
      <c r="F97" s="57"/>
      <c r="G97" s="57"/>
      <c r="H97" s="57">
        <v>-1070</v>
      </c>
      <c r="I97" s="57">
        <v>-1070</v>
      </c>
      <c r="J97" s="57"/>
      <c r="K97" s="58"/>
      <c r="N97" s="26" t="s">
        <v>5858</v>
      </c>
    </row>
    <row r="98" spans="1:14" x14ac:dyDescent="0.2">
      <c r="B98" s="39" t="s">
        <v>166</v>
      </c>
      <c r="F98" s="57"/>
      <c r="G98" s="57"/>
      <c r="H98" s="57">
        <v>836</v>
      </c>
      <c r="I98" s="57">
        <v>628</v>
      </c>
      <c r="J98" s="57"/>
      <c r="K98" s="58"/>
    </row>
    <row r="99" spans="1:14" x14ac:dyDescent="0.2">
      <c r="F99" s="57"/>
      <c r="G99" s="57"/>
      <c r="H99" s="57"/>
      <c r="I99" s="57"/>
      <c r="J99" s="57"/>
      <c r="K99" s="58"/>
    </row>
    <row r="100" spans="1:14" x14ac:dyDescent="0.2">
      <c r="A100" s="39">
        <v>2024</v>
      </c>
      <c r="F100" s="57"/>
      <c r="G100" s="57"/>
      <c r="H100" s="57"/>
      <c r="I100" s="57"/>
      <c r="J100" s="57"/>
      <c r="K100" s="58"/>
    </row>
    <row r="101" spans="1:14" x14ac:dyDescent="0.2">
      <c r="B101" s="26" t="s">
        <v>5851</v>
      </c>
      <c r="F101" s="57"/>
      <c r="G101" s="57"/>
      <c r="H101" s="57">
        <v>409</v>
      </c>
      <c r="I101" s="57">
        <v>418</v>
      </c>
      <c r="J101" s="57"/>
      <c r="K101" s="58"/>
      <c r="M101" s="39" t="s">
        <v>182</v>
      </c>
      <c r="N101" s="26" t="s">
        <v>5854</v>
      </c>
    </row>
    <row r="102" spans="1:14" x14ac:dyDescent="0.2">
      <c r="B102" s="26" t="s">
        <v>5852</v>
      </c>
      <c r="F102" s="57"/>
      <c r="G102" s="57"/>
      <c r="H102" s="57">
        <v>400</v>
      </c>
      <c r="I102" s="57">
        <v>0</v>
      </c>
      <c r="J102" s="57"/>
      <c r="K102" s="58"/>
      <c r="M102" s="39" t="s">
        <v>184</v>
      </c>
      <c r="N102" s="26" t="s">
        <v>5855</v>
      </c>
    </row>
    <row r="103" spans="1:14" x14ac:dyDescent="0.2">
      <c r="B103" s="26" t="s">
        <v>5763</v>
      </c>
      <c r="F103" s="57"/>
      <c r="G103" s="57"/>
      <c r="H103" s="57">
        <v>200</v>
      </c>
      <c r="I103" s="57">
        <v>0</v>
      </c>
      <c r="J103" s="57"/>
      <c r="K103" s="58"/>
      <c r="M103" s="39" t="s">
        <v>184</v>
      </c>
      <c r="N103" s="26" t="s">
        <v>5856</v>
      </c>
    </row>
    <row r="104" spans="1:14" x14ac:dyDescent="0.2">
      <c r="B104" s="26" t="s">
        <v>5853</v>
      </c>
      <c r="F104" s="57"/>
      <c r="G104" s="57"/>
      <c r="H104" s="57">
        <v>250</v>
      </c>
      <c r="I104" s="57">
        <v>0</v>
      </c>
      <c r="J104" s="57"/>
      <c r="K104" s="58"/>
      <c r="M104" s="39" t="s">
        <v>184</v>
      </c>
      <c r="N104" s="26" t="s">
        <v>5857</v>
      </c>
    </row>
    <row r="105" spans="1:14" x14ac:dyDescent="0.2">
      <c r="B105" s="3" t="s">
        <v>221</v>
      </c>
      <c r="F105" s="57"/>
      <c r="G105" s="57"/>
      <c r="H105" s="57">
        <v>-42</v>
      </c>
      <c r="I105" s="57">
        <v>-78</v>
      </c>
      <c r="J105" s="57"/>
      <c r="K105" s="58"/>
      <c r="N105" s="3" t="s">
        <v>2338</v>
      </c>
    </row>
    <row r="106" spans="1:14" x14ac:dyDescent="0.2">
      <c r="B106" s="39" t="s">
        <v>166</v>
      </c>
      <c r="F106" s="57"/>
      <c r="G106" s="57"/>
      <c r="H106" s="57">
        <v>425</v>
      </c>
      <c r="I106" s="57">
        <v>221</v>
      </c>
      <c r="J106" s="57"/>
      <c r="K106" s="58"/>
    </row>
    <row r="107" spans="1:14" x14ac:dyDescent="0.2">
      <c r="F107" s="57"/>
      <c r="G107" s="57"/>
      <c r="H107" s="57"/>
      <c r="I107" s="57"/>
      <c r="J107" s="57"/>
      <c r="K107" s="58"/>
    </row>
    <row r="108" spans="1:14" x14ac:dyDescent="0.2">
      <c r="F108" s="57"/>
      <c r="G108" s="57"/>
      <c r="H108" s="57"/>
      <c r="I108" s="57"/>
      <c r="J108" s="57"/>
      <c r="K108" s="58"/>
    </row>
    <row r="109" spans="1:14" x14ac:dyDescent="0.2">
      <c r="A109" s="59" t="s">
        <v>6459</v>
      </c>
      <c r="F109" s="57"/>
      <c r="G109" s="57"/>
      <c r="H109" s="57"/>
      <c r="I109" s="57"/>
      <c r="J109" s="57"/>
      <c r="K109" s="58"/>
    </row>
    <row r="110" spans="1:14" x14ac:dyDescent="0.2">
      <c r="B110" s="39" t="s">
        <v>579</v>
      </c>
      <c r="F110" s="57"/>
      <c r="G110" s="57"/>
      <c r="H110" s="57"/>
      <c r="I110" s="57">
        <v>930</v>
      </c>
      <c r="J110" s="57"/>
      <c r="K110" s="58"/>
      <c r="N110" s="39" t="s">
        <v>8935</v>
      </c>
    </row>
    <row r="111" spans="1:14" x14ac:dyDescent="0.2">
      <c r="B111" s="39" t="s">
        <v>578</v>
      </c>
      <c r="F111" s="57"/>
      <c r="G111" s="57"/>
      <c r="H111" s="57"/>
      <c r="I111" s="57">
        <v>-538</v>
      </c>
      <c r="J111" s="57"/>
      <c r="K111" s="58"/>
      <c r="N111" s="39" t="s">
        <v>8936</v>
      </c>
    </row>
    <row r="112" spans="1:14" x14ac:dyDescent="0.2">
      <c r="B112" s="39" t="s">
        <v>5745</v>
      </c>
      <c r="F112" s="57"/>
      <c r="G112" s="57"/>
      <c r="H112" s="57"/>
      <c r="I112" s="57">
        <v>265</v>
      </c>
      <c r="J112" s="57"/>
      <c r="K112" s="58"/>
    </row>
    <row r="113" spans="1:14" x14ac:dyDescent="0.2">
      <c r="B113" s="36" t="s">
        <v>4227</v>
      </c>
      <c r="F113" s="57"/>
      <c r="G113" s="57"/>
      <c r="H113" s="57"/>
      <c r="I113" s="57">
        <v>24</v>
      </c>
      <c r="J113" s="57"/>
      <c r="K113" s="58"/>
      <c r="N113" s="39" t="s">
        <v>5864</v>
      </c>
    </row>
    <row r="114" spans="1:14" x14ac:dyDescent="0.2">
      <c r="B114" s="36" t="s">
        <v>5859</v>
      </c>
      <c r="F114" s="57"/>
      <c r="G114" s="57"/>
      <c r="H114" s="57"/>
      <c r="I114" s="57">
        <v>74</v>
      </c>
      <c r="J114" s="57"/>
      <c r="K114" s="58"/>
      <c r="N114" s="39" t="s">
        <v>5865</v>
      </c>
    </row>
    <row r="115" spans="1:14" x14ac:dyDescent="0.2">
      <c r="B115" s="36" t="s">
        <v>5860</v>
      </c>
      <c r="F115" s="57"/>
      <c r="G115" s="57"/>
      <c r="H115" s="57"/>
      <c r="I115" s="57">
        <v>18</v>
      </c>
      <c r="J115" s="57"/>
      <c r="K115" s="58"/>
      <c r="N115" s="39" t="s">
        <v>5866</v>
      </c>
    </row>
    <row r="116" spans="1:14" x14ac:dyDescent="0.2">
      <c r="B116" s="36" t="s">
        <v>8844</v>
      </c>
      <c r="F116" s="57"/>
      <c r="G116" s="57"/>
      <c r="H116" s="57"/>
      <c r="I116" s="57">
        <v>-1892</v>
      </c>
      <c r="J116" s="57"/>
      <c r="K116" s="58"/>
      <c r="N116" s="39" t="s">
        <v>8845</v>
      </c>
    </row>
    <row r="117" spans="1:14" x14ac:dyDescent="0.2">
      <c r="F117" s="57"/>
      <c r="G117" s="57"/>
      <c r="H117" s="57"/>
      <c r="I117" s="57"/>
      <c r="J117" s="57"/>
      <c r="K117" s="58"/>
    </row>
    <row r="118" spans="1:14" x14ac:dyDescent="0.2">
      <c r="F118" s="57"/>
      <c r="G118" s="57"/>
      <c r="H118" s="57"/>
      <c r="I118" s="57"/>
      <c r="J118" s="57"/>
      <c r="K118" s="58"/>
    </row>
    <row r="119" spans="1:14" ht="25.5" x14ac:dyDescent="0.2">
      <c r="A119" s="61" t="s">
        <v>6460</v>
      </c>
      <c r="B119" s="62"/>
      <c r="C119" s="66" t="s">
        <v>3292</v>
      </c>
      <c r="D119" s="66" t="s">
        <v>3293</v>
      </c>
      <c r="E119" s="70" t="s">
        <v>7761</v>
      </c>
      <c r="F119" s="57"/>
      <c r="G119" s="57"/>
      <c r="H119" s="57"/>
      <c r="I119" s="57"/>
      <c r="J119" s="57"/>
      <c r="K119" s="58"/>
    </row>
    <row r="120" spans="1:14" x14ac:dyDescent="0.2">
      <c r="A120" s="62"/>
      <c r="B120" s="51" t="s">
        <v>6461</v>
      </c>
      <c r="C120" s="67">
        <f>-I112</f>
        <v>-265</v>
      </c>
      <c r="D120" s="67"/>
      <c r="E120" s="78"/>
      <c r="F120" s="57"/>
      <c r="G120" s="57"/>
      <c r="H120" s="57"/>
      <c r="I120" s="57"/>
      <c r="J120" s="57"/>
      <c r="K120" s="58"/>
    </row>
    <row r="121" spans="1:14" x14ac:dyDescent="0.2">
      <c r="A121" s="62"/>
      <c r="B121" s="51" t="s">
        <v>4227</v>
      </c>
      <c r="C121" s="67">
        <f>-I113</f>
        <v>-24</v>
      </c>
      <c r="D121" s="50"/>
      <c r="E121" s="78"/>
      <c r="F121" s="57"/>
      <c r="G121" s="57"/>
      <c r="H121" s="57"/>
      <c r="I121" s="57"/>
      <c r="J121" s="57"/>
      <c r="K121" s="58"/>
    </row>
    <row r="122" spans="1:14" x14ac:dyDescent="0.2">
      <c r="A122" s="62"/>
      <c r="B122" s="51" t="s">
        <v>5859</v>
      </c>
      <c r="C122" s="67">
        <f>-I114</f>
        <v>-74</v>
      </c>
      <c r="D122" s="50"/>
      <c r="E122" s="78"/>
      <c r="F122" s="57"/>
      <c r="G122" s="57"/>
      <c r="H122" s="57"/>
      <c r="I122" s="57"/>
      <c r="J122" s="57"/>
      <c r="K122" s="58"/>
    </row>
    <row r="123" spans="1:14" x14ac:dyDescent="0.2">
      <c r="A123" s="62"/>
      <c r="B123" s="51" t="s">
        <v>5860</v>
      </c>
      <c r="C123" s="67">
        <f>-I115</f>
        <v>-18</v>
      </c>
      <c r="D123" s="50"/>
      <c r="E123" s="78"/>
      <c r="F123" s="57"/>
      <c r="G123" s="57"/>
      <c r="H123" s="57"/>
      <c r="I123" s="57"/>
      <c r="J123" s="57"/>
      <c r="K123" s="58"/>
    </row>
    <row r="124" spans="1:14" x14ac:dyDescent="0.2">
      <c r="A124" s="62"/>
      <c r="B124" s="51" t="s">
        <v>8844</v>
      </c>
      <c r="C124" s="67">
        <f>-I116</f>
        <v>1892</v>
      </c>
      <c r="D124" s="50"/>
      <c r="E124" s="78"/>
      <c r="F124" s="57"/>
      <c r="G124" s="57"/>
      <c r="H124" s="57"/>
      <c r="I124" s="57"/>
      <c r="J124" s="57"/>
      <c r="K124" s="58"/>
    </row>
    <row r="125" spans="1:14" x14ac:dyDescent="0.2">
      <c r="A125" s="62"/>
      <c r="B125" s="51" t="s">
        <v>5806</v>
      </c>
      <c r="C125" s="52">
        <v>-708</v>
      </c>
      <c r="D125" s="50"/>
      <c r="E125" s="78"/>
      <c r="F125" s="57"/>
      <c r="G125" s="57"/>
      <c r="H125" s="57"/>
      <c r="I125" s="57"/>
      <c r="J125" s="57"/>
      <c r="K125" s="58"/>
    </row>
    <row r="126" spans="1:14" x14ac:dyDescent="0.2">
      <c r="A126" s="62"/>
      <c r="B126" s="51" t="s">
        <v>5861</v>
      </c>
      <c r="C126" s="52">
        <v>-1792</v>
      </c>
      <c r="D126" s="50"/>
      <c r="E126" s="78"/>
      <c r="F126" s="57"/>
      <c r="G126" s="57"/>
      <c r="H126" s="57"/>
      <c r="I126" s="57"/>
      <c r="J126" s="57"/>
      <c r="K126" s="58"/>
    </row>
    <row r="127" spans="1:14" x14ac:dyDescent="0.2">
      <c r="A127" s="62"/>
      <c r="B127" s="68" t="s">
        <v>9013</v>
      </c>
      <c r="C127" s="52">
        <v>-68</v>
      </c>
      <c r="D127" s="52">
        <v>-68</v>
      </c>
      <c r="E127" s="78"/>
      <c r="F127" s="57"/>
      <c r="G127" s="57"/>
      <c r="H127" s="57"/>
      <c r="I127" s="57"/>
      <c r="J127" s="57"/>
      <c r="K127" s="58"/>
      <c r="N127" s="3" t="s">
        <v>9015</v>
      </c>
    </row>
    <row r="128" spans="1:14" x14ac:dyDescent="0.2">
      <c r="A128" s="62"/>
      <c r="B128" s="68" t="s">
        <v>9014</v>
      </c>
      <c r="C128" s="52">
        <v>-104</v>
      </c>
      <c r="D128" s="52">
        <v>-104</v>
      </c>
      <c r="E128" s="78"/>
      <c r="F128" s="57"/>
      <c r="G128" s="57"/>
      <c r="H128" s="57"/>
      <c r="I128" s="57"/>
      <c r="J128" s="57"/>
      <c r="K128" s="58"/>
      <c r="N128" s="3" t="s">
        <v>9016</v>
      </c>
    </row>
    <row r="129" spans="1:14" x14ac:dyDescent="0.2">
      <c r="A129" s="62"/>
      <c r="B129" s="51" t="s">
        <v>5862</v>
      </c>
      <c r="C129" s="67"/>
      <c r="D129" s="52">
        <v>-262</v>
      </c>
      <c r="E129" s="78"/>
      <c r="F129" s="57"/>
      <c r="G129" s="57"/>
      <c r="H129" s="57"/>
      <c r="I129" s="57"/>
      <c r="J129" s="57"/>
      <c r="K129" s="58"/>
      <c r="N129" s="39" t="s">
        <v>5867</v>
      </c>
    </row>
    <row r="130" spans="1:14" x14ac:dyDescent="0.2">
      <c r="A130" s="62"/>
      <c r="B130" s="51" t="s">
        <v>5863</v>
      </c>
      <c r="C130" s="67"/>
      <c r="D130" s="52">
        <v>-710</v>
      </c>
      <c r="E130" s="78"/>
      <c r="F130" s="57"/>
      <c r="G130" s="57"/>
      <c r="H130" s="57"/>
      <c r="I130" s="57"/>
      <c r="J130" s="57"/>
      <c r="K130" s="58"/>
      <c r="N130" s="39" t="s">
        <v>5868</v>
      </c>
    </row>
    <row r="131" spans="1:14" x14ac:dyDescent="0.2">
      <c r="A131" s="62"/>
      <c r="B131" s="68" t="s">
        <v>8846</v>
      </c>
      <c r="C131" s="67"/>
      <c r="D131" s="50"/>
      <c r="E131" s="78">
        <v>-1258</v>
      </c>
      <c r="F131" s="57"/>
      <c r="G131" s="57"/>
      <c r="H131" s="57"/>
      <c r="I131" s="57"/>
      <c r="J131" s="57"/>
      <c r="K131" s="58"/>
      <c r="N131" s="26" t="s">
        <v>8856</v>
      </c>
    </row>
    <row r="132" spans="1:14" x14ac:dyDescent="0.2">
      <c r="A132" s="62"/>
      <c r="B132" s="68" t="s">
        <v>8847</v>
      </c>
      <c r="C132" s="67"/>
      <c r="D132" s="50"/>
      <c r="E132" s="78">
        <v>-1032</v>
      </c>
      <c r="F132" s="57"/>
      <c r="G132" s="57"/>
      <c r="H132" s="57"/>
      <c r="I132" s="57"/>
      <c r="J132" s="57"/>
      <c r="K132" s="58"/>
      <c r="N132" s="26" t="s">
        <v>8857</v>
      </c>
    </row>
    <row r="133" spans="1:14" x14ac:dyDescent="0.2">
      <c r="A133" s="62"/>
      <c r="B133" s="68" t="s">
        <v>8848</v>
      </c>
      <c r="C133" s="67"/>
      <c r="D133" s="50"/>
      <c r="E133" s="78">
        <v>-290</v>
      </c>
      <c r="F133" s="57"/>
      <c r="G133" s="57"/>
      <c r="H133" s="57"/>
      <c r="I133" s="57"/>
      <c r="J133" s="57"/>
      <c r="K133" s="58"/>
      <c r="N133" s="26" t="s">
        <v>8858</v>
      </c>
    </row>
    <row r="134" spans="1:14" x14ac:dyDescent="0.2">
      <c r="A134" s="62"/>
      <c r="B134" s="68" t="s">
        <v>8849</v>
      </c>
      <c r="C134" s="67"/>
      <c r="D134" s="50"/>
      <c r="E134" s="78">
        <v>-290</v>
      </c>
      <c r="F134" s="57"/>
      <c r="G134" s="57"/>
      <c r="H134" s="57"/>
      <c r="I134" s="57"/>
      <c r="J134" s="57"/>
      <c r="K134" s="58"/>
      <c r="N134" s="26" t="s">
        <v>8859</v>
      </c>
    </row>
    <row r="135" spans="1:14" x14ac:dyDescent="0.2">
      <c r="A135" s="62"/>
      <c r="B135" s="68" t="s">
        <v>8850</v>
      </c>
      <c r="C135" s="67"/>
      <c r="D135" s="50"/>
      <c r="E135" s="78">
        <v>-236</v>
      </c>
      <c r="F135" s="57"/>
      <c r="G135" s="57"/>
      <c r="H135" s="57"/>
      <c r="I135" s="57"/>
      <c r="J135" s="57"/>
      <c r="K135" s="58"/>
      <c r="N135" s="26" t="s">
        <v>8860</v>
      </c>
    </row>
    <row r="136" spans="1:14" x14ac:dyDescent="0.2">
      <c r="A136" s="62"/>
      <c r="B136" s="68" t="s">
        <v>8851</v>
      </c>
      <c r="C136" s="67"/>
      <c r="D136" s="50"/>
      <c r="E136" s="78">
        <v>-266</v>
      </c>
      <c r="F136" s="57"/>
      <c r="G136" s="57"/>
      <c r="H136" s="57"/>
      <c r="I136" s="57"/>
      <c r="J136" s="57"/>
      <c r="K136" s="58"/>
      <c r="N136" s="26" t="s">
        <v>8861</v>
      </c>
    </row>
    <row r="137" spans="1:14" x14ac:dyDescent="0.2">
      <c r="A137" s="62"/>
      <c r="B137" s="68" t="s">
        <v>8852</v>
      </c>
      <c r="C137" s="67"/>
      <c r="D137" s="50"/>
      <c r="E137" s="78">
        <v>-390</v>
      </c>
      <c r="F137" s="57"/>
      <c r="G137" s="57"/>
      <c r="H137" s="57"/>
      <c r="I137" s="57"/>
      <c r="J137" s="57"/>
      <c r="K137" s="58"/>
      <c r="N137" s="26" t="s">
        <v>8862</v>
      </c>
    </row>
    <row r="138" spans="1:14" x14ac:dyDescent="0.2">
      <c r="A138" s="62"/>
      <c r="B138" s="68" t="s">
        <v>8853</v>
      </c>
      <c r="C138" s="67"/>
      <c r="D138" s="50"/>
      <c r="E138" s="78">
        <v>-350</v>
      </c>
      <c r="F138" s="57"/>
      <c r="G138" s="57"/>
      <c r="H138" s="57"/>
      <c r="I138" s="57"/>
      <c r="J138" s="57"/>
      <c r="K138" s="58"/>
      <c r="N138" s="26" t="s">
        <v>8863</v>
      </c>
    </row>
    <row r="139" spans="1:14" x14ac:dyDescent="0.2">
      <c r="A139" s="62"/>
      <c r="B139" s="68" t="s">
        <v>8854</v>
      </c>
      <c r="C139" s="67"/>
      <c r="D139" s="50"/>
      <c r="E139" s="78">
        <v>-176</v>
      </c>
      <c r="F139" s="57"/>
      <c r="G139" s="57"/>
      <c r="H139" s="57"/>
      <c r="I139" s="57"/>
      <c r="J139" s="57"/>
      <c r="K139" s="58"/>
      <c r="N139" s="26" t="s">
        <v>8864</v>
      </c>
    </row>
    <row r="140" spans="1:14" x14ac:dyDescent="0.2">
      <c r="A140" s="62"/>
      <c r="B140" s="68" t="s">
        <v>8855</v>
      </c>
      <c r="C140" s="67"/>
      <c r="D140" s="50"/>
      <c r="E140" s="78">
        <v>-350</v>
      </c>
      <c r="F140" s="57"/>
      <c r="G140" s="57"/>
      <c r="H140" s="57"/>
      <c r="I140" s="57"/>
      <c r="J140" s="57"/>
      <c r="K140" s="58"/>
      <c r="N140" s="26" t="s">
        <v>8865</v>
      </c>
    </row>
    <row r="141" spans="1:14" x14ac:dyDescent="0.2">
      <c r="A141" s="62"/>
      <c r="B141" s="68"/>
      <c r="C141" s="67"/>
      <c r="D141" s="50"/>
      <c r="E141" s="78"/>
      <c r="F141" s="57"/>
      <c r="G141" s="57"/>
      <c r="H141" s="57"/>
      <c r="I141" s="57"/>
      <c r="J141" s="57"/>
      <c r="K141" s="58"/>
    </row>
    <row r="142" spans="1:14" x14ac:dyDescent="0.2">
      <c r="A142" s="69" t="s">
        <v>146</v>
      </c>
      <c r="B142" s="49"/>
      <c r="C142" s="71">
        <f>SUM(C120:C141)</f>
        <v>-1161</v>
      </c>
      <c r="D142" s="71">
        <f>SUM(D120:D141)</f>
        <v>-1144</v>
      </c>
      <c r="E142" s="71">
        <f>SUM(E120:E141)</f>
        <v>-4638</v>
      </c>
      <c r="F142" s="57"/>
      <c r="G142" s="57"/>
      <c r="H142" s="57"/>
      <c r="I142" s="57"/>
      <c r="J142" s="57"/>
      <c r="K142" s="57"/>
    </row>
    <row r="143" spans="1:14" x14ac:dyDescent="0.2">
      <c r="A143" s="62"/>
      <c r="B143" s="49"/>
      <c r="C143" s="50"/>
      <c r="D143" s="50"/>
      <c r="E143" s="50"/>
      <c r="F143" s="57"/>
      <c r="G143" s="57"/>
      <c r="H143" s="57"/>
      <c r="I143" s="57"/>
      <c r="J143" s="57"/>
      <c r="K143" s="57"/>
    </row>
    <row r="144" spans="1:14" x14ac:dyDescent="0.2">
      <c r="A144" s="62" t="s">
        <v>7759</v>
      </c>
      <c r="B144" s="49"/>
      <c r="C144" s="50"/>
      <c r="D144" s="50"/>
      <c r="E144" s="50">
        <f>E142+D142</f>
        <v>-5782</v>
      </c>
      <c r="F144" s="57"/>
      <c r="G144" s="57"/>
      <c r="H144" s="57"/>
      <c r="I144" s="57"/>
      <c r="J144" s="57"/>
      <c r="K144" s="57"/>
    </row>
    <row r="145" spans="5:11" x14ac:dyDescent="0.2">
      <c r="F145" s="57"/>
      <c r="G145" s="57"/>
      <c r="H145" s="57"/>
      <c r="I145" s="57"/>
      <c r="J145" s="57"/>
      <c r="K145" s="57"/>
    </row>
    <row r="146" spans="5:11" x14ac:dyDescent="0.2">
      <c r="F146" s="57"/>
      <c r="G146" s="57"/>
      <c r="H146" s="57"/>
      <c r="I146" s="57"/>
      <c r="J146" s="57"/>
      <c r="K146" s="57"/>
    </row>
    <row r="147" spans="5:11" x14ac:dyDescent="0.2">
      <c r="E147" s="57"/>
      <c r="F147" s="57"/>
      <c r="G147" s="57"/>
      <c r="H147" s="57"/>
      <c r="I147" s="57"/>
      <c r="J147" s="57"/>
      <c r="K147" s="57"/>
    </row>
    <row r="148" spans="5:11" x14ac:dyDescent="0.2">
      <c r="F148" s="57"/>
      <c r="G148" s="57"/>
      <c r="H148" s="57"/>
      <c r="I148" s="57"/>
      <c r="J148" s="57"/>
      <c r="K148" s="57"/>
    </row>
    <row r="149" spans="5:11" x14ac:dyDescent="0.2">
      <c r="F149" s="57"/>
      <c r="G149" s="57"/>
      <c r="H149" s="57"/>
      <c r="I149" s="57"/>
      <c r="J149" s="57"/>
      <c r="K149" s="57"/>
    </row>
    <row r="150" spans="5:11" x14ac:dyDescent="0.2">
      <c r="F150" s="57"/>
      <c r="G150" s="57"/>
      <c r="H150" s="57"/>
      <c r="I150" s="57"/>
      <c r="J150" s="57"/>
      <c r="K150" s="57"/>
    </row>
    <row r="151" spans="5:11" x14ac:dyDescent="0.2">
      <c r="F151" s="57"/>
      <c r="G151" s="57"/>
      <c r="H151" s="57"/>
      <c r="I151" s="57"/>
      <c r="J151" s="57"/>
      <c r="K151" s="57"/>
    </row>
    <row r="152" spans="5:11" x14ac:dyDescent="0.2">
      <c r="F152" s="57"/>
      <c r="G152" s="57"/>
      <c r="H152" s="57"/>
      <c r="I152" s="57"/>
      <c r="J152" s="57"/>
      <c r="K152" s="57"/>
    </row>
    <row r="153" spans="5:11" x14ac:dyDescent="0.2">
      <c r="F153" s="57"/>
      <c r="G153" s="57"/>
      <c r="H153" s="57"/>
      <c r="I153" s="57"/>
      <c r="J153" s="57"/>
      <c r="K153" s="57"/>
    </row>
  </sheetData>
  <hyperlinks>
    <hyperlink ref="A1" location="'statewide summary'!Print_Titles" display="Link to Summary Worksheet" xr:uid="{AD9802CF-1A0B-4755-8688-0774FA4CDFE3}"/>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2/19/2025</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68C31-78E8-421E-93D8-8E8436AE4C0F}">
  <dimension ref="A1:N83"/>
  <sheetViews>
    <sheetView showGridLines="0" workbookViewId="0">
      <pane xSplit="2" ySplit="10" topLeftCell="C11" activePane="bottomRight" state="frozen"/>
      <selection pane="topRight" activeCell="C1" sqref="C1"/>
      <selection pane="bottomLeft" activeCell="A14" sqref="A14"/>
      <selection pane="bottomRight" activeCell="B15" sqref="B15"/>
    </sheetView>
  </sheetViews>
  <sheetFormatPr defaultRowHeight="12.75" x14ac:dyDescent="0.2"/>
  <cols>
    <col min="1" max="1" width="7.7109375" style="39" customWidth="1"/>
    <col min="2" max="2" width="23.42578125" style="39" customWidth="1"/>
    <col min="3" max="9" width="13.7109375" style="39" customWidth="1"/>
    <col min="10" max="10" width="1.5703125" style="39" customWidth="1"/>
    <col min="11" max="11" width="9.140625" style="39"/>
    <col min="12" max="12" width="1.85546875" style="39" customWidth="1"/>
    <col min="13" max="16384" width="9.140625" style="39"/>
  </cols>
  <sheetData>
    <row r="1" spans="1:11" ht="16.149999999999999" customHeight="1" x14ac:dyDescent="0.2">
      <c r="A1" s="92" t="s">
        <v>8923</v>
      </c>
    </row>
    <row r="2" spans="1:11" ht="14.45" customHeight="1" x14ac:dyDescent="0.2">
      <c r="B2" s="94" t="s">
        <v>900</v>
      </c>
    </row>
    <row r="3" spans="1:11" ht="2.1" customHeight="1" x14ac:dyDescent="0.2"/>
    <row r="4" spans="1:11" ht="14.45" customHeight="1" x14ac:dyDescent="0.2">
      <c r="B4" s="46" t="s">
        <v>1</v>
      </c>
    </row>
    <row r="5" spans="1:11" ht="1.1499999999999999" customHeight="1" x14ac:dyDescent="0.2"/>
    <row r="6" spans="1:11" ht="14.45" customHeight="1" x14ac:dyDescent="0.2">
      <c r="B6" s="46" t="s">
        <v>2</v>
      </c>
    </row>
    <row r="7" spans="1:11" ht="0.75" customHeight="1" x14ac:dyDescent="0.2"/>
    <row r="8" spans="1:11" ht="14.45" customHeight="1" x14ac:dyDescent="0.2">
      <c r="B8" s="47" t="s">
        <v>3</v>
      </c>
    </row>
    <row r="9" spans="1:11" x14ac:dyDescent="0.2">
      <c r="B9" s="42" t="s">
        <v>4</v>
      </c>
      <c r="C9" s="37" t="s">
        <v>4</v>
      </c>
      <c r="D9" s="37" t="s">
        <v>4</v>
      </c>
      <c r="E9" s="37" t="s">
        <v>4</v>
      </c>
      <c r="F9" s="37" t="s">
        <v>4</v>
      </c>
      <c r="G9" s="37" t="s">
        <v>4</v>
      </c>
      <c r="H9" s="37" t="s">
        <v>5</v>
      </c>
      <c r="I9" s="37" t="s">
        <v>174</v>
      </c>
    </row>
    <row r="10" spans="1:11" x14ac:dyDescent="0.2">
      <c r="B10" s="43" t="s">
        <v>4</v>
      </c>
      <c r="C10" s="38" t="s">
        <v>7</v>
      </c>
      <c r="D10" s="38" t="s">
        <v>8</v>
      </c>
      <c r="E10" s="38" t="s">
        <v>9</v>
      </c>
      <c r="F10" s="38" t="s">
        <v>10</v>
      </c>
      <c r="G10" s="38" t="s">
        <v>11</v>
      </c>
      <c r="H10" s="38" t="s">
        <v>12</v>
      </c>
      <c r="I10" s="38" t="s">
        <v>13</v>
      </c>
      <c r="K10" s="54" t="s">
        <v>331</v>
      </c>
    </row>
    <row r="11" spans="1:11" x14ac:dyDescent="0.2">
      <c r="B11" s="42" t="s">
        <v>153</v>
      </c>
      <c r="C11" s="86">
        <v>0</v>
      </c>
      <c r="D11" s="86">
        <v>0</v>
      </c>
      <c r="E11" s="86">
        <v>0</v>
      </c>
      <c r="F11" s="86">
        <v>0</v>
      </c>
      <c r="G11" s="86">
        <v>0</v>
      </c>
      <c r="H11" s="86">
        <v>2633</v>
      </c>
      <c r="I11" s="86">
        <v>3453</v>
      </c>
    </row>
    <row r="12" spans="1:11" x14ac:dyDescent="0.2">
      <c r="B12" s="42" t="s">
        <v>258</v>
      </c>
      <c r="C12" s="86">
        <v>0</v>
      </c>
      <c r="D12" s="86">
        <v>157.62200000000001</v>
      </c>
      <c r="E12" s="86">
        <v>0</v>
      </c>
      <c r="F12" s="86">
        <v>14.363</v>
      </c>
      <c r="G12" s="86">
        <v>696.17507000000001</v>
      </c>
      <c r="H12" s="86">
        <v>0</v>
      </c>
      <c r="I12" s="86">
        <v>0</v>
      </c>
    </row>
    <row r="13" spans="1:11" x14ac:dyDescent="0.2">
      <c r="B13" s="45" t="s">
        <v>146</v>
      </c>
      <c r="C13" s="41">
        <v>0</v>
      </c>
      <c r="D13" s="41">
        <v>157.62200000000001</v>
      </c>
      <c r="E13" s="41">
        <v>0</v>
      </c>
      <c r="F13" s="41">
        <v>14.363</v>
      </c>
      <c r="G13" s="41">
        <v>696.17507000000001</v>
      </c>
      <c r="H13" s="41">
        <v>2633</v>
      </c>
      <c r="I13" s="41">
        <v>3453</v>
      </c>
    </row>
    <row r="15" spans="1:11" x14ac:dyDescent="0.2">
      <c r="B15" s="72" t="s">
        <v>9036</v>
      </c>
      <c r="C15" s="87"/>
      <c r="D15" s="87"/>
      <c r="E15" s="87"/>
      <c r="F15" s="87"/>
      <c r="G15" s="87"/>
      <c r="H15" s="87"/>
      <c r="I15" s="88">
        <f>I13+K15</f>
        <v>3453</v>
      </c>
      <c r="K15" s="55">
        <f>SUM(K16:K44)</f>
        <v>0</v>
      </c>
    </row>
    <row r="16" spans="1:11" x14ac:dyDescent="0.2">
      <c r="B16" s="87" t="s">
        <v>257</v>
      </c>
      <c r="C16" s="87"/>
      <c r="D16" s="87"/>
      <c r="E16" s="87"/>
      <c r="F16" s="87"/>
      <c r="G16" s="87"/>
      <c r="H16" s="87"/>
      <c r="I16" s="89">
        <f>I15/I13-1</f>
        <v>0</v>
      </c>
      <c r="K16" s="56"/>
    </row>
    <row r="17" spans="1:14" x14ac:dyDescent="0.2">
      <c r="K17" s="56"/>
    </row>
    <row r="18" spans="1:14" x14ac:dyDescent="0.2">
      <c r="D18" s="57"/>
      <c r="E18" s="57"/>
      <c r="F18" s="57"/>
      <c r="G18" s="57"/>
      <c r="H18" s="57"/>
      <c r="I18" s="57"/>
      <c r="J18" s="57"/>
      <c r="K18" s="58"/>
      <c r="L18" s="57"/>
    </row>
    <row r="19" spans="1:14" x14ac:dyDescent="0.2">
      <c r="A19" s="59" t="s">
        <v>256</v>
      </c>
      <c r="D19" s="57"/>
      <c r="E19" s="57"/>
      <c r="F19" s="57"/>
      <c r="G19" s="57"/>
      <c r="H19" s="57"/>
      <c r="I19" s="57"/>
      <c r="J19" s="57"/>
      <c r="K19" s="58"/>
      <c r="L19" s="57"/>
    </row>
    <row r="20" spans="1:14" x14ac:dyDescent="0.2">
      <c r="D20" s="57"/>
      <c r="E20" s="57"/>
      <c r="F20" s="57"/>
      <c r="G20" s="57"/>
      <c r="H20" s="57"/>
      <c r="I20" s="57"/>
      <c r="J20" s="57"/>
      <c r="K20" s="58"/>
      <c r="L20" s="57"/>
    </row>
    <row r="21" spans="1:14" x14ac:dyDescent="0.2">
      <c r="A21" s="60">
        <v>2022</v>
      </c>
      <c r="D21" s="57"/>
      <c r="E21" s="57"/>
      <c r="F21" s="57"/>
      <c r="G21" s="57"/>
      <c r="H21" s="57"/>
      <c r="I21" s="57"/>
      <c r="J21" s="57"/>
      <c r="K21" s="58"/>
      <c r="L21" s="57"/>
    </row>
    <row r="22" spans="1:14" x14ac:dyDescent="0.2">
      <c r="B22" s="26" t="s">
        <v>5869</v>
      </c>
      <c r="D22" s="57"/>
      <c r="E22" s="57"/>
      <c r="F22" s="57"/>
      <c r="G22" s="57">
        <v>568</v>
      </c>
      <c r="H22" s="57">
        <v>1136</v>
      </c>
      <c r="I22" s="57"/>
      <c r="J22" s="57"/>
      <c r="K22" s="58"/>
      <c r="L22" s="57"/>
      <c r="M22" s="39" t="s">
        <v>180</v>
      </c>
      <c r="N22" s="26" t="s">
        <v>5871</v>
      </c>
    </row>
    <row r="23" spans="1:14" x14ac:dyDescent="0.2">
      <c r="B23" s="26" t="s">
        <v>5870</v>
      </c>
      <c r="D23" s="57"/>
      <c r="E23" s="57"/>
      <c r="F23" s="57"/>
      <c r="G23" s="57">
        <v>208</v>
      </c>
      <c r="H23" s="57">
        <v>224</v>
      </c>
      <c r="I23" s="57"/>
      <c r="J23" s="57"/>
      <c r="K23" s="58"/>
      <c r="L23" s="57"/>
      <c r="M23" s="39" t="s">
        <v>182</v>
      </c>
      <c r="N23" s="26" t="s">
        <v>5872</v>
      </c>
    </row>
    <row r="24" spans="1:14" x14ac:dyDescent="0.2">
      <c r="D24" s="57"/>
      <c r="E24" s="57"/>
      <c r="F24" s="57"/>
      <c r="G24" s="57"/>
      <c r="H24" s="57"/>
      <c r="I24" s="57"/>
      <c r="J24" s="57"/>
      <c r="K24" s="58"/>
      <c r="L24" s="57"/>
    </row>
    <row r="25" spans="1:14" x14ac:dyDescent="0.2">
      <c r="A25" s="39">
        <v>2023</v>
      </c>
      <c r="D25" s="57"/>
      <c r="E25" s="57"/>
      <c r="F25" s="57"/>
      <c r="G25" s="57"/>
      <c r="H25" s="57"/>
      <c r="I25" s="57"/>
      <c r="J25" s="57"/>
      <c r="K25" s="58"/>
      <c r="L25" s="57"/>
    </row>
    <row r="26" spans="1:14" x14ac:dyDescent="0.2">
      <c r="B26" s="39" t="s">
        <v>5873</v>
      </c>
      <c r="D26" s="57"/>
      <c r="E26" s="57"/>
      <c r="F26" s="57"/>
      <c r="G26" s="57">
        <v>136</v>
      </c>
      <c r="H26" s="57"/>
      <c r="I26" s="57"/>
      <c r="J26" s="57"/>
      <c r="K26" s="58"/>
      <c r="L26" s="57"/>
      <c r="N26" s="26" t="s">
        <v>5874</v>
      </c>
    </row>
    <row r="27" spans="1:14" x14ac:dyDescent="0.2">
      <c r="B27" s="39" t="s">
        <v>221</v>
      </c>
      <c r="D27" s="57"/>
      <c r="E27" s="57"/>
      <c r="F27" s="57"/>
      <c r="G27" s="57"/>
      <c r="H27" s="57">
        <v>8</v>
      </c>
      <c r="I27" s="57">
        <v>0</v>
      </c>
      <c r="J27" s="57"/>
      <c r="K27" s="58"/>
      <c r="L27" s="57"/>
      <c r="N27" s="39" t="s">
        <v>5875</v>
      </c>
    </row>
    <row r="28" spans="1:14" x14ac:dyDescent="0.2">
      <c r="B28" s="39" t="s">
        <v>166</v>
      </c>
      <c r="D28" s="57"/>
      <c r="E28" s="57"/>
      <c r="F28" s="57"/>
      <c r="G28" s="57"/>
      <c r="H28" s="57">
        <v>49</v>
      </c>
      <c r="I28" s="57">
        <v>43</v>
      </c>
      <c r="J28" s="57"/>
      <c r="K28" s="58"/>
      <c r="L28" s="57"/>
    </row>
    <row r="29" spans="1:14" x14ac:dyDescent="0.2">
      <c r="D29" s="57"/>
      <c r="E29" s="57"/>
      <c r="F29" s="57"/>
      <c r="G29" s="57"/>
      <c r="H29" s="57"/>
      <c r="I29" s="57"/>
      <c r="J29" s="57"/>
      <c r="K29" s="58"/>
      <c r="L29" s="57"/>
    </row>
    <row r="30" spans="1:14" x14ac:dyDescent="0.2">
      <c r="A30" s="39">
        <v>2024</v>
      </c>
      <c r="D30" s="57"/>
      <c r="E30" s="57"/>
      <c r="F30" s="57"/>
      <c r="G30" s="57"/>
      <c r="H30" s="57"/>
      <c r="I30" s="57"/>
      <c r="J30" s="57"/>
      <c r="K30" s="58"/>
      <c r="L30" s="57"/>
    </row>
    <row r="31" spans="1:14" x14ac:dyDescent="0.2">
      <c r="B31" s="39" t="s">
        <v>166</v>
      </c>
      <c r="D31" s="57"/>
      <c r="E31" s="57"/>
      <c r="F31" s="57"/>
      <c r="G31" s="57"/>
      <c r="H31" s="57">
        <v>853</v>
      </c>
      <c r="I31" s="57">
        <v>1270</v>
      </c>
      <c r="J31" s="57"/>
      <c r="K31" s="58"/>
      <c r="L31" s="57"/>
    </row>
    <row r="32" spans="1:14" x14ac:dyDescent="0.2">
      <c r="D32" s="57"/>
      <c r="E32" s="57"/>
      <c r="F32" s="57"/>
      <c r="G32" s="57"/>
      <c r="H32" s="57"/>
      <c r="I32" s="57"/>
      <c r="J32" s="57"/>
      <c r="K32" s="58"/>
      <c r="L32" s="57"/>
    </row>
    <row r="33" spans="1:14" x14ac:dyDescent="0.2">
      <c r="D33" s="57"/>
      <c r="E33" s="57"/>
      <c r="F33" s="57"/>
      <c r="G33" s="57"/>
      <c r="H33" s="57"/>
      <c r="I33" s="57"/>
      <c r="J33" s="57"/>
      <c r="K33" s="58"/>
      <c r="L33" s="57"/>
    </row>
    <row r="34" spans="1:14" x14ac:dyDescent="0.2">
      <c r="A34" s="59" t="s">
        <v>577</v>
      </c>
      <c r="D34" s="57"/>
      <c r="E34" s="57"/>
      <c r="F34" s="57"/>
      <c r="G34" s="57"/>
      <c r="H34" s="57"/>
      <c r="I34" s="57"/>
      <c r="J34" s="57"/>
      <c r="K34" s="58"/>
      <c r="L34" s="57"/>
    </row>
    <row r="35" spans="1:14" x14ac:dyDescent="0.2">
      <c r="B35" s="39" t="s">
        <v>579</v>
      </c>
      <c r="D35" s="57"/>
      <c r="E35" s="57"/>
      <c r="F35" s="57"/>
      <c r="G35" s="57"/>
      <c r="H35" s="57"/>
      <c r="I35" s="57">
        <v>18</v>
      </c>
      <c r="J35" s="57"/>
      <c r="K35" s="58"/>
      <c r="L35" s="57"/>
      <c r="N35" s="39" t="s">
        <v>8935</v>
      </c>
    </row>
    <row r="36" spans="1:14" x14ac:dyDescent="0.2">
      <c r="B36" s="39" t="s">
        <v>578</v>
      </c>
      <c r="D36" s="57"/>
      <c r="E36" s="57"/>
      <c r="F36" s="57"/>
      <c r="G36" s="57"/>
      <c r="H36" s="57"/>
      <c r="I36" s="57">
        <v>-9</v>
      </c>
      <c r="J36" s="57"/>
      <c r="K36" s="58"/>
      <c r="L36" s="57"/>
      <c r="N36" s="39" t="s">
        <v>8936</v>
      </c>
    </row>
    <row r="37" spans="1:14" x14ac:dyDescent="0.2">
      <c r="B37" s="39" t="s">
        <v>5745</v>
      </c>
      <c r="D37" s="57"/>
      <c r="E37" s="57"/>
      <c r="F37" s="57"/>
      <c r="G37" s="57"/>
      <c r="H37" s="57"/>
      <c r="I37" s="57">
        <v>405</v>
      </c>
      <c r="J37" s="57"/>
      <c r="K37" s="58"/>
      <c r="L37" s="57"/>
    </row>
    <row r="38" spans="1:14" x14ac:dyDescent="0.2">
      <c r="D38" s="57"/>
      <c r="E38" s="57"/>
      <c r="F38" s="57"/>
      <c r="G38" s="57"/>
      <c r="H38" s="57"/>
      <c r="I38" s="57"/>
      <c r="J38" s="57"/>
      <c r="K38" s="58"/>
      <c r="L38" s="57"/>
    </row>
    <row r="39" spans="1:14" x14ac:dyDescent="0.2">
      <c r="D39" s="57"/>
      <c r="E39" s="57"/>
      <c r="F39" s="57"/>
      <c r="G39" s="57"/>
      <c r="H39" s="57"/>
      <c r="I39" s="57"/>
      <c r="J39" s="57"/>
      <c r="K39" s="58"/>
      <c r="L39" s="57"/>
    </row>
    <row r="40" spans="1:14" ht="25.5" x14ac:dyDescent="0.2">
      <c r="A40" s="61" t="s">
        <v>6460</v>
      </c>
      <c r="B40" s="62"/>
      <c r="C40" s="66" t="s">
        <v>3292</v>
      </c>
      <c r="D40" s="66" t="s">
        <v>3293</v>
      </c>
      <c r="E40" s="70" t="s">
        <v>7761</v>
      </c>
      <c r="F40" s="57"/>
      <c r="G40" s="57"/>
      <c r="H40" s="57"/>
      <c r="I40" s="57"/>
      <c r="J40" s="57"/>
      <c r="K40" s="58"/>
      <c r="L40" s="57"/>
    </row>
    <row r="41" spans="1:14" x14ac:dyDescent="0.2">
      <c r="A41" s="62"/>
      <c r="B41" s="51" t="s">
        <v>6461</v>
      </c>
      <c r="C41" s="67">
        <f>-I37</f>
        <v>-405</v>
      </c>
      <c r="D41" s="67"/>
      <c r="E41" s="78">
        <v>-216</v>
      </c>
      <c r="F41" s="57"/>
      <c r="G41" s="57"/>
      <c r="H41" s="57"/>
      <c r="I41" s="57"/>
      <c r="J41" s="57"/>
      <c r="K41" s="58"/>
      <c r="L41" s="57"/>
      <c r="N41" s="39" t="s">
        <v>8866</v>
      </c>
    </row>
    <row r="42" spans="1:14" x14ac:dyDescent="0.2">
      <c r="A42" s="62"/>
      <c r="B42" s="68" t="s">
        <v>9013</v>
      </c>
      <c r="C42" s="67">
        <v>-2</v>
      </c>
      <c r="D42" s="67">
        <v>-2</v>
      </c>
      <c r="E42" s="78"/>
      <c r="F42" s="57"/>
      <c r="G42" s="57"/>
      <c r="H42" s="57"/>
      <c r="I42" s="57"/>
      <c r="J42" s="57"/>
      <c r="K42" s="58"/>
      <c r="L42" s="57"/>
      <c r="N42" s="3" t="s">
        <v>9015</v>
      </c>
    </row>
    <row r="43" spans="1:14" x14ac:dyDescent="0.2">
      <c r="A43" s="62"/>
      <c r="B43" s="68" t="s">
        <v>9014</v>
      </c>
      <c r="C43" s="67">
        <v>-2</v>
      </c>
      <c r="D43" s="67">
        <v>-2</v>
      </c>
      <c r="E43" s="78"/>
      <c r="F43" s="57"/>
      <c r="G43" s="57"/>
      <c r="H43" s="57"/>
      <c r="I43" s="57"/>
      <c r="J43" s="57"/>
      <c r="K43" s="58"/>
      <c r="L43" s="57"/>
      <c r="N43" s="3" t="s">
        <v>9016</v>
      </c>
    </row>
    <row r="44" spans="1:14" x14ac:dyDescent="0.2">
      <c r="A44" s="62"/>
      <c r="B44" s="68"/>
      <c r="C44" s="67"/>
      <c r="D44" s="50"/>
      <c r="E44" s="78"/>
      <c r="F44" s="57"/>
      <c r="G44" s="57"/>
      <c r="H44" s="57"/>
      <c r="I44" s="57"/>
      <c r="J44" s="57"/>
      <c r="K44" s="58"/>
      <c r="L44" s="57"/>
    </row>
    <row r="45" spans="1:14" x14ac:dyDescent="0.2">
      <c r="A45" s="69" t="s">
        <v>146</v>
      </c>
      <c r="B45" s="49"/>
      <c r="C45" s="71">
        <f>SUM(C41:C44)</f>
        <v>-409</v>
      </c>
      <c r="D45" s="71">
        <f>SUM(D41:D44)</f>
        <v>-4</v>
      </c>
      <c r="E45" s="71">
        <f>SUM(E41:E44)</f>
        <v>-216</v>
      </c>
      <c r="F45" s="57"/>
      <c r="G45" s="57"/>
      <c r="H45" s="57"/>
      <c r="I45" s="57"/>
      <c r="J45" s="57"/>
      <c r="K45" s="57"/>
      <c r="L45" s="57"/>
    </row>
    <row r="46" spans="1:14" x14ac:dyDescent="0.2">
      <c r="A46" s="62"/>
      <c r="B46" s="49"/>
      <c r="C46" s="50"/>
      <c r="D46" s="50"/>
      <c r="E46" s="50"/>
      <c r="F46" s="57"/>
      <c r="G46" s="57"/>
      <c r="H46" s="57"/>
      <c r="I46" s="57"/>
      <c r="J46" s="57"/>
      <c r="K46" s="57"/>
      <c r="L46" s="57"/>
    </row>
    <row r="47" spans="1:14" x14ac:dyDescent="0.2">
      <c r="A47" s="62" t="s">
        <v>7759</v>
      </c>
      <c r="B47" s="49"/>
      <c r="C47" s="50"/>
      <c r="D47" s="50"/>
      <c r="E47" s="50">
        <f>E45+D45</f>
        <v>-220</v>
      </c>
      <c r="F47" s="57"/>
      <c r="G47" s="57"/>
      <c r="H47" s="57"/>
      <c r="I47" s="57"/>
      <c r="J47" s="57"/>
      <c r="K47" s="57"/>
      <c r="L47" s="57"/>
    </row>
    <row r="48" spans="1:14" x14ac:dyDescent="0.2">
      <c r="D48" s="57"/>
      <c r="E48" s="57"/>
      <c r="F48" s="57"/>
      <c r="G48" s="57"/>
      <c r="H48" s="57"/>
      <c r="I48" s="57"/>
      <c r="J48" s="57"/>
      <c r="K48" s="57"/>
      <c r="L48" s="57"/>
    </row>
    <row r="49" spans="4:12" x14ac:dyDescent="0.2">
      <c r="D49" s="57"/>
      <c r="E49" s="57"/>
      <c r="F49" s="57"/>
      <c r="G49" s="57"/>
      <c r="H49" s="57"/>
      <c r="I49" s="57"/>
      <c r="J49" s="57"/>
      <c r="K49" s="57"/>
      <c r="L49" s="57"/>
    </row>
    <row r="50" spans="4:12" x14ac:dyDescent="0.2">
      <c r="D50" s="57"/>
      <c r="E50" s="57"/>
      <c r="F50" s="57"/>
      <c r="G50" s="57"/>
      <c r="H50" s="57"/>
      <c r="I50" s="57"/>
      <c r="J50" s="57"/>
      <c r="K50" s="57"/>
      <c r="L50" s="57"/>
    </row>
    <row r="51" spans="4:12" x14ac:dyDescent="0.2">
      <c r="D51" s="57"/>
      <c r="E51" s="57"/>
      <c r="F51" s="57"/>
      <c r="G51" s="57"/>
      <c r="H51" s="57"/>
      <c r="I51" s="57"/>
      <c r="J51" s="57"/>
      <c r="K51" s="57"/>
      <c r="L51" s="57"/>
    </row>
    <row r="52" spans="4:12" x14ac:dyDescent="0.2">
      <c r="D52" s="57"/>
      <c r="E52" s="57"/>
      <c r="F52" s="57"/>
      <c r="G52" s="57"/>
      <c r="H52" s="57"/>
      <c r="I52" s="57"/>
      <c r="J52" s="57"/>
      <c r="K52" s="57"/>
      <c r="L52" s="57"/>
    </row>
    <row r="53" spans="4:12" x14ac:dyDescent="0.2">
      <c r="D53" s="57"/>
      <c r="E53" s="57"/>
      <c r="F53" s="57"/>
      <c r="G53" s="57"/>
      <c r="H53" s="57"/>
      <c r="I53" s="57"/>
      <c r="J53" s="57"/>
      <c r="K53" s="57"/>
      <c r="L53" s="57"/>
    </row>
    <row r="54" spans="4:12" x14ac:dyDescent="0.2">
      <c r="D54" s="57"/>
      <c r="E54" s="57"/>
      <c r="F54" s="57"/>
      <c r="G54" s="57"/>
      <c r="H54" s="57"/>
      <c r="I54" s="57"/>
      <c r="J54" s="57"/>
      <c r="K54" s="57"/>
      <c r="L54" s="57"/>
    </row>
    <row r="55" spans="4:12" x14ac:dyDescent="0.2">
      <c r="D55" s="57"/>
      <c r="E55" s="57"/>
      <c r="F55" s="57"/>
      <c r="G55" s="57"/>
      <c r="H55" s="57"/>
      <c r="I55" s="57"/>
      <c r="J55" s="57"/>
      <c r="K55" s="57"/>
      <c r="L55" s="57"/>
    </row>
    <row r="56" spans="4:12" x14ac:dyDescent="0.2">
      <c r="D56" s="57"/>
      <c r="E56" s="57"/>
      <c r="F56" s="57"/>
      <c r="G56" s="57"/>
      <c r="H56" s="57"/>
      <c r="I56" s="57"/>
      <c r="J56" s="57"/>
      <c r="K56" s="57"/>
      <c r="L56" s="57"/>
    </row>
    <row r="57" spans="4:12" x14ac:dyDescent="0.2">
      <c r="D57" s="57"/>
      <c r="E57" s="57"/>
      <c r="F57" s="57"/>
      <c r="G57" s="57"/>
      <c r="H57" s="57"/>
      <c r="I57" s="57"/>
      <c r="J57" s="57"/>
      <c r="K57" s="57"/>
      <c r="L57" s="57"/>
    </row>
    <row r="58" spans="4:12" x14ac:dyDescent="0.2">
      <c r="D58" s="57"/>
      <c r="E58" s="57"/>
      <c r="F58" s="57"/>
      <c r="G58" s="57"/>
      <c r="H58" s="57"/>
      <c r="I58" s="57"/>
      <c r="J58" s="57"/>
      <c r="K58" s="57"/>
      <c r="L58" s="57"/>
    </row>
    <row r="59" spans="4:12" x14ac:dyDescent="0.2">
      <c r="D59" s="57"/>
      <c r="E59" s="57"/>
      <c r="F59" s="57"/>
      <c r="G59" s="57"/>
      <c r="H59" s="57"/>
      <c r="I59" s="57"/>
      <c r="J59" s="57"/>
      <c r="K59" s="57"/>
      <c r="L59" s="57"/>
    </row>
    <row r="60" spans="4:12" x14ac:dyDescent="0.2">
      <c r="D60" s="57"/>
      <c r="E60" s="57"/>
      <c r="F60" s="57"/>
      <c r="G60" s="57"/>
      <c r="H60" s="57"/>
      <c r="I60" s="57"/>
      <c r="J60" s="57"/>
      <c r="K60" s="57"/>
      <c r="L60" s="57"/>
    </row>
    <row r="61" spans="4:12" x14ac:dyDescent="0.2">
      <c r="D61" s="57"/>
      <c r="E61" s="57"/>
      <c r="F61" s="57"/>
      <c r="G61" s="57"/>
      <c r="H61" s="57"/>
      <c r="I61" s="57"/>
      <c r="J61" s="57"/>
      <c r="K61" s="57"/>
      <c r="L61" s="57"/>
    </row>
    <row r="62" spans="4:12" x14ac:dyDescent="0.2">
      <c r="D62" s="57"/>
      <c r="E62" s="57"/>
      <c r="F62" s="57"/>
      <c r="G62" s="57"/>
      <c r="H62" s="57"/>
      <c r="I62" s="57"/>
      <c r="J62" s="57"/>
      <c r="K62" s="57"/>
      <c r="L62" s="57"/>
    </row>
    <row r="63" spans="4:12" x14ac:dyDescent="0.2">
      <c r="D63" s="57"/>
      <c r="E63" s="57"/>
      <c r="F63" s="57"/>
      <c r="G63" s="57"/>
      <c r="H63" s="57"/>
      <c r="I63" s="57"/>
      <c r="J63" s="57"/>
      <c r="K63" s="57"/>
      <c r="L63" s="57"/>
    </row>
    <row r="64" spans="4:12" x14ac:dyDescent="0.2">
      <c r="D64" s="57"/>
      <c r="E64" s="57"/>
      <c r="F64" s="57"/>
      <c r="G64" s="57"/>
      <c r="H64" s="57"/>
      <c r="I64" s="57"/>
      <c r="J64" s="57"/>
      <c r="K64" s="57"/>
      <c r="L64" s="57"/>
    </row>
    <row r="65" spans="4:12" x14ac:dyDescent="0.2">
      <c r="D65" s="57"/>
      <c r="E65" s="57"/>
      <c r="F65" s="57"/>
      <c r="G65" s="57"/>
      <c r="H65" s="57"/>
      <c r="I65" s="57"/>
      <c r="J65" s="57"/>
      <c r="K65" s="57"/>
      <c r="L65" s="57"/>
    </row>
    <row r="66" spans="4:12" x14ac:dyDescent="0.2">
      <c r="D66" s="57"/>
      <c r="E66" s="57"/>
      <c r="F66" s="57"/>
      <c r="G66" s="57"/>
      <c r="H66" s="57"/>
      <c r="I66" s="57"/>
      <c r="J66" s="57"/>
      <c r="K66" s="57"/>
      <c r="L66" s="57"/>
    </row>
    <row r="67" spans="4:12" x14ac:dyDescent="0.2">
      <c r="D67" s="57"/>
      <c r="E67" s="57"/>
      <c r="F67" s="57"/>
      <c r="G67" s="57"/>
      <c r="H67" s="57"/>
      <c r="I67" s="57"/>
      <c r="J67" s="57"/>
      <c r="K67" s="57"/>
      <c r="L67" s="57"/>
    </row>
    <row r="68" spans="4:12" x14ac:dyDescent="0.2">
      <c r="D68" s="57"/>
      <c r="E68" s="57"/>
      <c r="F68" s="57"/>
      <c r="G68" s="57"/>
      <c r="H68" s="57"/>
      <c r="I68" s="57"/>
      <c r="J68" s="57"/>
      <c r="K68" s="57"/>
      <c r="L68" s="57"/>
    </row>
    <row r="69" spans="4:12" x14ac:dyDescent="0.2">
      <c r="D69" s="57"/>
      <c r="E69" s="57"/>
      <c r="F69" s="57"/>
      <c r="G69" s="57"/>
      <c r="H69" s="57"/>
      <c r="I69" s="57"/>
      <c r="J69" s="57"/>
      <c r="K69" s="57"/>
      <c r="L69" s="57"/>
    </row>
    <row r="70" spans="4:12" x14ac:dyDescent="0.2">
      <c r="D70" s="57"/>
      <c r="E70" s="57"/>
      <c r="F70" s="57"/>
      <c r="G70" s="57"/>
      <c r="H70" s="57"/>
      <c r="I70" s="57"/>
      <c r="J70" s="57"/>
      <c r="K70" s="57"/>
      <c r="L70" s="57"/>
    </row>
    <row r="71" spans="4:12" x14ac:dyDescent="0.2">
      <c r="D71" s="57"/>
      <c r="E71" s="57"/>
      <c r="F71" s="57"/>
      <c r="G71" s="57"/>
      <c r="H71" s="57"/>
      <c r="I71" s="57"/>
      <c r="J71" s="57"/>
      <c r="K71" s="57"/>
      <c r="L71" s="57"/>
    </row>
    <row r="72" spans="4:12" x14ac:dyDescent="0.2">
      <c r="D72" s="57"/>
      <c r="E72" s="57"/>
      <c r="F72" s="57"/>
      <c r="G72" s="57"/>
      <c r="H72" s="57"/>
      <c r="I72" s="57"/>
      <c r="J72" s="57"/>
      <c r="K72" s="57"/>
      <c r="L72" s="57"/>
    </row>
    <row r="73" spans="4:12" x14ac:dyDescent="0.2">
      <c r="D73" s="57"/>
      <c r="E73" s="57"/>
      <c r="F73" s="57"/>
      <c r="G73" s="57"/>
      <c r="H73" s="57"/>
      <c r="I73" s="57"/>
      <c r="J73" s="57"/>
      <c r="K73" s="57"/>
      <c r="L73" s="57"/>
    </row>
    <row r="74" spans="4:12" x14ac:dyDescent="0.2">
      <c r="D74" s="57"/>
      <c r="E74" s="57"/>
      <c r="F74" s="57"/>
      <c r="G74" s="57"/>
      <c r="H74" s="57"/>
      <c r="I74" s="57"/>
      <c r="J74" s="57"/>
      <c r="K74" s="57"/>
      <c r="L74" s="57"/>
    </row>
    <row r="75" spans="4:12" x14ac:dyDescent="0.2">
      <c r="D75" s="57"/>
      <c r="E75" s="57"/>
      <c r="F75" s="57"/>
      <c r="G75" s="57"/>
      <c r="H75" s="57"/>
      <c r="I75" s="57"/>
      <c r="J75" s="57"/>
      <c r="K75" s="57"/>
      <c r="L75" s="57"/>
    </row>
    <row r="76" spans="4:12" x14ac:dyDescent="0.2">
      <c r="D76" s="57"/>
      <c r="E76" s="57"/>
      <c r="F76" s="57"/>
      <c r="G76" s="57"/>
      <c r="H76" s="57"/>
      <c r="I76" s="57"/>
      <c r="J76" s="57"/>
      <c r="K76" s="57"/>
      <c r="L76" s="57"/>
    </row>
    <row r="77" spans="4:12" x14ac:dyDescent="0.2">
      <c r="D77" s="57"/>
      <c r="E77" s="57"/>
      <c r="F77" s="57"/>
      <c r="G77" s="57"/>
      <c r="H77" s="57"/>
      <c r="I77" s="57"/>
      <c r="J77" s="57"/>
      <c r="K77" s="57"/>
      <c r="L77" s="57"/>
    </row>
    <row r="78" spans="4:12" x14ac:dyDescent="0.2">
      <c r="D78" s="57"/>
      <c r="E78" s="57"/>
      <c r="F78" s="57"/>
      <c r="G78" s="57"/>
      <c r="H78" s="57"/>
      <c r="I78" s="57"/>
      <c r="J78" s="57"/>
      <c r="K78" s="57"/>
      <c r="L78" s="57"/>
    </row>
    <row r="79" spans="4:12" x14ac:dyDescent="0.2">
      <c r="D79" s="57"/>
      <c r="E79" s="57"/>
      <c r="F79" s="57"/>
      <c r="G79" s="57"/>
      <c r="H79" s="57"/>
      <c r="I79" s="57"/>
      <c r="J79" s="57"/>
      <c r="K79" s="57"/>
      <c r="L79" s="57"/>
    </row>
    <row r="80" spans="4:12" x14ac:dyDescent="0.2">
      <c r="D80" s="57"/>
      <c r="E80" s="57"/>
      <c r="F80" s="57"/>
      <c r="G80" s="57"/>
      <c r="H80" s="57"/>
      <c r="I80" s="57"/>
      <c r="J80" s="57"/>
      <c r="K80" s="57"/>
      <c r="L80" s="57"/>
    </row>
    <row r="81" spans="4:12" x14ac:dyDescent="0.2">
      <c r="D81" s="57"/>
      <c r="E81" s="57"/>
      <c r="F81" s="57"/>
      <c r="G81" s="57"/>
      <c r="H81" s="57"/>
      <c r="I81" s="57"/>
      <c r="J81" s="57"/>
      <c r="K81" s="57"/>
      <c r="L81" s="57"/>
    </row>
    <row r="82" spans="4:12" x14ac:dyDescent="0.2">
      <c r="D82" s="57"/>
      <c r="E82" s="57"/>
      <c r="F82" s="57"/>
      <c r="G82" s="57"/>
      <c r="H82" s="57"/>
      <c r="I82" s="57"/>
      <c r="J82" s="57"/>
      <c r="K82" s="57"/>
      <c r="L82" s="57"/>
    </row>
    <row r="83" spans="4:12" x14ac:dyDescent="0.2">
      <c r="D83" s="57"/>
      <c r="E83" s="57"/>
      <c r="F83" s="57"/>
      <c r="G83" s="57"/>
      <c r="H83" s="57"/>
      <c r="I83" s="57"/>
      <c r="J83" s="57"/>
      <c r="K83" s="57"/>
      <c r="L83" s="57"/>
    </row>
  </sheetData>
  <hyperlinks>
    <hyperlink ref="A1" location="'statewide summary'!Print_Titles" display="Link to Summary Worksheet" xr:uid="{5EBE44E8-927E-4E63-AF3E-A8AC3A88A68D}"/>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2/19/2025</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C7762-EB49-4C67-BB7A-183AB4107758}">
  <dimension ref="A1:N125"/>
  <sheetViews>
    <sheetView showGridLines="0" workbookViewId="0">
      <pane xSplit="2" ySplit="10" topLeftCell="C11" activePane="bottomRight" state="frozen"/>
      <selection pane="topRight" activeCell="C1" sqref="C1"/>
      <selection pane="bottomLeft" activeCell="A14" sqref="A14"/>
      <selection pane="bottomRight" activeCell="B18" sqref="B18"/>
    </sheetView>
  </sheetViews>
  <sheetFormatPr defaultRowHeight="12.75" x14ac:dyDescent="0.2"/>
  <cols>
    <col min="1" max="1" width="6.28515625" style="39" customWidth="1"/>
    <col min="2" max="2" width="32.7109375" style="39" customWidth="1"/>
    <col min="3" max="9" width="13.7109375" style="39" customWidth="1"/>
    <col min="10" max="10" width="1.28515625" style="39" customWidth="1"/>
    <col min="11" max="11" width="9.140625" style="39"/>
    <col min="12" max="12" width="1.28515625" style="39" customWidth="1"/>
    <col min="13" max="16384" width="9.140625" style="39"/>
  </cols>
  <sheetData>
    <row r="1" spans="1:11" ht="16.149999999999999" customHeight="1" x14ac:dyDescent="0.2">
      <c r="A1" s="92" t="s">
        <v>8923</v>
      </c>
    </row>
    <row r="2" spans="1:11" ht="14.45" customHeight="1" x14ac:dyDescent="0.2">
      <c r="B2" s="94" t="s">
        <v>901</v>
      </c>
    </row>
    <row r="3" spans="1:11" ht="2.1" customHeight="1" x14ac:dyDescent="0.2"/>
    <row r="4" spans="1:11" ht="14.45" customHeight="1" x14ac:dyDescent="0.2">
      <c r="B4" s="46" t="s">
        <v>1</v>
      </c>
    </row>
    <row r="5" spans="1:11" ht="1.1499999999999999" customHeight="1" x14ac:dyDescent="0.2"/>
    <row r="6" spans="1:11" ht="14.45" customHeight="1" x14ac:dyDescent="0.2">
      <c r="B6" s="46" t="s">
        <v>2</v>
      </c>
    </row>
    <row r="7" spans="1:11" ht="0.75" customHeight="1" x14ac:dyDescent="0.2"/>
    <row r="8" spans="1:11" ht="14.45" customHeight="1" x14ac:dyDescent="0.2">
      <c r="B8" s="47" t="s">
        <v>3</v>
      </c>
    </row>
    <row r="9" spans="1:11" x14ac:dyDescent="0.2">
      <c r="B9" s="42" t="s">
        <v>4</v>
      </c>
      <c r="C9" s="37" t="s">
        <v>4</v>
      </c>
      <c r="D9" s="37" t="s">
        <v>4</v>
      </c>
      <c r="E9" s="37" t="s">
        <v>4</v>
      </c>
      <c r="F9" s="37" t="s">
        <v>4</v>
      </c>
      <c r="G9" s="37" t="s">
        <v>4</v>
      </c>
      <c r="H9" s="37" t="s">
        <v>5</v>
      </c>
      <c r="I9" s="37" t="s">
        <v>174</v>
      </c>
    </row>
    <row r="10" spans="1:11" x14ac:dyDescent="0.2">
      <c r="B10" s="43" t="s">
        <v>4</v>
      </c>
      <c r="C10" s="38" t="s">
        <v>7</v>
      </c>
      <c r="D10" s="38" t="s">
        <v>8</v>
      </c>
      <c r="E10" s="38" t="s">
        <v>9</v>
      </c>
      <c r="F10" s="38" t="s">
        <v>10</v>
      </c>
      <c r="G10" s="38" t="s">
        <v>11</v>
      </c>
      <c r="H10" s="38" t="s">
        <v>12</v>
      </c>
      <c r="I10" s="38" t="s">
        <v>13</v>
      </c>
      <c r="K10" s="54" t="s">
        <v>331</v>
      </c>
    </row>
    <row r="11" spans="1:11" x14ac:dyDescent="0.2">
      <c r="B11" s="42" t="s">
        <v>153</v>
      </c>
      <c r="C11" s="86">
        <v>0</v>
      </c>
      <c r="D11" s="86">
        <v>0</v>
      </c>
      <c r="E11" s="86">
        <v>0</v>
      </c>
      <c r="F11" s="86">
        <v>0</v>
      </c>
      <c r="G11" s="86">
        <v>0</v>
      </c>
      <c r="H11" s="86">
        <v>86288</v>
      </c>
      <c r="I11" s="86">
        <v>80636</v>
      </c>
    </row>
    <row r="12" spans="1:11" x14ac:dyDescent="0.2">
      <c r="B12" s="42" t="s">
        <v>1355</v>
      </c>
      <c r="C12" s="86">
        <v>1311.2</v>
      </c>
      <c r="D12" s="86">
        <v>4313.8410000000003</v>
      </c>
      <c r="E12" s="86">
        <v>3319.3960000000002</v>
      </c>
      <c r="F12" s="86">
        <v>3540.3739999999998</v>
      </c>
      <c r="G12" s="86">
        <v>5055.9707099999996</v>
      </c>
      <c r="H12" s="86">
        <v>0</v>
      </c>
      <c r="I12" s="86">
        <v>0</v>
      </c>
    </row>
    <row r="13" spans="1:11" x14ac:dyDescent="0.2">
      <c r="B13" s="42" t="s">
        <v>1354</v>
      </c>
      <c r="C13" s="86">
        <v>714.7</v>
      </c>
      <c r="D13" s="86">
        <v>2236.6889999999999</v>
      </c>
      <c r="E13" s="86">
        <v>2622.8620000000001</v>
      </c>
      <c r="F13" s="86">
        <v>2799.43</v>
      </c>
      <c r="G13" s="86">
        <v>4286.6700199999996</v>
      </c>
      <c r="H13" s="86">
        <v>0</v>
      </c>
      <c r="I13" s="86">
        <v>0</v>
      </c>
    </row>
    <row r="14" spans="1:11" x14ac:dyDescent="0.2">
      <c r="B14" s="42" t="s">
        <v>1353</v>
      </c>
      <c r="C14" s="86">
        <v>6474.1</v>
      </c>
      <c r="D14" s="86">
        <v>14958.47</v>
      </c>
      <c r="E14" s="86">
        <v>13370.742</v>
      </c>
      <c r="F14" s="86">
        <v>30454.471000000001</v>
      </c>
      <c r="G14" s="86">
        <v>53624.137459999998</v>
      </c>
      <c r="H14" s="86">
        <v>0</v>
      </c>
      <c r="I14" s="86">
        <v>0</v>
      </c>
    </row>
    <row r="15" spans="1:11" x14ac:dyDescent="0.2">
      <c r="B15" s="42" t="s">
        <v>1352</v>
      </c>
      <c r="C15" s="86">
        <v>158</v>
      </c>
      <c r="D15" s="86">
        <v>158</v>
      </c>
      <c r="E15" s="86">
        <v>258</v>
      </c>
      <c r="F15" s="86">
        <v>353.38799999999998</v>
      </c>
      <c r="G15" s="86">
        <v>258</v>
      </c>
      <c r="H15" s="86">
        <v>0</v>
      </c>
      <c r="I15" s="86">
        <v>0</v>
      </c>
    </row>
    <row r="16" spans="1:11" x14ac:dyDescent="0.2">
      <c r="B16" s="45" t="s">
        <v>146</v>
      </c>
      <c r="C16" s="41">
        <v>8658</v>
      </c>
      <c r="D16" s="41">
        <v>21667</v>
      </c>
      <c r="E16" s="41">
        <v>19571</v>
      </c>
      <c r="F16" s="41">
        <v>37147.663</v>
      </c>
      <c r="G16" s="41">
        <v>63224.778189999997</v>
      </c>
      <c r="H16" s="41">
        <v>86288</v>
      </c>
      <c r="I16" s="41">
        <v>80636</v>
      </c>
    </row>
    <row r="18" spans="1:14" x14ac:dyDescent="0.2">
      <c r="B18" s="72" t="s">
        <v>9036</v>
      </c>
      <c r="C18" s="87"/>
      <c r="D18" s="87"/>
      <c r="E18" s="87"/>
      <c r="F18" s="87"/>
      <c r="G18" s="87"/>
      <c r="H18" s="87"/>
      <c r="I18" s="88">
        <f>I16+K18</f>
        <v>80636</v>
      </c>
      <c r="K18" s="55">
        <f>SUM(K19:K96)</f>
        <v>0</v>
      </c>
    </row>
    <row r="19" spans="1:14" x14ac:dyDescent="0.2">
      <c r="B19" s="87" t="s">
        <v>257</v>
      </c>
      <c r="C19" s="87"/>
      <c r="D19" s="87"/>
      <c r="E19" s="87"/>
      <c r="F19" s="87"/>
      <c r="G19" s="87"/>
      <c r="H19" s="87"/>
      <c r="I19" s="89">
        <f>I18/I16-1</f>
        <v>0</v>
      </c>
      <c r="K19" s="56"/>
    </row>
    <row r="20" spans="1:14" x14ac:dyDescent="0.2">
      <c r="K20" s="56"/>
    </row>
    <row r="21" spans="1:14" x14ac:dyDescent="0.2">
      <c r="D21" s="57"/>
      <c r="E21" s="57"/>
      <c r="F21" s="57"/>
      <c r="G21" s="57"/>
      <c r="H21" s="57"/>
      <c r="I21" s="57"/>
      <c r="J21" s="57"/>
      <c r="K21" s="58"/>
    </row>
    <row r="22" spans="1:14" x14ac:dyDescent="0.2">
      <c r="A22" s="59" t="s">
        <v>256</v>
      </c>
      <c r="D22" s="57"/>
      <c r="E22" s="57"/>
      <c r="F22" s="57"/>
      <c r="G22" s="57"/>
      <c r="H22" s="57"/>
      <c r="I22" s="57"/>
      <c r="J22" s="57"/>
      <c r="K22" s="58"/>
    </row>
    <row r="23" spans="1:14" x14ac:dyDescent="0.2">
      <c r="D23" s="57"/>
      <c r="E23" s="57"/>
      <c r="F23" s="57"/>
      <c r="G23" s="57"/>
      <c r="H23" s="57"/>
      <c r="I23" s="57"/>
      <c r="J23" s="57"/>
      <c r="K23" s="58"/>
    </row>
    <row r="24" spans="1:14" x14ac:dyDescent="0.2">
      <c r="A24" s="60">
        <v>2021</v>
      </c>
      <c r="D24" s="57"/>
      <c r="E24" s="57"/>
      <c r="F24" s="57"/>
      <c r="G24" s="57"/>
      <c r="H24" s="57"/>
      <c r="I24" s="57"/>
      <c r="J24" s="57"/>
      <c r="K24" s="58"/>
    </row>
    <row r="25" spans="1:14" x14ac:dyDescent="0.2">
      <c r="B25" s="26" t="s">
        <v>4476</v>
      </c>
      <c r="F25" s="57"/>
      <c r="G25" s="57">
        <v>96</v>
      </c>
      <c r="H25" s="57">
        <v>24</v>
      </c>
      <c r="I25" s="57"/>
      <c r="J25" s="57"/>
      <c r="K25" s="58"/>
      <c r="L25" s="57"/>
      <c r="M25" s="39" t="s">
        <v>182</v>
      </c>
      <c r="N25" s="26" t="s">
        <v>5885</v>
      </c>
    </row>
    <row r="26" spans="1:14" x14ac:dyDescent="0.2">
      <c r="B26" s="26" t="s">
        <v>5876</v>
      </c>
      <c r="F26" s="57"/>
      <c r="G26" s="57">
        <v>728</v>
      </c>
      <c r="H26" s="57">
        <v>644</v>
      </c>
      <c r="I26" s="57"/>
      <c r="J26" s="57"/>
      <c r="K26" s="58"/>
      <c r="L26" s="57"/>
      <c r="M26" s="39" t="s">
        <v>180</v>
      </c>
      <c r="N26" s="26" t="s">
        <v>5886</v>
      </c>
    </row>
    <row r="27" spans="1:14" x14ac:dyDescent="0.2">
      <c r="B27" s="26" t="s">
        <v>5877</v>
      </c>
      <c r="F27" s="57"/>
      <c r="G27" s="57">
        <v>544</v>
      </c>
      <c r="H27" s="57">
        <v>0</v>
      </c>
      <c r="I27" s="57"/>
      <c r="J27" s="57"/>
      <c r="K27" s="58"/>
      <c r="L27" s="57"/>
      <c r="M27" s="39" t="s">
        <v>184</v>
      </c>
      <c r="N27" s="26" t="s">
        <v>5887</v>
      </c>
    </row>
    <row r="28" spans="1:14" x14ac:dyDescent="0.2">
      <c r="B28" s="26" t="s">
        <v>5878</v>
      </c>
      <c r="F28" s="57"/>
      <c r="G28" s="57">
        <v>114</v>
      </c>
      <c r="H28" s="57">
        <v>108</v>
      </c>
      <c r="I28" s="57"/>
      <c r="J28" s="57"/>
      <c r="K28" s="58"/>
      <c r="L28" s="57"/>
      <c r="M28" s="39" t="s">
        <v>180</v>
      </c>
      <c r="N28" s="26" t="s">
        <v>5888</v>
      </c>
    </row>
    <row r="29" spans="1:14" x14ac:dyDescent="0.2">
      <c r="B29" s="26" t="s">
        <v>5879</v>
      </c>
      <c r="F29" s="57"/>
      <c r="G29" s="57">
        <v>260</v>
      </c>
      <c r="H29" s="57">
        <v>260</v>
      </c>
      <c r="I29" s="57"/>
      <c r="J29" s="57"/>
      <c r="K29" s="58"/>
      <c r="L29" s="57"/>
      <c r="M29" s="39" t="s">
        <v>180</v>
      </c>
      <c r="N29" s="26" t="s">
        <v>5889</v>
      </c>
    </row>
    <row r="30" spans="1:14" x14ac:dyDescent="0.2">
      <c r="B30" s="26" t="s">
        <v>5880</v>
      </c>
      <c r="F30" s="57"/>
      <c r="G30" s="57">
        <v>85</v>
      </c>
      <c r="H30" s="57">
        <v>0</v>
      </c>
      <c r="I30" s="57"/>
      <c r="J30" s="57"/>
      <c r="K30" s="58"/>
      <c r="L30" s="57"/>
      <c r="M30" s="39" t="s">
        <v>184</v>
      </c>
      <c r="N30" s="26" t="s">
        <v>5890</v>
      </c>
    </row>
    <row r="31" spans="1:14" x14ac:dyDescent="0.2">
      <c r="B31" s="26" t="s">
        <v>5881</v>
      </c>
      <c r="F31" s="57"/>
      <c r="G31" s="57">
        <v>436</v>
      </c>
      <c r="H31" s="57">
        <v>436</v>
      </c>
      <c r="I31" s="57"/>
      <c r="J31" s="57"/>
      <c r="K31" s="58"/>
      <c r="L31" s="57"/>
      <c r="M31" s="39" t="s">
        <v>180</v>
      </c>
      <c r="N31" s="26" t="s">
        <v>5891</v>
      </c>
    </row>
    <row r="32" spans="1:14" x14ac:dyDescent="0.2">
      <c r="B32" s="26" t="s">
        <v>5882</v>
      </c>
      <c r="F32" s="57"/>
      <c r="G32" s="57">
        <v>15800</v>
      </c>
      <c r="H32" s="57">
        <v>15800</v>
      </c>
      <c r="I32" s="57"/>
      <c r="J32" s="57"/>
      <c r="K32" s="58"/>
      <c r="L32" s="57"/>
      <c r="M32" s="39" t="s">
        <v>180</v>
      </c>
      <c r="N32" s="26" t="s">
        <v>5892</v>
      </c>
    </row>
    <row r="33" spans="1:14" x14ac:dyDescent="0.2">
      <c r="B33" s="26" t="s">
        <v>5883</v>
      </c>
      <c r="F33" s="57"/>
      <c r="G33" s="57">
        <v>108</v>
      </c>
      <c r="H33" s="57">
        <v>102</v>
      </c>
      <c r="I33" s="57"/>
      <c r="J33" s="57"/>
      <c r="K33" s="58"/>
      <c r="L33" s="57"/>
      <c r="M33" s="39" t="s">
        <v>182</v>
      </c>
      <c r="N33" s="26" t="s">
        <v>5893</v>
      </c>
    </row>
    <row r="34" spans="1:14" x14ac:dyDescent="0.2">
      <c r="B34" s="26" t="s">
        <v>5884</v>
      </c>
      <c r="F34" s="57"/>
      <c r="G34" s="57">
        <v>600</v>
      </c>
      <c r="H34" s="57">
        <v>580</v>
      </c>
      <c r="I34" s="57"/>
      <c r="J34" s="57"/>
      <c r="K34" s="58"/>
      <c r="L34" s="57"/>
      <c r="M34" s="39" t="s">
        <v>182</v>
      </c>
      <c r="N34" s="26" t="s">
        <v>5894</v>
      </c>
    </row>
    <row r="35" spans="1:14" x14ac:dyDescent="0.2">
      <c r="B35" s="39" t="s">
        <v>221</v>
      </c>
      <c r="F35" s="57"/>
      <c r="G35" s="57">
        <v>-741</v>
      </c>
      <c r="H35" s="57">
        <v>298</v>
      </c>
      <c r="I35" s="57"/>
      <c r="J35" s="57"/>
      <c r="K35" s="58"/>
      <c r="L35" s="57"/>
      <c r="N35" s="3" t="s">
        <v>2279</v>
      </c>
    </row>
    <row r="36" spans="1:14" x14ac:dyDescent="0.2">
      <c r="F36" s="57"/>
      <c r="G36" s="57"/>
      <c r="H36" s="57"/>
      <c r="I36" s="57"/>
      <c r="J36" s="57"/>
      <c r="K36" s="58"/>
      <c r="L36" s="57"/>
    </row>
    <row r="37" spans="1:14" x14ac:dyDescent="0.2">
      <c r="A37" s="39">
        <v>2022</v>
      </c>
      <c r="F37" s="57"/>
      <c r="G37" s="57"/>
      <c r="H37" s="57"/>
      <c r="I37" s="57"/>
      <c r="J37" s="57"/>
      <c r="K37" s="58"/>
      <c r="L37" s="57"/>
    </row>
    <row r="38" spans="1:14" x14ac:dyDescent="0.2">
      <c r="B38" s="26" t="s">
        <v>5895</v>
      </c>
      <c r="F38" s="57"/>
      <c r="G38" s="57">
        <v>833</v>
      </c>
      <c r="H38" s="57">
        <v>314</v>
      </c>
      <c r="I38" s="57"/>
      <c r="J38" s="57"/>
      <c r="K38" s="58"/>
      <c r="L38" s="57"/>
      <c r="M38" s="39" t="s">
        <v>182</v>
      </c>
      <c r="N38" s="26" t="s">
        <v>5900</v>
      </c>
    </row>
    <row r="39" spans="1:14" x14ac:dyDescent="0.2">
      <c r="B39" s="26" t="s">
        <v>5896</v>
      </c>
      <c r="F39" s="57"/>
      <c r="G39" s="57">
        <v>150</v>
      </c>
      <c r="H39" s="57">
        <v>0</v>
      </c>
      <c r="I39" s="57"/>
      <c r="J39" s="57"/>
      <c r="K39" s="58"/>
      <c r="L39" s="57"/>
      <c r="M39" s="39" t="s">
        <v>184</v>
      </c>
      <c r="N39" s="26" t="s">
        <v>5901</v>
      </c>
    </row>
    <row r="40" spans="1:14" x14ac:dyDescent="0.2">
      <c r="B40" s="26" t="s">
        <v>5897</v>
      </c>
      <c r="F40" s="57"/>
      <c r="G40" s="57">
        <v>160</v>
      </c>
      <c r="H40" s="57">
        <v>0</v>
      </c>
      <c r="I40" s="57"/>
      <c r="J40" s="57"/>
      <c r="K40" s="58"/>
      <c r="L40" s="57"/>
      <c r="M40" s="39" t="s">
        <v>184</v>
      </c>
      <c r="N40" s="26" t="s">
        <v>5902</v>
      </c>
    </row>
    <row r="41" spans="1:14" x14ac:dyDescent="0.2">
      <c r="B41" s="26" t="s">
        <v>5898</v>
      </c>
      <c r="F41" s="57"/>
      <c r="G41" s="57">
        <v>1250</v>
      </c>
      <c r="H41" s="57">
        <v>10000</v>
      </c>
      <c r="I41" s="57"/>
      <c r="J41" s="57"/>
      <c r="K41" s="58"/>
      <c r="L41" s="57"/>
      <c r="M41" s="39" t="s">
        <v>182</v>
      </c>
      <c r="N41" s="26" t="s">
        <v>5903</v>
      </c>
    </row>
    <row r="42" spans="1:14" x14ac:dyDescent="0.2">
      <c r="B42" s="26" t="s">
        <v>5899</v>
      </c>
      <c r="F42" s="57"/>
      <c r="G42" s="57">
        <v>819</v>
      </c>
      <c r="H42" s="57">
        <v>760</v>
      </c>
      <c r="I42" s="57"/>
      <c r="J42" s="57"/>
      <c r="K42" s="58"/>
      <c r="L42" s="57"/>
      <c r="M42" s="39" t="s">
        <v>182</v>
      </c>
      <c r="N42" s="26" t="s">
        <v>5904</v>
      </c>
    </row>
    <row r="43" spans="1:14" x14ac:dyDescent="0.2">
      <c r="B43" s="39" t="s">
        <v>221</v>
      </c>
      <c r="F43" s="57"/>
      <c r="G43" s="57">
        <v>658</v>
      </c>
      <c r="H43" s="57">
        <v>864</v>
      </c>
      <c r="I43" s="57"/>
      <c r="J43" s="57"/>
      <c r="K43" s="58"/>
      <c r="L43" s="57"/>
      <c r="N43" s="39" t="s">
        <v>1161</v>
      </c>
    </row>
    <row r="44" spans="1:14" x14ac:dyDescent="0.2">
      <c r="F44" s="57"/>
      <c r="G44" s="57"/>
      <c r="H44" s="57"/>
      <c r="I44" s="57"/>
      <c r="J44" s="57"/>
      <c r="K44" s="58"/>
      <c r="L44" s="57"/>
    </row>
    <row r="45" spans="1:14" x14ac:dyDescent="0.2">
      <c r="A45" s="39">
        <v>2023</v>
      </c>
      <c r="F45" s="57"/>
      <c r="G45" s="57"/>
      <c r="H45" s="57"/>
      <c r="I45" s="57"/>
      <c r="J45" s="57"/>
      <c r="K45" s="58"/>
      <c r="L45" s="57"/>
    </row>
    <row r="46" spans="1:14" x14ac:dyDescent="0.2">
      <c r="B46" s="26" t="s">
        <v>5905</v>
      </c>
      <c r="F46" s="57"/>
      <c r="G46" s="57"/>
      <c r="H46" s="57">
        <v>21</v>
      </c>
      <c r="I46" s="57">
        <v>0</v>
      </c>
      <c r="J46" s="57"/>
      <c r="K46" s="58"/>
      <c r="L46" s="57"/>
      <c r="M46" s="39" t="s">
        <v>184</v>
      </c>
      <c r="N46" s="26" t="s">
        <v>5913</v>
      </c>
    </row>
    <row r="47" spans="1:14" x14ac:dyDescent="0.2">
      <c r="B47" s="26" t="s">
        <v>5876</v>
      </c>
      <c r="F47" s="57"/>
      <c r="G47" s="57"/>
      <c r="H47" s="57">
        <v>10</v>
      </c>
      <c r="I47" s="57">
        <v>10</v>
      </c>
      <c r="J47" s="57"/>
      <c r="K47" s="58"/>
      <c r="L47" s="57"/>
      <c r="M47" s="39" t="s">
        <v>180</v>
      </c>
      <c r="N47" s="26" t="s">
        <v>5914</v>
      </c>
    </row>
    <row r="48" spans="1:14" x14ac:dyDescent="0.2">
      <c r="B48" s="26" t="s">
        <v>5906</v>
      </c>
      <c r="F48" s="57"/>
      <c r="G48" s="57"/>
      <c r="H48" s="57">
        <v>598</v>
      </c>
      <c r="I48" s="57">
        <v>598</v>
      </c>
      <c r="J48" s="57"/>
      <c r="K48" s="58"/>
      <c r="L48" s="57"/>
      <c r="M48" s="39" t="s">
        <v>180</v>
      </c>
      <c r="N48" s="26" t="s">
        <v>5915</v>
      </c>
    </row>
    <row r="49" spans="1:14" x14ac:dyDescent="0.2">
      <c r="B49" s="26" t="s">
        <v>5907</v>
      </c>
      <c r="F49" s="57"/>
      <c r="G49" s="57"/>
      <c r="H49" s="57">
        <v>255</v>
      </c>
      <c r="I49" s="57">
        <v>256</v>
      </c>
      <c r="J49" s="57"/>
      <c r="K49" s="58"/>
      <c r="L49" s="57"/>
      <c r="M49" s="39" t="s">
        <v>180</v>
      </c>
      <c r="N49" s="26" t="s">
        <v>5916</v>
      </c>
    </row>
    <row r="50" spans="1:14" x14ac:dyDescent="0.2">
      <c r="B50" s="26" t="s">
        <v>5908</v>
      </c>
      <c r="F50" s="57"/>
      <c r="G50" s="57"/>
      <c r="H50" s="57">
        <v>844</v>
      </c>
      <c r="I50" s="57">
        <v>680</v>
      </c>
      <c r="J50" s="57"/>
      <c r="K50" s="58"/>
      <c r="L50" s="57"/>
      <c r="M50" s="39" t="s">
        <v>182</v>
      </c>
      <c r="N50" s="26" t="s">
        <v>5917</v>
      </c>
    </row>
    <row r="51" spans="1:14" x14ac:dyDescent="0.2">
      <c r="B51" s="26" t="s">
        <v>5909</v>
      </c>
      <c r="F51" s="57"/>
      <c r="G51" s="57"/>
      <c r="H51" s="57">
        <v>600</v>
      </c>
      <c r="I51" s="57">
        <v>0</v>
      </c>
      <c r="J51" s="57"/>
      <c r="K51" s="58"/>
      <c r="L51" s="57"/>
      <c r="M51" s="39" t="s">
        <v>184</v>
      </c>
      <c r="N51" s="26" t="s">
        <v>5918</v>
      </c>
    </row>
    <row r="52" spans="1:14" x14ac:dyDescent="0.2">
      <c r="B52" s="26" t="s">
        <v>5897</v>
      </c>
      <c r="F52" s="57"/>
      <c r="G52" s="57"/>
      <c r="H52" s="57">
        <v>340</v>
      </c>
      <c r="I52" s="57">
        <v>0</v>
      </c>
      <c r="J52" s="57"/>
      <c r="K52" s="58"/>
      <c r="L52" s="57"/>
      <c r="M52" s="39" t="s">
        <v>184</v>
      </c>
      <c r="N52" s="26" t="s">
        <v>5919</v>
      </c>
    </row>
    <row r="53" spans="1:14" x14ac:dyDescent="0.2">
      <c r="B53" s="26" t="s">
        <v>5910</v>
      </c>
      <c r="F53" s="57"/>
      <c r="G53" s="57"/>
      <c r="H53" s="57">
        <v>2500</v>
      </c>
      <c r="I53" s="57">
        <v>0</v>
      </c>
      <c r="J53" s="57"/>
      <c r="K53" s="58"/>
      <c r="L53" s="57"/>
      <c r="M53" s="39" t="s">
        <v>184</v>
      </c>
      <c r="N53" s="26" t="s">
        <v>5920</v>
      </c>
    </row>
    <row r="54" spans="1:14" x14ac:dyDescent="0.2">
      <c r="B54" s="26" t="s">
        <v>5911</v>
      </c>
      <c r="F54" s="57"/>
      <c r="G54" s="57"/>
      <c r="H54" s="57">
        <v>7500</v>
      </c>
      <c r="I54" s="57">
        <v>7500</v>
      </c>
      <c r="J54" s="57"/>
      <c r="K54" s="58"/>
      <c r="L54" s="57"/>
      <c r="M54" s="39" t="s">
        <v>180</v>
      </c>
      <c r="N54" s="26" t="s">
        <v>5921</v>
      </c>
    </row>
    <row r="55" spans="1:14" x14ac:dyDescent="0.2">
      <c r="B55" s="26" t="s">
        <v>5912</v>
      </c>
      <c r="F55" s="57"/>
      <c r="G55" s="57"/>
      <c r="H55" s="57">
        <v>672</v>
      </c>
      <c r="I55" s="57">
        <v>0</v>
      </c>
      <c r="J55" s="57"/>
      <c r="K55" s="58"/>
      <c r="L55" s="57"/>
      <c r="M55" s="39" t="s">
        <v>184</v>
      </c>
      <c r="N55" s="26" t="s">
        <v>5922</v>
      </c>
    </row>
    <row r="56" spans="1:14" x14ac:dyDescent="0.2">
      <c r="B56" s="26" t="s">
        <v>5884</v>
      </c>
      <c r="F56" s="57"/>
      <c r="G56" s="57"/>
      <c r="H56" s="57">
        <v>16</v>
      </c>
      <c r="I56" s="57">
        <v>48</v>
      </c>
      <c r="J56" s="57"/>
      <c r="K56" s="58"/>
      <c r="L56" s="57"/>
      <c r="M56" s="39" t="s">
        <v>182</v>
      </c>
      <c r="N56" s="26" t="s">
        <v>5923</v>
      </c>
    </row>
    <row r="57" spans="1:14" x14ac:dyDescent="0.2">
      <c r="B57" s="39" t="s">
        <v>221</v>
      </c>
      <c r="F57" s="57"/>
      <c r="G57" s="57"/>
      <c r="H57" s="57">
        <v>2797</v>
      </c>
      <c r="I57" s="57">
        <v>2557</v>
      </c>
      <c r="J57" s="57"/>
      <c r="K57" s="58"/>
      <c r="L57" s="57"/>
      <c r="N57" s="39" t="s">
        <v>2491</v>
      </c>
    </row>
    <row r="58" spans="1:14" x14ac:dyDescent="0.2">
      <c r="F58" s="57"/>
      <c r="G58" s="57"/>
      <c r="H58" s="57"/>
      <c r="I58" s="57"/>
      <c r="J58" s="57"/>
      <c r="K58" s="58"/>
      <c r="L58" s="57"/>
    </row>
    <row r="59" spans="1:14" x14ac:dyDescent="0.2">
      <c r="A59" s="39">
        <v>2024</v>
      </c>
      <c r="F59" s="57"/>
      <c r="G59" s="57"/>
      <c r="H59" s="57"/>
      <c r="I59" s="57"/>
      <c r="J59" s="57"/>
      <c r="K59" s="58"/>
      <c r="L59" s="57"/>
    </row>
    <row r="60" spans="1:14" x14ac:dyDescent="0.2">
      <c r="B60" s="26" t="s">
        <v>5924</v>
      </c>
      <c r="F60" s="57"/>
      <c r="G60" s="57"/>
      <c r="H60" s="57">
        <v>1125</v>
      </c>
      <c r="I60" s="57">
        <v>2066</v>
      </c>
      <c r="J60" s="57"/>
      <c r="K60" s="58"/>
      <c r="L60" s="57"/>
      <c r="M60" s="39" t="s">
        <v>182</v>
      </c>
      <c r="N60" s="26" t="s">
        <v>5931</v>
      </c>
    </row>
    <row r="61" spans="1:14" x14ac:dyDescent="0.2">
      <c r="B61" s="26" t="s">
        <v>4765</v>
      </c>
      <c r="F61" s="57"/>
      <c r="G61" s="57"/>
      <c r="H61" s="57">
        <v>1295</v>
      </c>
      <c r="I61" s="57">
        <v>0</v>
      </c>
      <c r="J61" s="57"/>
      <c r="K61" s="58"/>
      <c r="L61" s="57"/>
      <c r="M61" s="39" t="s">
        <v>184</v>
      </c>
      <c r="N61" s="26" t="s">
        <v>5932</v>
      </c>
    </row>
    <row r="62" spans="1:14" x14ac:dyDescent="0.2">
      <c r="B62" s="26" t="s">
        <v>5876</v>
      </c>
      <c r="F62" s="57"/>
      <c r="G62" s="57"/>
      <c r="H62" s="57">
        <v>1499</v>
      </c>
      <c r="I62" s="57">
        <v>1490</v>
      </c>
      <c r="J62" s="57"/>
      <c r="K62" s="58"/>
      <c r="L62" s="57"/>
      <c r="M62" s="39" t="s">
        <v>182</v>
      </c>
      <c r="N62" s="26" t="s">
        <v>5933</v>
      </c>
    </row>
    <row r="63" spans="1:14" x14ac:dyDescent="0.2">
      <c r="B63" s="26" t="s">
        <v>5925</v>
      </c>
      <c r="F63" s="57"/>
      <c r="G63" s="57"/>
      <c r="H63" s="57">
        <v>50</v>
      </c>
      <c r="I63" s="57">
        <v>0</v>
      </c>
      <c r="J63" s="57"/>
      <c r="K63" s="58"/>
      <c r="L63" s="57"/>
      <c r="M63" s="39" t="s">
        <v>184</v>
      </c>
      <c r="N63" s="26" t="s">
        <v>5934</v>
      </c>
    </row>
    <row r="64" spans="1:14" x14ac:dyDescent="0.2">
      <c r="B64" s="26" t="s">
        <v>5926</v>
      </c>
      <c r="F64" s="57"/>
      <c r="G64" s="57"/>
      <c r="H64" s="57">
        <v>536</v>
      </c>
      <c r="I64" s="57">
        <v>1056</v>
      </c>
      <c r="J64" s="57"/>
      <c r="K64" s="58"/>
      <c r="L64" s="57"/>
      <c r="M64" s="39" t="s">
        <v>182</v>
      </c>
      <c r="N64" s="26" t="s">
        <v>5935</v>
      </c>
    </row>
    <row r="65" spans="1:14" x14ac:dyDescent="0.2">
      <c r="B65" s="26" t="s">
        <v>5927</v>
      </c>
      <c r="F65" s="57"/>
      <c r="G65" s="57"/>
      <c r="H65" s="57">
        <v>450</v>
      </c>
      <c r="I65" s="57">
        <v>0</v>
      </c>
      <c r="J65" s="57"/>
      <c r="K65" s="58"/>
      <c r="L65" s="57"/>
      <c r="M65" s="39" t="s">
        <v>184</v>
      </c>
      <c r="N65" s="26" t="s">
        <v>5936</v>
      </c>
    </row>
    <row r="66" spans="1:14" x14ac:dyDescent="0.2">
      <c r="B66" s="26" t="s">
        <v>5928</v>
      </c>
      <c r="F66" s="57"/>
      <c r="G66" s="57"/>
      <c r="H66" s="57">
        <v>700</v>
      </c>
      <c r="I66" s="57">
        <v>26</v>
      </c>
      <c r="J66" s="57"/>
      <c r="K66" s="58"/>
      <c r="L66" s="57"/>
      <c r="M66" s="39" t="s">
        <v>182</v>
      </c>
      <c r="N66" s="26" t="s">
        <v>5937</v>
      </c>
    </row>
    <row r="67" spans="1:14" x14ac:dyDescent="0.2">
      <c r="B67" s="26" t="s">
        <v>5929</v>
      </c>
      <c r="F67" s="57"/>
      <c r="G67" s="57"/>
      <c r="H67" s="57">
        <v>550</v>
      </c>
      <c r="I67" s="57">
        <v>0</v>
      </c>
      <c r="J67" s="57"/>
      <c r="K67" s="58"/>
      <c r="L67" s="57"/>
      <c r="M67" s="39" t="s">
        <v>184</v>
      </c>
      <c r="N67" s="26" t="s">
        <v>5938</v>
      </c>
    </row>
    <row r="68" spans="1:14" x14ac:dyDescent="0.2">
      <c r="B68" s="26" t="s">
        <v>5930</v>
      </c>
      <c r="F68" s="57"/>
      <c r="G68" s="57"/>
      <c r="H68" s="57">
        <v>60</v>
      </c>
      <c r="I68" s="57">
        <v>0</v>
      </c>
      <c r="J68" s="57"/>
      <c r="K68" s="58"/>
      <c r="L68" s="57"/>
      <c r="M68" s="39" t="s">
        <v>184</v>
      </c>
      <c r="N68" s="26" t="s">
        <v>5939</v>
      </c>
    </row>
    <row r="69" spans="1:14" x14ac:dyDescent="0.2">
      <c r="B69" s="39" t="s">
        <v>221</v>
      </c>
      <c r="F69" s="57"/>
      <c r="G69" s="57"/>
      <c r="H69" s="57">
        <v>-47</v>
      </c>
      <c r="I69" s="57">
        <v>-90</v>
      </c>
      <c r="J69" s="57"/>
      <c r="K69" s="58"/>
      <c r="L69" s="57"/>
      <c r="N69" s="3" t="s">
        <v>2338</v>
      </c>
    </row>
    <row r="70" spans="1:14" x14ac:dyDescent="0.2">
      <c r="B70" s="39" t="s">
        <v>166</v>
      </c>
      <c r="F70" s="57"/>
      <c r="G70" s="57"/>
      <c r="H70" s="57">
        <v>396</v>
      </c>
      <c r="I70" s="57">
        <v>59</v>
      </c>
      <c r="J70" s="57"/>
      <c r="K70" s="58"/>
      <c r="L70" s="57"/>
    </row>
    <row r="71" spans="1:14" x14ac:dyDescent="0.2">
      <c r="F71" s="57"/>
      <c r="G71" s="57"/>
      <c r="H71" s="57"/>
      <c r="I71" s="57"/>
      <c r="J71" s="57"/>
      <c r="K71" s="58"/>
      <c r="L71" s="57"/>
    </row>
    <row r="72" spans="1:14" x14ac:dyDescent="0.2">
      <c r="F72" s="57"/>
      <c r="G72" s="57"/>
      <c r="H72" s="57"/>
      <c r="I72" s="57"/>
      <c r="J72" s="57"/>
      <c r="K72" s="58"/>
      <c r="L72" s="57"/>
    </row>
    <row r="73" spans="1:14" x14ac:dyDescent="0.2">
      <c r="A73" s="59" t="s">
        <v>6459</v>
      </c>
      <c r="F73" s="57"/>
      <c r="G73" s="57"/>
      <c r="H73" s="57"/>
      <c r="I73" s="57"/>
      <c r="J73" s="57"/>
      <c r="K73" s="58"/>
      <c r="L73" s="57"/>
    </row>
    <row r="74" spans="1:14" x14ac:dyDescent="0.2">
      <c r="B74" s="39" t="s">
        <v>579</v>
      </c>
      <c r="F74" s="57"/>
      <c r="G74" s="57"/>
      <c r="H74" s="57"/>
      <c r="I74" s="57">
        <v>1356</v>
      </c>
      <c r="J74" s="57"/>
      <c r="K74" s="58"/>
      <c r="L74" s="57"/>
      <c r="N74" s="39" t="s">
        <v>8935</v>
      </c>
    </row>
    <row r="75" spans="1:14" x14ac:dyDescent="0.2">
      <c r="B75" s="39" t="s">
        <v>578</v>
      </c>
      <c r="F75" s="57"/>
      <c r="G75" s="57"/>
      <c r="H75" s="57"/>
      <c r="I75" s="57">
        <v>-547</v>
      </c>
      <c r="J75" s="57"/>
      <c r="K75" s="58"/>
      <c r="L75" s="57"/>
      <c r="N75" s="39" t="s">
        <v>8936</v>
      </c>
    </row>
    <row r="76" spans="1:14" x14ac:dyDescent="0.2">
      <c r="B76" s="39" t="s">
        <v>5745</v>
      </c>
      <c r="F76" s="57"/>
      <c r="G76" s="57"/>
      <c r="H76" s="57"/>
      <c r="I76" s="57">
        <v>89</v>
      </c>
      <c r="J76" s="57"/>
      <c r="K76" s="58"/>
      <c r="L76" s="57"/>
    </row>
    <row r="77" spans="1:14" x14ac:dyDescent="0.2">
      <c r="B77" s="36" t="s">
        <v>5047</v>
      </c>
      <c r="F77" s="57"/>
      <c r="G77" s="57"/>
      <c r="H77" s="57"/>
      <c r="I77" s="57">
        <v>10</v>
      </c>
      <c r="J77" s="57"/>
      <c r="K77" s="58"/>
      <c r="L77" s="57"/>
      <c r="N77" s="39" t="s">
        <v>5941</v>
      </c>
    </row>
    <row r="78" spans="1:14" x14ac:dyDescent="0.2">
      <c r="B78" s="36" t="s">
        <v>3549</v>
      </c>
      <c r="F78" s="57"/>
      <c r="G78" s="57"/>
      <c r="H78" s="57"/>
      <c r="I78" s="57">
        <v>154</v>
      </c>
      <c r="J78" s="57"/>
      <c r="K78" s="58"/>
      <c r="L78" s="57"/>
      <c r="N78" s="39" t="s">
        <v>5942</v>
      </c>
    </row>
    <row r="79" spans="1:14" x14ac:dyDescent="0.2">
      <c r="B79" s="36" t="s">
        <v>5940</v>
      </c>
      <c r="F79" s="57"/>
      <c r="G79" s="57"/>
      <c r="H79" s="57"/>
      <c r="I79" s="57">
        <v>258</v>
      </c>
      <c r="J79" s="57"/>
      <c r="K79" s="58"/>
      <c r="L79" s="57"/>
      <c r="N79" s="39" t="s">
        <v>5943</v>
      </c>
    </row>
    <row r="80" spans="1:14" x14ac:dyDescent="0.2">
      <c r="F80" s="57"/>
      <c r="G80" s="57"/>
      <c r="H80" s="57"/>
      <c r="I80" s="57"/>
      <c r="J80" s="57"/>
      <c r="K80" s="58"/>
      <c r="L80" s="57"/>
    </row>
    <row r="81" spans="1:14" x14ac:dyDescent="0.2">
      <c r="F81" s="57"/>
      <c r="G81" s="57"/>
      <c r="H81" s="57"/>
      <c r="I81" s="57"/>
      <c r="J81" s="57"/>
      <c r="K81" s="58"/>
      <c r="L81" s="57"/>
    </row>
    <row r="82" spans="1:14" ht="25.5" x14ac:dyDescent="0.2">
      <c r="A82" s="61" t="s">
        <v>6460</v>
      </c>
      <c r="B82" s="62"/>
      <c r="C82" s="66" t="s">
        <v>3292</v>
      </c>
      <c r="D82" s="66" t="s">
        <v>3293</v>
      </c>
      <c r="E82" s="70" t="s">
        <v>7761</v>
      </c>
      <c r="F82" s="57"/>
      <c r="G82" s="57"/>
      <c r="H82" s="57"/>
      <c r="I82" s="57"/>
      <c r="J82" s="57"/>
      <c r="K82" s="58"/>
      <c r="L82" s="57"/>
    </row>
    <row r="83" spans="1:14" x14ac:dyDescent="0.2">
      <c r="A83" s="62"/>
      <c r="B83" s="51" t="s">
        <v>6461</v>
      </c>
      <c r="C83" s="67">
        <f>-I76</f>
        <v>-89</v>
      </c>
      <c r="D83" s="67"/>
      <c r="E83" s="78"/>
      <c r="F83" s="57"/>
      <c r="G83" s="57"/>
      <c r="H83" s="57"/>
      <c r="I83" s="57"/>
      <c r="J83" s="57"/>
      <c r="K83" s="58"/>
      <c r="L83" s="57"/>
    </row>
    <row r="84" spans="1:14" x14ac:dyDescent="0.2">
      <c r="A84" s="62"/>
      <c r="B84" s="68" t="s">
        <v>5047</v>
      </c>
      <c r="C84" s="67">
        <f>-I77</f>
        <v>-10</v>
      </c>
      <c r="D84" s="50"/>
      <c r="E84" s="78"/>
      <c r="F84" s="57"/>
      <c r="G84" s="57"/>
      <c r="H84" s="57"/>
      <c r="I84" s="57"/>
      <c r="J84" s="57"/>
      <c r="K84" s="58"/>
      <c r="L84" s="57"/>
    </row>
    <row r="85" spans="1:14" x14ac:dyDescent="0.2">
      <c r="A85" s="62"/>
      <c r="B85" s="68" t="s">
        <v>3549</v>
      </c>
      <c r="C85" s="67">
        <f>-I78</f>
        <v>-154</v>
      </c>
      <c r="D85" s="50"/>
      <c r="E85" s="78"/>
      <c r="F85" s="57"/>
      <c r="G85" s="57"/>
      <c r="H85" s="57"/>
      <c r="I85" s="57"/>
      <c r="J85" s="57"/>
      <c r="K85" s="58"/>
      <c r="L85" s="57"/>
    </row>
    <row r="86" spans="1:14" x14ac:dyDescent="0.2">
      <c r="A86" s="62"/>
      <c r="B86" s="68" t="s">
        <v>5940</v>
      </c>
      <c r="C86" s="67">
        <f>-I79</f>
        <v>-258</v>
      </c>
      <c r="D86" s="50"/>
      <c r="E86" s="78"/>
      <c r="F86" s="57"/>
      <c r="G86" s="57"/>
      <c r="H86" s="57"/>
      <c r="I86" s="57"/>
      <c r="J86" s="57"/>
      <c r="K86" s="58"/>
      <c r="L86" s="57"/>
    </row>
    <row r="87" spans="1:14" x14ac:dyDescent="0.2">
      <c r="A87" s="62"/>
      <c r="B87" s="51" t="s">
        <v>5910</v>
      </c>
      <c r="C87" s="65">
        <v>-4500</v>
      </c>
      <c r="D87" s="50"/>
      <c r="E87" s="78"/>
      <c r="F87" s="57"/>
      <c r="G87" s="57"/>
      <c r="H87" s="57"/>
      <c r="I87" s="57"/>
      <c r="J87" s="57"/>
      <c r="K87" s="58"/>
      <c r="L87" s="57"/>
    </row>
    <row r="88" spans="1:14" x14ac:dyDescent="0.2">
      <c r="A88" s="62"/>
      <c r="B88" s="51" t="s">
        <v>5882</v>
      </c>
      <c r="C88" s="65">
        <v>-4238</v>
      </c>
      <c r="D88" s="50"/>
      <c r="E88" s="78"/>
      <c r="F88" s="57"/>
      <c r="G88" s="57"/>
      <c r="H88" s="57"/>
      <c r="I88" s="57"/>
      <c r="J88" s="57"/>
      <c r="K88" s="58"/>
      <c r="L88" s="57"/>
    </row>
    <row r="89" spans="1:14" x14ac:dyDescent="0.2">
      <c r="A89" s="62"/>
      <c r="B89" s="51" t="s">
        <v>5911</v>
      </c>
      <c r="C89" s="65">
        <v>-10000</v>
      </c>
      <c r="D89" s="50"/>
      <c r="E89" s="78"/>
      <c r="F89" s="57"/>
      <c r="G89" s="57"/>
      <c r="H89" s="57"/>
      <c r="I89" s="57"/>
      <c r="J89" s="57"/>
      <c r="K89" s="58"/>
      <c r="L89" s="57"/>
    </row>
    <row r="90" spans="1:14" x14ac:dyDescent="0.2">
      <c r="A90" s="62"/>
      <c r="B90" s="68" t="s">
        <v>9013</v>
      </c>
      <c r="C90" s="65">
        <v>-99</v>
      </c>
      <c r="D90" s="65">
        <v>-99</v>
      </c>
      <c r="E90" s="78"/>
      <c r="F90" s="57"/>
      <c r="G90" s="57"/>
      <c r="H90" s="57"/>
      <c r="I90" s="57"/>
      <c r="J90" s="57"/>
      <c r="K90" s="58"/>
      <c r="L90" s="57"/>
      <c r="N90" s="3" t="s">
        <v>9015</v>
      </c>
    </row>
    <row r="91" spans="1:14" x14ac:dyDescent="0.2">
      <c r="A91" s="62"/>
      <c r="B91" s="68" t="s">
        <v>9014</v>
      </c>
      <c r="C91" s="65">
        <v>-122</v>
      </c>
      <c r="D91" s="65">
        <v>-122</v>
      </c>
      <c r="E91" s="78"/>
      <c r="F91" s="57"/>
      <c r="G91" s="57"/>
      <c r="H91" s="57"/>
      <c r="I91" s="57"/>
      <c r="J91" s="57"/>
      <c r="K91" s="58"/>
      <c r="L91" s="57"/>
      <c r="N91" s="3" t="s">
        <v>9016</v>
      </c>
    </row>
    <row r="92" spans="1:14" x14ac:dyDescent="0.2">
      <c r="A92" s="62"/>
      <c r="B92" s="68" t="s">
        <v>6650</v>
      </c>
      <c r="C92" s="67"/>
      <c r="D92" s="50"/>
      <c r="E92" s="78">
        <v>-3230</v>
      </c>
      <c r="F92" s="57"/>
      <c r="G92" s="57"/>
      <c r="H92" s="57"/>
      <c r="I92" s="57"/>
      <c r="J92" s="57"/>
      <c r="K92" s="58"/>
      <c r="L92" s="57"/>
      <c r="N92" s="26" t="s">
        <v>8867</v>
      </c>
    </row>
    <row r="93" spans="1:14" x14ac:dyDescent="0.2">
      <c r="A93" s="62"/>
      <c r="B93" s="68" t="s">
        <v>8868</v>
      </c>
      <c r="C93" s="67"/>
      <c r="D93" s="50"/>
      <c r="E93" s="78">
        <v>-1200</v>
      </c>
      <c r="F93" s="57"/>
      <c r="G93" s="57"/>
      <c r="H93" s="57"/>
      <c r="I93" s="57"/>
      <c r="J93" s="57"/>
      <c r="K93" s="58"/>
      <c r="L93" s="57"/>
      <c r="N93" s="26" t="s">
        <v>8869</v>
      </c>
    </row>
    <row r="94" spans="1:14" x14ac:dyDescent="0.2">
      <c r="A94" s="62"/>
      <c r="B94" s="68" t="s">
        <v>8870</v>
      </c>
      <c r="C94" s="67"/>
      <c r="D94" s="50"/>
      <c r="E94" s="78">
        <v>-100</v>
      </c>
      <c r="F94" s="57"/>
      <c r="G94" s="57"/>
      <c r="H94" s="57"/>
      <c r="I94" s="57"/>
      <c r="J94" s="57"/>
      <c r="K94" s="58"/>
      <c r="L94" s="57"/>
      <c r="N94" s="26" t="s">
        <v>8871</v>
      </c>
    </row>
    <row r="95" spans="1:14" x14ac:dyDescent="0.2">
      <c r="A95" s="62"/>
      <c r="B95" s="68" t="s">
        <v>8872</v>
      </c>
      <c r="C95" s="67"/>
      <c r="D95" s="50"/>
      <c r="E95" s="78">
        <v>-500</v>
      </c>
      <c r="F95" s="57"/>
      <c r="G95" s="57"/>
      <c r="H95" s="57"/>
      <c r="I95" s="57"/>
      <c r="J95" s="57"/>
      <c r="K95" s="58"/>
      <c r="L95" s="57"/>
      <c r="N95" s="26" t="s">
        <v>8873</v>
      </c>
    </row>
    <row r="96" spans="1:14" x14ac:dyDescent="0.2">
      <c r="A96" s="62"/>
      <c r="B96" s="49"/>
      <c r="C96" s="67"/>
      <c r="D96" s="67"/>
      <c r="E96" s="78"/>
      <c r="F96" s="57"/>
      <c r="G96" s="57"/>
      <c r="H96" s="57"/>
      <c r="I96" s="57"/>
      <c r="J96" s="57"/>
      <c r="K96" s="58"/>
      <c r="L96" s="57"/>
    </row>
    <row r="97" spans="1:12" x14ac:dyDescent="0.2">
      <c r="A97" s="69" t="s">
        <v>146</v>
      </c>
      <c r="B97" s="49"/>
      <c r="C97" s="71">
        <f>SUM(C83:C96)</f>
        <v>-19470</v>
      </c>
      <c r="D97" s="71">
        <f>SUM(D83:D96)</f>
        <v>-221</v>
      </c>
      <c r="E97" s="71">
        <f>SUM(E83:E96)</f>
        <v>-5030</v>
      </c>
      <c r="F97" s="57"/>
      <c r="G97" s="57"/>
      <c r="H97" s="57"/>
      <c r="I97" s="57"/>
      <c r="J97" s="57"/>
      <c r="K97" s="57"/>
      <c r="L97" s="57"/>
    </row>
    <row r="98" spans="1:12" x14ac:dyDescent="0.2">
      <c r="A98" s="62"/>
      <c r="B98" s="49"/>
      <c r="C98" s="50"/>
      <c r="D98" s="50"/>
      <c r="E98" s="50"/>
      <c r="F98" s="57"/>
      <c r="G98" s="57"/>
      <c r="H98" s="57"/>
      <c r="I98" s="57"/>
      <c r="J98" s="57"/>
      <c r="K98" s="57"/>
      <c r="L98" s="57"/>
    </row>
    <row r="99" spans="1:12" x14ac:dyDescent="0.2">
      <c r="A99" s="62" t="s">
        <v>7759</v>
      </c>
      <c r="B99" s="49"/>
      <c r="C99" s="50"/>
      <c r="D99" s="50"/>
      <c r="E99" s="50">
        <f>E97+D97</f>
        <v>-5251</v>
      </c>
      <c r="F99" s="57"/>
      <c r="G99" s="57"/>
      <c r="H99" s="57"/>
      <c r="I99" s="57"/>
      <c r="J99" s="57"/>
      <c r="K99" s="57"/>
      <c r="L99" s="57"/>
    </row>
    <row r="100" spans="1:12" x14ac:dyDescent="0.2">
      <c r="F100" s="57"/>
      <c r="G100" s="57"/>
      <c r="H100" s="57"/>
      <c r="I100" s="57"/>
      <c r="J100" s="57"/>
      <c r="K100" s="57"/>
      <c r="L100" s="57"/>
    </row>
    <row r="101" spans="1:12" x14ac:dyDescent="0.2">
      <c r="F101" s="57"/>
      <c r="G101" s="57"/>
      <c r="H101" s="57"/>
      <c r="I101" s="57"/>
      <c r="J101" s="57"/>
      <c r="K101" s="57"/>
      <c r="L101" s="57"/>
    </row>
    <row r="102" spans="1:12" x14ac:dyDescent="0.2">
      <c r="F102" s="57"/>
      <c r="G102" s="57"/>
      <c r="H102" s="57"/>
      <c r="I102" s="57"/>
      <c r="J102" s="57"/>
      <c r="K102" s="57"/>
      <c r="L102" s="57"/>
    </row>
    <row r="103" spans="1:12" x14ac:dyDescent="0.2">
      <c r="F103" s="57"/>
      <c r="G103" s="57"/>
      <c r="H103" s="57"/>
      <c r="I103" s="57"/>
      <c r="J103" s="57"/>
      <c r="K103" s="57"/>
      <c r="L103" s="57"/>
    </row>
    <row r="104" spans="1:12" x14ac:dyDescent="0.2">
      <c r="F104" s="57"/>
      <c r="G104" s="57"/>
      <c r="H104" s="57"/>
      <c r="I104" s="57"/>
      <c r="J104" s="57"/>
      <c r="K104" s="57"/>
      <c r="L104" s="57"/>
    </row>
    <row r="105" spans="1:12" x14ac:dyDescent="0.2">
      <c r="F105" s="57"/>
      <c r="G105" s="57"/>
      <c r="H105" s="57"/>
      <c r="I105" s="57"/>
      <c r="J105" s="57"/>
      <c r="K105" s="57"/>
      <c r="L105" s="57"/>
    </row>
    <row r="106" spans="1:12" x14ac:dyDescent="0.2">
      <c r="F106" s="57"/>
      <c r="G106" s="57"/>
      <c r="H106" s="57"/>
      <c r="I106" s="57"/>
      <c r="J106" s="57"/>
      <c r="K106" s="57"/>
      <c r="L106" s="57"/>
    </row>
    <row r="107" spans="1:12" x14ac:dyDescent="0.2">
      <c r="F107" s="57"/>
      <c r="G107" s="57"/>
      <c r="H107" s="57"/>
      <c r="I107" s="57"/>
      <c r="J107" s="57"/>
      <c r="K107" s="57"/>
      <c r="L107" s="57"/>
    </row>
    <row r="108" spans="1:12" x14ac:dyDescent="0.2">
      <c r="F108" s="57"/>
      <c r="G108" s="57"/>
      <c r="H108" s="57"/>
      <c r="I108" s="57"/>
      <c r="J108" s="57"/>
      <c r="K108" s="57"/>
      <c r="L108" s="57"/>
    </row>
    <row r="109" spans="1:12" x14ac:dyDescent="0.2">
      <c r="F109" s="57"/>
      <c r="G109" s="57"/>
      <c r="H109" s="57"/>
      <c r="I109" s="57"/>
      <c r="J109" s="57"/>
      <c r="K109" s="57"/>
      <c r="L109" s="57"/>
    </row>
    <row r="110" spans="1:12" x14ac:dyDescent="0.2">
      <c r="F110" s="57"/>
      <c r="G110" s="57"/>
      <c r="H110" s="57"/>
      <c r="I110" s="57"/>
      <c r="J110" s="57"/>
      <c r="K110" s="57"/>
      <c r="L110" s="57"/>
    </row>
    <row r="111" spans="1:12" x14ac:dyDescent="0.2">
      <c r="F111" s="57"/>
      <c r="G111" s="57"/>
      <c r="H111" s="57"/>
      <c r="I111" s="57"/>
      <c r="J111" s="57"/>
      <c r="K111" s="57"/>
      <c r="L111" s="57"/>
    </row>
    <row r="112" spans="1:12" x14ac:dyDescent="0.2">
      <c r="F112" s="57"/>
      <c r="G112" s="57"/>
      <c r="H112" s="57"/>
      <c r="I112" s="57"/>
      <c r="J112" s="57"/>
      <c r="K112" s="57"/>
      <c r="L112" s="57"/>
    </row>
    <row r="113" spans="6:12" x14ac:dyDescent="0.2">
      <c r="F113" s="57"/>
      <c r="G113" s="57"/>
      <c r="H113" s="57"/>
      <c r="I113" s="57"/>
      <c r="J113" s="57"/>
      <c r="K113" s="57"/>
      <c r="L113" s="57"/>
    </row>
    <row r="114" spans="6:12" x14ac:dyDescent="0.2">
      <c r="F114" s="57"/>
      <c r="G114" s="57"/>
      <c r="H114" s="57"/>
      <c r="I114" s="57"/>
      <c r="J114" s="57"/>
      <c r="K114" s="57"/>
      <c r="L114" s="57"/>
    </row>
    <row r="115" spans="6:12" x14ac:dyDescent="0.2">
      <c r="F115" s="57"/>
      <c r="G115" s="57"/>
      <c r="H115" s="57"/>
      <c r="I115" s="57"/>
      <c r="J115" s="57"/>
      <c r="K115" s="57"/>
      <c r="L115" s="57"/>
    </row>
    <row r="116" spans="6:12" x14ac:dyDescent="0.2">
      <c r="F116" s="57"/>
      <c r="G116" s="57"/>
      <c r="H116" s="57"/>
      <c r="I116" s="57"/>
      <c r="J116" s="57"/>
      <c r="K116" s="57"/>
      <c r="L116" s="57"/>
    </row>
    <row r="117" spans="6:12" x14ac:dyDescent="0.2">
      <c r="F117" s="57"/>
      <c r="G117" s="57"/>
      <c r="H117" s="57"/>
      <c r="I117" s="57"/>
      <c r="J117" s="57"/>
      <c r="K117" s="57"/>
      <c r="L117" s="57"/>
    </row>
    <row r="118" spans="6:12" x14ac:dyDescent="0.2">
      <c r="F118" s="57"/>
      <c r="G118" s="57"/>
      <c r="H118" s="57"/>
      <c r="I118" s="57"/>
      <c r="J118" s="57"/>
      <c r="K118" s="57"/>
      <c r="L118" s="57"/>
    </row>
    <row r="119" spans="6:12" x14ac:dyDescent="0.2">
      <c r="F119" s="57"/>
      <c r="G119" s="57"/>
      <c r="H119" s="57"/>
      <c r="I119" s="57"/>
      <c r="J119" s="57"/>
      <c r="K119" s="57"/>
      <c r="L119" s="57"/>
    </row>
    <row r="120" spans="6:12" x14ac:dyDescent="0.2">
      <c r="F120" s="57"/>
      <c r="G120" s="57"/>
      <c r="H120" s="57"/>
      <c r="I120" s="57"/>
      <c r="J120" s="57"/>
      <c r="K120" s="57"/>
      <c r="L120" s="57"/>
    </row>
    <row r="121" spans="6:12" x14ac:dyDescent="0.2">
      <c r="F121" s="57"/>
      <c r="G121" s="57"/>
      <c r="H121" s="57"/>
      <c r="I121" s="57"/>
      <c r="J121" s="57"/>
      <c r="K121" s="57"/>
      <c r="L121" s="57"/>
    </row>
    <row r="122" spans="6:12" x14ac:dyDescent="0.2">
      <c r="F122" s="57"/>
      <c r="G122" s="57"/>
      <c r="H122" s="57"/>
      <c r="I122" s="57"/>
      <c r="J122" s="57"/>
      <c r="K122" s="57"/>
      <c r="L122" s="57"/>
    </row>
    <row r="123" spans="6:12" x14ac:dyDescent="0.2">
      <c r="F123" s="57"/>
      <c r="G123" s="57"/>
      <c r="H123" s="57"/>
      <c r="I123" s="57"/>
      <c r="J123" s="57"/>
      <c r="K123" s="57"/>
      <c r="L123" s="57"/>
    </row>
    <row r="124" spans="6:12" x14ac:dyDescent="0.2">
      <c r="F124" s="57"/>
      <c r="G124" s="57"/>
      <c r="H124" s="57"/>
      <c r="I124" s="57"/>
      <c r="J124" s="57"/>
      <c r="K124" s="57"/>
      <c r="L124" s="57"/>
    </row>
    <row r="125" spans="6:12" x14ac:dyDescent="0.2">
      <c r="F125" s="57"/>
      <c r="G125" s="57"/>
      <c r="H125" s="57"/>
      <c r="I125" s="57"/>
      <c r="J125" s="57"/>
      <c r="K125" s="57"/>
      <c r="L125" s="57"/>
    </row>
  </sheetData>
  <hyperlinks>
    <hyperlink ref="A1" location="'statewide summary'!Print_Titles" display="Link to Summary Worksheet" xr:uid="{D418C121-5DE3-4795-A032-8B2297B26035}"/>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2/19/2025</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BAC8D-B0CC-4F92-9852-BC1AEFBF00D6}">
  <dimension ref="A1:N143"/>
  <sheetViews>
    <sheetView showGridLines="0" workbookViewId="0">
      <pane xSplit="2" ySplit="10" topLeftCell="C11" activePane="bottomRight" state="frozen"/>
      <selection pane="topRight" activeCell="C1" sqref="C1"/>
      <selection pane="bottomLeft" activeCell="A14" sqref="A14"/>
      <selection pane="bottomRight" activeCell="B15" sqref="B15"/>
    </sheetView>
  </sheetViews>
  <sheetFormatPr defaultRowHeight="12.75" x14ac:dyDescent="0.2"/>
  <cols>
    <col min="1" max="1" width="5.5703125" style="39" customWidth="1"/>
    <col min="2" max="2" width="24.85546875" style="39" customWidth="1"/>
    <col min="3" max="9" width="13.7109375" style="39" customWidth="1"/>
    <col min="10" max="10" width="1.85546875" style="39" customWidth="1"/>
    <col min="11" max="11" width="9.140625" style="39"/>
    <col min="12" max="12" width="1.7109375" style="39" customWidth="1"/>
    <col min="13" max="13" width="12.5703125" style="39" customWidth="1"/>
    <col min="14" max="16384" width="9.140625" style="39"/>
  </cols>
  <sheetData>
    <row r="1" spans="1:11" ht="16.149999999999999" customHeight="1" x14ac:dyDescent="0.2">
      <c r="A1" s="92" t="s">
        <v>8923</v>
      </c>
    </row>
    <row r="2" spans="1:11" ht="14.45" customHeight="1" x14ac:dyDescent="0.2">
      <c r="B2" s="94" t="s">
        <v>902</v>
      </c>
    </row>
    <row r="3" spans="1:11" ht="2.1" customHeight="1" x14ac:dyDescent="0.2"/>
    <row r="4" spans="1:11" ht="14.45" customHeight="1" x14ac:dyDescent="0.2">
      <c r="B4" s="46" t="s">
        <v>1</v>
      </c>
    </row>
    <row r="5" spans="1:11" ht="1.1499999999999999" customHeight="1" x14ac:dyDescent="0.2"/>
    <row r="6" spans="1:11" ht="14.45" customHeight="1" x14ac:dyDescent="0.2">
      <c r="B6" s="46" t="s">
        <v>2</v>
      </c>
    </row>
    <row r="7" spans="1:11" ht="0.75" customHeight="1" x14ac:dyDescent="0.2"/>
    <row r="8" spans="1:11" ht="14.45" customHeight="1" x14ac:dyDescent="0.2">
      <c r="B8" s="47" t="s">
        <v>3</v>
      </c>
    </row>
    <row r="9" spans="1:11" x14ac:dyDescent="0.2">
      <c r="B9" s="42" t="s">
        <v>4</v>
      </c>
      <c r="C9" s="37" t="s">
        <v>4</v>
      </c>
      <c r="D9" s="37" t="s">
        <v>4</v>
      </c>
      <c r="E9" s="37" t="s">
        <v>4</v>
      </c>
      <c r="F9" s="37" t="s">
        <v>4</v>
      </c>
      <c r="G9" s="37" t="s">
        <v>4</v>
      </c>
      <c r="H9" s="37" t="s">
        <v>5</v>
      </c>
      <c r="I9" s="37" t="s">
        <v>174</v>
      </c>
    </row>
    <row r="10" spans="1:11" x14ac:dyDescent="0.2">
      <c r="B10" s="43" t="s">
        <v>4</v>
      </c>
      <c r="C10" s="38" t="s">
        <v>7</v>
      </c>
      <c r="D10" s="38" t="s">
        <v>8</v>
      </c>
      <c r="E10" s="38" t="s">
        <v>9</v>
      </c>
      <c r="F10" s="38" t="s">
        <v>10</v>
      </c>
      <c r="G10" s="38" t="s">
        <v>11</v>
      </c>
      <c r="H10" s="38" t="s">
        <v>12</v>
      </c>
      <c r="I10" s="38" t="s">
        <v>13</v>
      </c>
      <c r="K10" s="54" t="s">
        <v>331</v>
      </c>
    </row>
    <row r="11" spans="1:11" x14ac:dyDescent="0.2">
      <c r="B11" s="111" t="s">
        <v>153</v>
      </c>
      <c r="C11" s="112">
        <v>0</v>
      </c>
      <c r="D11" s="112">
        <v>0</v>
      </c>
      <c r="E11" s="112">
        <v>0</v>
      </c>
      <c r="F11" s="112">
        <v>0</v>
      </c>
      <c r="G11" s="112">
        <v>0</v>
      </c>
      <c r="H11" s="112">
        <v>17942</v>
      </c>
      <c r="I11" s="112">
        <v>7677</v>
      </c>
    </row>
    <row r="12" spans="1:11" x14ac:dyDescent="0.2">
      <c r="B12" s="44" t="s">
        <v>1356</v>
      </c>
      <c r="C12" s="40">
        <v>1726.999</v>
      </c>
      <c r="D12" s="40">
        <v>1758</v>
      </c>
      <c r="E12" s="40">
        <v>2883.7249999999999</v>
      </c>
      <c r="F12" s="40">
        <v>2543.6979999999999</v>
      </c>
      <c r="G12" s="40">
        <v>7721.01685</v>
      </c>
      <c r="H12" s="40">
        <v>0</v>
      </c>
      <c r="I12" s="40">
        <v>0</v>
      </c>
    </row>
    <row r="13" spans="1:11" x14ac:dyDescent="0.2">
      <c r="B13" s="45" t="s">
        <v>146</v>
      </c>
      <c r="C13" s="41">
        <v>1726.999</v>
      </c>
      <c r="D13" s="41">
        <v>1758</v>
      </c>
      <c r="E13" s="41">
        <v>2883.7249999999999</v>
      </c>
      <c r="F13" s="41">
        <v>2543.6979999999999</v>
      </c>
      <c r="G13" s="41">
        <v>7721.01685</v>
      </c>
      <c r="H13" s="41">
        <v>17942</v>
      </c>
      <c r="I13" s="41">
        <v>7677</v>
      </c>
    </row>
    <row r="15" spans="1:11" x14ac:dyDescent="0.2">
      <c r="B15" s="72" t="s">
        <v>9036</v>
      </c>
      <c r="C15" s="87"/>
      <c r="D15" s="87"/>
      <c r="E15" s="87"/>
      <c r="F15" s="87"/>
      <c r="G15" s="87"/>
      <c r="H15" s="87"/>
      <c r="I15" s="88">
        <f>I13+K15</f>
        <v>7677</v>
      </c>
      <c r="K15" s="55">
        <f>SUM(K16:K74)</f>
        <v>0</v>
      </c>
    </row>
    <row r="16" spans="1:11" x14ac:dyDescent="0.2">
      <c r="B16" s="87" t="s">
        <v>257</v>
      </c>
      <c r="C16" s="87"/>
      <c r="D16" s="87"/>
      <c r="E16" s="87"/>
      <c r="F16" s="87"/>
      <c r="G16" s="87"/>
      <c r="H16" s="87"/>
      <c r="I16" s="89">
        <f>I15/I13-1</f>
        <v>0</v>
      </c>
      <c r="K16" s="56"/>
    </row>
    <row r="17" spans="1:14" x14ac:dyDescent="0.2">
      <c r="K17" s="56"/>
    </row>
    <row r="18" spans="1:14" x14ac:dyDescent="0.2">
      <c r="D18" s="57"/>
      <c r="E18" s="57"/>
      <c r="F18" s="57"/>
      <c r="G18" s="57"/>
      <c r="H18" s="57"/>
      <c r="I18" s="57"/>
      <c r="J18" s="57"/>
      <c r="K18" s="58"/>
    </row>
    <row r="19" spans="1:14" x14ac:dyDescent="0.2">
      <c r="A19" s="59" t="s">
        <v>256</v>
      </c>
      <c r="D19" s="57"/>
      <c r="E19" s="57"/>
      <c r="F19" s="57"/>
      <c r="G19" s="57"/>
      <c r="H19" s="57"/>
      <c r="I19" s="57"/>
      <c r="J19" s="57"/>
      <c r="K19" s="58"/>
    </row>
    <row r="20" spans="1:14" x14ac:dyDescent="0.2">
      <c r="D20" s="57"/>
      <c r="E20" s="57"/>
      <c r="F20" s="57"/>
      <c r="G20" s="57"/>
      <c r="H20" s="57"/>
      <c r="I20" s="57"/>
      <c r="J20" s="57"/>
      <c r="K20" s="58"/>
    </row>
    <row r="21" spans="1:14" x14ac:dyDescent="0.2">
      <c r="A21" s="60">
        <v>2021</v>
      </c>
      <c r="D21" s="57"/>
      <c r="E21" s="57"/>
      <c r="F21" s="57"/>
      <c r="G21" s="57"/>
      <c r="H21" s="57"/>
      <c r="I21" s="57"/>
      <c r="J21" s="57"/>
      <c r="K21" s="58"/>
    </row>
    <row r="22" spans="1:14" x14ac:dyDescent="0.2">
      <c r="B22" s="26" t="s">
        <v>5944</v>
      </c>
      <c r="F22" s="57"/>
      <c r="G22" s="57">
        <v>690</v>
      </c>
      <c r="H22" s="57">
        <v>0</v>
      </c>
      <c r="I22" s="57"/>
      <c r="J22" s="57"/>
      <c r="K22" s="58"/>
      <c r="M22" s="39" t="s">
        <v>184</v>
      </c>
      <c r="N22" s="26" t="s">
        <v>5952</v>
      </c>
    </row>
    <row r="23" spans="1:14" x14ac:dyDescent="0.2">
      <c r="B23" s="26" t="s">
        <v>5945</v>
      </c>
      <c r="F23" s="57"/>
      <c r="G23" s="57">
        <v>-68</v>
      </c>
      <c r="H23" s="57">
        <v>0</v>
      </c>
      <c r="I23" s="57"/>
      <c r="J23" s="57"/>
      <c r="K23" s="58"/>
      <c r="M23" s="39" t="s">
        <v>184</v>
      </c>
      <c r="N23" s="26" t="s">
        <v>5953</v>
      </c>
    </row>
    <row r="24" spans="1:14" x14ac:dyDescent="0.2">
      <c r="B24" s="26" t="s">
        <v>5946</v>
      </c>
      <c r="F24" s="57"/>
      <c r="G24" s="57">
        <v>3618</v>
      </c>
      <c r="H24" s="57">
        <v>0</v>
      </c>
      <c r="I24" s="57"/>
      <c r="J24" s="57"/>
      <c r="K24" s="58"/>
      <c r="M24" s="39" t="s">
        <v>184</v>
      </c>
      <c r="N24" s="26" t="s">
        <v>5954</v>
      </c>
    </row>
    <row r="25" spans="1:14" x14ac:dyDescent="0.2">
      <c r="B25" s="26" t="s">
        <v>5947</v>
      </c>
      <c r="F25" s="57"/>
      <c r="G25" s="57">
        <v>152</v>
      </c>
      <c r="H25" s="57">
        <v>152</v>
      </c>
      <c r="I25" s="57"/>
      <c r="J25" s="57"/>
      <c r="K25" s="58"/>
      <c r="M25" s="39" t="s">
        <v>180</v>
      </c>
      <c r="N25" s="26" t="s">
        <v>5955</v>
      </c>
    </row>
    <row r="26" spans="1:14" x14ac:dyDescent="0.2">
      <c r="B26" s="26" t="s">
        <v>5948</v>
      </c>
      <c r="F26" s="57"/>
      <c r="G26" s="57">
        <v>30</v>
      </c>
      <c r="H26" s="57">
        <v>0</v>
      </c>
      <c r="I26" s="57"/>
      <c r="J26" s="57"/>
      <c r="K26" s="58"/>
      <c r="M26" s="39" t="s">
        <v>184</v>
      </c>
      <c r="N26" s="26" t="s">
        <v>5956</v>
      </c>
    </row>
    <row r="27" spans="1:14" x14ac:dyDescent="0.2">
      <c r="B27" s="26" t="s">
        <v>5949</v>
      </c>
      <c r="F27" s="57"/>
      <c r="G27" s="57">
        <v>375</v>
      </c>
      <c r="H27" s="57">
        <v>0</v>
      </c>
      <c r="I27" s="57"/>
      <c r="J27" s="57"/>
      <c r="K27" s="58"/>
      <c r="M27" s="39" t="s">
        <v>184</v>
      </c>
      <c r="N27" s="26" t="s">
        <v>5957</v>
      </c>
    </row>
    <row r="28" spans="1:14" x14ac:dyDescent="0.2">
      <c r="B28" s="26" t="s">
        <v>5950</v>
      </c>
      <c r="F28" s="57"/>
      <c r="G28" s="57">
        <v>418</v>
      </c>
      <c r="H28" s="57">
        <v>418</v>
      </c>
      <c r="I28" s="57"/>
      <c r="J28" s="57"/>
      <c r="K28" s="58"/>
      <c r="M28" s="39" t="s">
        <v>180</v>
      </c>
      <c r="N28" s="26" t="s">
        <v>5958</v>
      </c>
    </row>
    <row r="29" spans="1:14" x14ac:dyDescent="0.2">
      <c r="B29" s="26" t="s">
        <v>5951</v>
      </c>
      <c r="F29" s="57"/>
      <c r="G29" s="57">
        <v>250</v>
      </c>
      <c r="H29" s="57">
        <v>0</v>
      </c>
      <c r="I29" s="57"/>
      <c r="J29" s="57"/>
      <c r="K29" s="58"/>
      <c r="M29" s="39" t="s">
        <v>184</v>
      </c>
      <c r="N29" s="26" t="s">
        <v>5959</v>
      </c>
    </row>
    <row r="30" spans="1:14" x14ac:dyDescent="0.2">
      <c r="B30" s="39" t="s">
        <v>221</v>
      </c>
      <c r="F30" s="57"/>
      <c r="G30" s="57">
        <v>3</v>
      </c>
      <c r="H30" s="57">
        <v>12</v>
      </c>
      <c r="I30" s="57"/>
      <c r="J30" s="57"/>
      <c r="K30" s="58"/>
      <c r="N30" s="3" t="s">
        <v>2345</v>
      </c>
    </row>
    <row r="31" spans="1:14" x14ac:dyDescent="0.2">
      <c r="B31" s="39" t="s">
        <v>166</v>
      </c>
      <c r="F31" s="57"/>
      <c r="G31" s="57">
        <v>44</v>
      </c>
      <c r="H31" s="57">
        <v>-6</v>
      </c>
      <c r="I31" s="57"/>
      <c r="J31" s="57"/>
      <c r="K31" s="58"/>
    </row>
    <row r="32" spans="1:14" x14ac:dyDescent="0.2">
      <c r="F32" s="57"/>
      <c r="G32" s="57"/>
      <c r="H32" s="57"/>
      <c r="I32" s="57"/>
      <c r="J32" s="57"/>
      <c r="K32" s="58"/>
    </row>
    <row r="33" spans="1:14" x14ac:dyDescent="0.2">
      <c r="A33" s="39">
        <v>2022</v>
      </c>
      <c r="F33" s="57"/>
      <c r="G33" s="57"/>
      <c r="H33" s="57"/>
      <c r="I33" s="57"/>
      <c r="J33" s="57"/>
      <c r="K33" s="58"/>
    </row>
    <row r="34" spans="1:14" x14ac:dyDescent="0.2">
      <c r="B34" s="26" t="s">
        <v>5960</v>
      </c>
      <c r="F34" s="57"/>
      <c r="G34" s="57">
        <v>25000</v>
      </c>
      <c r="H34" s="57">
        <v>0</v>
      </c>
      <c r="I34" s="57"/>
      <c r="J34" s="57"/>
      <c r="K34" s="58"/>
      <c r="M34" s="39" t="s">
        <v>184</v>
      </c>
      <c r="N34" s="26" t="s">
        <v>5964</v>
      </c>
    </row>
    <row r="35" spans="1:14" x14ac:dyDescent="0.2">
      <c r="B35" s="26" t="s">
        <v>5961</v>
      </c>
      <c r="F35" s="57"/>
      <c r="G35" s="57">
        <v>139</v>
      </c>
      <c r="H35" s="57">
        <v>270</v>
      </c>
      <c r="I35" s="57"/>
      <c r="J35" s="57"/>
      <c r="K35" s="58"/>
      <c r="M35" s="39" t="s">
        <v>182</v>
      </c>
      <c r="N35" s="26" t="s">
        <v>5965</v>
      </c>
    </row>
    <row r="36" spans="1:14" x14ac:dyDescent="0.2">
      <c r="B36" s="26" t="s">
        <v>5962</v>
      </c>
      <c r="F36" s="57"/>
      <c r="G36" s="57">
        <v>300</v>
      </c>
      <c r="H36" s="57">
        <v>0</v>
      </c>
      <c r="I36" s="57"/>
      <c r="J36" s="57"/>
      <c r="K36" s="58"/>
      <c r="M36" s="39" t="s">
        <v>184</v>
      </c>
      <c r="N36" s="26" t="s">
        <v>5966</v>
      </c>
    </row>
    <row r="37" spans="1:14" x14ac:dyDescent="0.2">
      <c r="B37" s="26" t="s">
        <v>5963</v>
      </c>
      <c r="F37" s="57"/>
      <c r="G37" s="57">
        <v>200</v>
      </c>
      <c r="H37" s="57">
        <v>400</v>
      </c>
      <c r="I37" s="57"/>
      <c r="J37" s="57"/>
      <c r="K37" s="58"/>
      <c r="M37" s="39" t="s">
        <v>182</v>
      </c>
      <c r="N37" s="26" t="s">
        <v>5967</v>
      </c>
    </row>
    <row r="38" spans="1:14" x14ac:dyDescent="0.2">
      <c r="B38" s="39" t="s">
        <v>221</v>
      </c>
      <c r="F38" s="57"/>
      <c r="G38" s="57">
        <v>18</v>
      </c>
      <c r="H38" s="57">
        <v>38</v>
      </c>
      <c r="I38" s="57"/>
      <c r="J38" s="57"/>
      <c r="K38" s="58"/>
      <c r="N38" s="39" t="s">
        <v>1043</v>
      </c>
    </row>
    <row r="39" spans="1:14" x14ac:dyDescent="0.2">
      <c r="B39" s="39" t="s">
        <v>166</v>
      </c>
      <c r="F39" s="57"/>
      <c r="G39" s="57">
        <v>12</v>
      </c>
      <c r="H39" s="57">
        <v>19</v>
      </c>
      <c r="I39" s="57"/>
      <c r="J39" s="57"/>
      <c r="K39" s="58"/>
    </row>
    <row r="40" spans="1:14" x14ac:dyDescent="0.2">
      <c r="F40" s="57"/>
      <c r="G40" s="57"/>
      <c r="H40" s="57"/>
      <c r="I40" s="57"/>
      <c r="J40" s="57"/>
      <c r="K40" s="58"/>
    </row>
    <row r="41" spans="1:14" x14ac:dyDescent="0.2">
      <c r="A41" s="39">
        <v>2023</v>
      </c>
      <c r="F41" s="57"/>
      <c r="G41" s="57"/>
      <c r="H41" s="57"/>
      <c r="I41" s="57"/>
      <c r="J41" s="57"/>
      <c r="K41" s="58"/>
    </row>
    <row r="42" spans="1:14" x14ac:dyDescent="0.2">
      <c r="B42" s="26" t="s">
        <v>5968</v>
      </c>
      <c r="F42" s="57"/>
      <c r="G42" s="57">
        <v>-25000</v>
      </c>
      <c r="H42" s="57"/>
      <c r="I42" s="57"/>
      <c r="J42" s="57"/>
      <c r="K42" s="58"/>
      <c r="M42" s="39" t="s">
        <v>184</v>
      </c>
      <c r="N42" s="26" t="s">
        <v>5969</v>
      </c>
    </row>
    <row r="43" spans="1:14" x14ac:dyDescent="0.2">
      <c r="B43" s="26" t="s">
        <v>5970</v>
      </c>
      <c r="F43" s="57"/>
      <c r="G43" s="57"/>
      <c r="H43" s="57">
        <v>3428</v>
      </c>
      <c r="I43" s="57">
        <v>3428</v>
      </c>
      <c r="J43" s="57"/>
      <c r="K43" s="58"/>
      <c r="M43" s="39" t="s">
        <v>180</v>
      </c>
      <c r="N43" s="26" t="s">
        <v>5975</v>
      </c>
    </row>
    <row r="44" spans="1:14" x14ac:dyDescent="0.2">
      <c r="B44" s="26" t="s">
        <v>5971</v>
      </c>
      <c r="F44" s="57"/>
      <c r="G44" s="57"/>
      <c r="H44" s="57">
        <v>312</v>
      </c>
      <c r="I44" s="57">
        <v>308</v>
      </c>
      <c r="J44" s="57"/>
      <c r="K44" s="58"/>
      <c r="M44" s="39" t="s">
        <v>180</v>
      </c>
      <c r="N44" s="26" t="s">
        <v>5976</v>
      </c>
    </row>
    <row r="45" spans="1:14" x14ac:dyDescent="0.2">
      <c r="B45" s="26" t="s">
        <v>5972</v>
      </c>
      <c r="F45" s="57"/>
      <c r="G45" s="57"/>
      <c r="H45" s="57">
        <v>312</v>
      </c>
      <c r="I45" s="57">
        <v>308</v>
      </c>
      <c r="J45" s="57"/>
      <c r="K45" s="58"/>
      <c r="M45" s="39" t="s">
        <v>180</v>
      </c>
      <c r="N45" s="26" t="s">
        <v>5977</v>
      </c>
    </row>
    <row r="46" spans="1:14" x14ac:dyDescent="0.2">
      <c r="B46" s="26" t="s">
        <v>5944</v>
      </c>
      <c r="F46" s="57"/>
      <c r="G46" s="57"/>
      <c r="H46" s="57">
        <v>500</v>
      </c>
      <c r="I46" s="57">
        <v>0</v>
      </c>
      <c r="J46" s="57"/>
      <c r="K46" s="58"/>
      <c r="M46" s="39" t="s">
        <v>184</v>
      </c>
      <c r="N46" s="26" t="s">
        <v>5978</v>
      </c>
    </row>
    <row r="47" spans="1:14" x14ac:dyDescent="0.2">
      <c r="B47" s="26" t="s">
        <v>5973</v>
      </c>
      <c r="F47" s="57"/>
      <c r="G47" s="57"/>
      <c r="H47" s="57">
        <v>3600</v>
      </c>
      <c r="I47" s="57">
        <v>0</v>
      </c>
      <c r="J47" s="57"/>
      <c r="K47" s="58"/>
      <c r="M47" s="39" t="s">
        <v>184</v>
      </c>
      <c r="N47" s="26" t="s">
        <v>5979</v>
      </c>
    </row>
    <row r="48" spans="1:14" x14ac:dyDescent="0.2">
      <c r="B48" s="26" t="s">
        <v>5974</v>
      </c>
      <c r="F48" s="57"/>
      <c r="G48" s="57"/>
      <c r="H48" s="57">
        <v>5000</v>
      </c>
      <c r="I48" s="57">
        <v>0</v>
      </c>
      <c r="J48" s="57"/>
      <c r="K48" s="58"/>
      <c r="M48" s="39" t="s">
        <v>184</v>
      </c>
      <c r="N48" s="26" t="s">
        <v>5980</v>
      </c>
    </row>
    <row r="49" spans="1:14" x14ac:dyDescent="0.2">
      <c r="B49" s="39" t="s">
        <v>221</v>
      </c>
      <c r="F49" s="57"/>
      <c r="G49" s="57"/>
      <c r="H49" s="57">
        <v>80</v>
      </c>
      <c r="I49" s="57">
        <v>78</v>
      </c>
      <c r="J49" s="57"/>
      <c r="K49" s="58"/>
      <c r="N49" s="39" t="s">
        <v>2491</v>
      </c>
    </row>
    <row r="50" spans="1:14" x14ac:dyDescent="0.2">
      <c r="B50" s="39" t="s">
        <v>166</v>
      </c>
      <c r="F50" s="57"/>
      <c r="G50" s="57"/>
      <c r="H50" s="57">
        <v>89</v>
      </c>
      <c r="I50" s="57">
        <v>55</v>
      </c>
      <c r="J50" s="57"/>
      <c r="K50" s="58"/>
    </row>
    <row r="51" spans="1:14" x14ac:dyDescent="0.2">
      <c r="F51" s="57"/>
      <c r="G51" s="57"/>
      <c r="H51" s="57"/>
      <c r="I51" s="57"/>
      <c r="J51" s="57"/>
      <c r="K51" s="58"/>
    </row>
    <row r="52" spans="1:14" x14ac:dyDescent="0.2">
      <c r="A52" s="39">
        <v>2024</v>
      </c>
      <c r="F52" s="57"/>
      <c r="G52" s="57"/>
      <c r="H52" s="57"/>
      <c r="I52" s="57"/>
      <c r="J52" s="57"/>
      <c r="K52" s="58"/>
    </row>
    <row r="53" spans="1:14" x14ac:dyDescent="0.2">
      <c r="B53" s="26" t="s">
        <v>5981</v>
      </c>
      <c r="F53" s="57"/>
      <c r="G53" s="57"/>
      <c r="H53" s="57">
        <v>150</v>
      </c>
      <c r="I53" s="57">
        <v>0</v>
      </c>
      <c r="J53" s="57"/>
      <c r="K53" s="58"/>
      <c r="M53" s="39" t="s">
        <v>184</v>
      </c>
      <c r="N53" s="26" t="s">
        <v>5984</v>
      </c>
    </row>
    <row r="54" spans="1:14" x14ac:dyDescent="0.2">
      <c r="B54" s="26" t="s">
        <v>5946</v>
      </c>
      <c r="F54" s="57"/>
      <c r="G54" s="57"/>
      <c r="H54" s="57">
        <v>198</v>
      </c>
      <c r="I54" s="57">
        <v>0</v>
      </c>
      <c r="J54" s="57"/>
      <c r="K54" s="58"/>
      <c r="M54" s="39" t="s">
        <v>184</v>
      </c>
      <c r="N54" s="26" t="s">
        <v>5985</v>
      </c>
    </row>
    <row r="55" spans="1:14" x14ac:dyDescent="0.2">
      <c r="B55" s="26" t="s">
        <v>5982</v>
      </c>
      <c r="F55" s="57"/>
      <c r="G55" s="57"/>
      <c r="H55" s="57">
        <v>250</v>
      </c>
      <c r="I55" s="57">
        <v>0</v>
      </c>
      <c r="J55" s="57"/>
      <c r="K55" s="58"/>
      <c r="M55" s="39" t="s">
        <v>184</v>
      </c>
      <c r="N55" s="26" t="s">
        <v>5986</v>
      </c>
    </row>
    <row r="56" spans="1:14" x14ac:dyDescent="0.2">
      <c r="B56" s="26" t="s">
        <v>5983</v>
      </c>
      <c r="F56" s="57"/>
      <c r="G56" s="57"/>
      <c r="H56" s="57">
        <v>600</v>
      </c>
      <c r="I56" s="57">
        <v>0</v>
      </c>
      <c r="J56" s="57"/>
      <c r="K56" s="58"/>
      <c r="M56" s="39" t="s">
        <v>184</v>
      </c>
      <c r="N56" s="26" t="s">
        <v>5987</v>
      </c>
    </row>
    <row r="57" spans="1:14" x14ac:dyDescent="0.2">
      <c r="B57" s="39" t="s">
        <v>221</v>
      </c>
      <c r="F57" s="57"/>
      <c r="G57" s="57"/>
      <c r="H57" s="57">
        <v>-2</v>
      </c>
      <c r="I57" s="57">
        <v>-4</v>
      </c>
      <c r="J57" s="57"/>
      <c r="K57" s="58"/>
      <c r="N57" s="3" t="s">
        <v>274</v>
      </c>
    </row>
    <row r="58" spans="1:14" x14ac:dyDescent="0.2">
      <c r="B58" s="39" t="s">
        <v>166</v>
      </c>
      <c r="F58" s="57"/>
      <c r="G58" s="57"/>
      <c r="H58" s="57">
        <v>40</v>
      </c>
      <c r="I58" s="57">
        <v>10</v>
      </c>
      <c r="J58" s="57"/>
      <c r="K58" s="58"/>
    </row>
    <row r="59" spans="1:14" x14ac:dyDescent="0.2">
      <c r="F59" s="57"/>
      <c r="G59" s="57"/>
      <c r="H59" s="57"/>
      <c r="I59" s="57"/>
      <c r="J59" s="57"/>
      <c r="K59" s="58"/>
    </row>
    <row r="60" spans="1:14" x14ac:dyDescent="0.2">
      <c r="F60" s="57"/>
      <c r="G60" s="57"/>
      <c r="H60" s="57"/>
      <c r="I60" s="57"/>
      <c r="J60" s="57"/>
      <c r="K60" s="58"/>
    </row>
    <row r="61" spans="1:14" x14ac:dyDescent="0.2">
      <c r="A61" s="59" t="s">
        <v>6459</v>
      </c>
      <c r="F61" s="57"/>
      <c r="G61" s="57"/>
      <c r="H61" s="57"/>
      <c r="I61" s="57"/>
      <c r="J61" s="57"/>
      <c r="K61" s="58"/>
    </row>
    <row r="62" spans="1:14" x14ac:dyDescent="0.2">
      <c r="B62" s="39" t="s">
        <v>579</v>
      </c>
      <c r="F62" s="57"/>
      <c r="G62" s="57"/>
      <c r="H62" s="57"/>
      <c r="I62" s="57">
        <v>37</v>
      </c>
      <c r="J62" s="57"/>
      <c r="K62" s="58"/>
      <c r="N62" s="39" t="s">
        <v>8935</v>
      </c>
    </row>
    <row r="63" spans="1:14" x14ac:dyDescent="0.2">
      <c r="B63" s="39" t="s">
        <v>578</v>
      </c>
      <c r="F63" s="57"/>
      <c r="G63" s="57"/>
      <c r="H63" s="57"/>
      <c r="I63" s="57">
        <v>-27</v>
      </c>
      <c r="J63" s="57"/>
      <c r="K63" s="58"/>
      <c r="N63" s="39" t="s">
        <v>8936</v>
      </c>
    </row>
    <row r="64" spans="1:14" x14ac:dyDescent="0.2">
      <c r="B64" s="39" t="s">
        <v>5745</v>
      </c>
      <c r="F64" s="57"/>
      <c r="G64" s="57"/>
      <c r="H64" s="57"/>
      <c r="I64" s="57">
        <v>84</v>
      </c>
      <c r="J64" s="57"/>
      <c r="K64" s="58"/>
    </row>
    <row r="65" spans="1:14" x14ac:dyDescent="0.2">
      <c r="F65" s="57"/>
      <c r="G65" s="57"/>
      <c r="H65" s="57"/>
      <c r="I65" s="57"/>
      <c r="J65" s="57"/>
      <c r="K65" s="58"/>
    </row>
    <row r="66" spans="1:14" x14ac:dyDescent="0.2">
      <c r="F66" s="57"/>
      <c r="G66" s="57"/>
      <c r="H66" s="57"/>
      <c r="I66" s="57"/>
      <c r="J66" s="57"/>
      <c r="K66" s="58"/>
    </row>
    <row r="67" spans="1:14" ht="25.5" x14ac:dyDescent="0.2">
      <c r="A67" s="61" t="s">
        <v>6460</v>
      </c>
      <c r="B67" s="62"/>
      <c r="C67" s="66" t="s">
        <v>3292</v>
      </c>
      <c r="D67" s="66" t="s">
        <v>3293</v>
      </c>
      <c r="E67" s="70" t="s">
        <v>7761</v>
      </c>
      <c r="F67" s="57"/>
      <c r="G67" s="57"/>
      <c r="H67" s="57"/>
      <c r="I67" s="57"/>
      <c r="J67" s="57"/>
      <c r="K67" s="58"/>
    </row>
    <row r="68" spans="1:14" x14ac:dyDescent="0.2">
      <c r="A68" s="62"/>
      <c r="B68" s="51" t="s">
        <v>6461</v>
      </c>
      <c r="C68" s="67">
        <f>-I64</f>
        <v>-84</v>
      </c>
      <c r="D68" s="67"/>
      <c r="E68" s="78"/>
      <c r="F68" s="57"/>
      <c r="G68" s="57"/>
      <c r="H68" s="57"/>
      <c r="I68" s="57"/>
      <c r="J68" s="57"/>
      <c r="K68" s="58"/>
    </row>
    <row r="69" spans="1:14" x14ac:dyDescent="0.2">
      <c r="A69" s="62"/>
      <c r="B69" s="64" t="s">
        <v>5862</v>
      </c>
      <c r="C69" s="65">
        <v>-152</v>
      </c>
      <c r="D69" s="65">
        <v>-152</v>
      </c>
      <c r="E69" s="78"/>
      <c r="F69" s="57"/>
      <c r="G69" s="57"/>
      <c r="H69" s="57"/>
      <c r="I69" s="57"/>
      <c r="J69" s="57"/>
      <c r="K69" s="58"/>
      <c r="N69" s="39" t="s">
        <v>5867</v>
      </c>
    </row>
    <row r="70" spans="1:14" x14ac:dyDescent="0.2">
      <c r="A70" s="62"/>
      <c r="B70" s="68" t="s">
        <v>9013</v>
      </c>
      <c r="C70" s="65">
        <v>-3</v>
      </c>
      <c r="D70" s="65">
        <v>-3</v>
      </c>
      <c r="E70" s="78"/>
      <c r="F70" s="57"/>
      <c r="G70" s="57"/>
      <c r="H70" s="57"/>
      <c r="I70" s="57"/>
      <c r="J70" s="57"/>
      <c r="K70" s="58"/>
      <c r="N70" s="3" t="s">
        <v>9015</v>
      </c>
    </row>
    <row r="71" spans="1:14" x14ac:dyDescent="0.2">
      <c r="A71" s="62"/>
      <c r="B71" s="68" t="s">
        <v>9014</v>
      </c>
      <c r="C71" s="65">
        <v>-6</v>
      </c>
      <c r="D71" s="65">
        <v>-6</v>
      </c>
      <c r="E71" s="78"/>
      <c r="F71" s="57"/>
      <c r="G71" s="57"/>
      <c r="H71" s="57"/>
      <c r="I71" s="57"/>
      <c r="J71" s="57"/>
      <c r="K71" s="58"/>
      <c r="N71" s="3" t="s">
        <v>9016</v>
      </c>
    </row>
    <row r="72" spans="1:14" x14ac:dyDescent="0.2">
      <c r="A72" s="62"/>
      <c r="B72" s="68" t="s">
        <v>8874</v>
      </c>
      <c r="C72" s="67"/>
      <c r="D72" s="50"/>
      <c r="E72" s="78">
        <v>-20</v>
      </c>
      <c r="F72" s="57"/>
      <c r="G72" s="57"/>
      <c r="H72" s="57"/>
      <c r="I72" s="57"/>
      <c r="J72" s="57"/>
      <c r="K72" s="58"/>
      <c r="N72" s="26" t="s">
        <v>8876</v>
      </c>
    </row>
    <row r="73" spans="1:14" x14ac:dyDescent="0.2">
      <c r="A73" s="62"/>
      <c r="B73" s="68" t="s">
        <v>8875</v>
      </c>
      <c r="C73" s="67"/>
      <c r="D73" s="50"/>
      <c r="E73" s="78">
        <v>-402</v>
      </c>
      <c r="F73" s="57"/>
      <c r="G73" s="57"/>
      <c r="H73" s="57"/>
      <c r="I73" s="57"/>
      <c r="J73" s="57"/>
      <c r="K73" s="58"/>
      <c r="N73" s="26" t="s">
        <v>8877</v>
      </c>
    </row>
    <row r="74" spans="1:14" x14ac:dyDescent="0.2">
      <c r="A74" s="62"/>
      <c r="B74" s="49"/>
      <c r="C74" s="67"/>
      <c r="D74" s="67"/>
      <c r="E74" s="78"/>
      <c r="F74" s="57"/>
      <c r="G74" s="57"/>
      <c r="H74" s="57"/>
      <c r="I74" s="57"/>
      <c r="J74" s="57"/>
      <c r="K74" s="58"/>
    </row>
    <row r="75" spans="1:14" x14ac:dyDescent="0.2">
      <c r="A75" s="69" t="s">
        <v>146</v>
      </c>
      <c r="B75" s="49"/>
      <c r="C75" s="71">
        <f>SUM(C68:C74)</f>
        <v>-245</v>
      </c>
      <c r="D75" s="71">
        <f>SUM(D68:D74)</f>
        <v>-161</v>
      </c>
      <c r="E75" s="71">
        <f>SUM(E68:E74)</f>
        <v>-422</v>
      </c>
      <c r="F75" s="57"/>
      <c r="G75" s="57"/>
      <c r="H75" s="57"/>
      <c r="I75" s="57"/>
      <c r="J75" s="57"/>
      <c r="K75" s="57"/>
    </row>
    <row r="76" spans="1:14" x14ac:dyDescent="0.2">
      <c r="A76" s="62"/>
      <c r="B76" s="49"/>
      <c r="C76" s="50"/>
      <c r="D76" s="50"/>
      <c r="E76" s="50"/>
      <c r="F76" s="57"/>
      <c r="G76" s="57"/>
      <c r="H76" s="57"/>
      <c r="I76" s="57"/>
      <c r="J76" s="57"/>
      <c r="K76" s="57"/>
    </row>
    <row r="77" spans="1:14" x14ac:dyDescent="0.2">
      <c r="A77" s="62" t="s">
        <v>7759</v>
      </c>
      <c r="B77" s="49"/>
      <c r="C77" s="50"/>
      <c r="D77" s="50"/>
      <c r="E77" s="50">
        <f>E75+D75</f>
        <v>-583</v>
      </c>
      <c r="F77" s="57"/>
      <c r="G77" s="57"/>
      <c r="H77" s="57"/>
      <c r="I77" s="57"/>
      <c r="J77" s="57"/>
      <c r="K77" s="57"/>
    </row>
    <row r="78" spans="1:14" x14ac:dyDescent="0.2">
      <c r="F78" s="57"/>
      <c r="G78" s="57"/>
      <c r="H78" s="57"/>
      <c r="I78" s="57"/>
      <c r="J78" s="57"/>
      <c r="K78" s="57"/>
    </row>
    <row r="79" spans="1:14" x14ac:dyDescent="0.2">
      <c r="F79" s="57"/>
      <c r="G79" s="57"/>
      <c r="H79" s="57"/>
      <c r="I79" s="57"/>
      <c r="J79" s="57"/>
      <c r="K79" s="57"/>
    </row>
    <row r="80" spans="1:14" x14ac:dyDescent="0.2">
      <c r="F80" s="57"/>
      <c r="G80" s="57"/>
      <c r="H80" s="57"/>
      <c r="I80" s="57"/>
      <c r="J80" s="57"/>
      <c r="K80" s="57"/>
    </row>
    <row r="81" spans="6:11" x14ac:dyDescent="0.2">
      <c r="F81" s="57"/>
      <c r="G81" s="57"/>
      <c r="H81" s="57"/>
      <c r="I81" s="57"/>
      <c r="J81" s="57"/>
      <c r="K81" s="57"/>
    </row>
    <row r="82" spans="6:11" x14ac:dyDescent="0.2">
      <c r="F82" s="57"/>
      <c r="G82" s="57"/>
      <c r="H82" s="57"/>
      <c r="I82" s="57"/>
      <c r="J82" s="57"/>
      <c r="K82" s="57"/>
    </row>
    <row r="83" spans="6:11" x14ac:dyDescent="0.2">
      <c r="F83" s="57"/>
      <c r="G83" s="57"/>
      <c r="H83" s="57"/>
      <c r="I83" s="57"/>
      <c r="J83" s="57"/>
      <c r="K83" s="57"/>
    </row>
    <row r="84" spans="6:11" x14ac:dyDescent="0.2">
      <c r="F84" s="57"/>
      <c r="G84" s="57"/>
      <c r="H84" s="57"/>
      <c r="I84" s="57"/>
      <c r="J84" s="57"/>
      <c r="K84" s="57"/>
    </row>
    <row r="85" spans="6:11" x14ac:dyDescent="0.2">
      <c r="F85" s="57"/>
      <c r="G85" s="57"/>
      <c r="H85" s="57"/>
      <c r="I85" s="57"/>
      <c r="J85" s="57"/>
      <c r="K85" s="57"/>
    </row>
    <row r="86" spans="6:11" x14ac:dyDescent="0.2">
      <c r="F86" s="57"/>
      <c r="G86" s="57"/>
      <c r="H86" s="57"/>
      <c r="I86" s="57"/>
      <c r="J86" s="57"/>
      <c r="K86" s="57"/>
    </row>
    <row r="87" spans="6:11" x14ac:dyDescent="0.2">
      <c r="F87" s="57"/>
      <c r="G87" s="57"/>
      <c r="H87" s="57"/>
      <c r="I87" s="57"/>
      <c r="J87" s="57"/>
      <c r="K87" s="57"/>
    </row>
    <row r="88" spans="6:11" x14ac:dyDescent="0.2">
      <c r="F88" s="57"/>
      <c r="G88" s="57"/>
      <c r="H88" s="57"/>
      <c r="I88" s="57"/>
      <c r="J88" s="57"/>
      <c r="K88" s="57"/>
    </row>
    <row r="89" spans="6:11" x14ac:dyDescent="0.2">
      <c r="F89" s="57"/>
      <c r="G89" s="57"/>
      <c r="H89" s="57"/>
      <c r="I89" s="57"/>
      <c r="J89" s="57"/>
      <c r="K89" s="57"/>
    </row>
    <row r="90" spans="6:11" x14ac:dyDescent="0.2">
      <c r="F90" s="57"/>
      <c r="G90" s="57"/>
      <c r="H90" s="57"/>
      <c r="I90" s="57"/>
      <c r="J90" s="57"/>
      <c r="K90" s="57"/>
    </row>
    <row r="91" spans="6:11" x14ac:dyDescent="0.2">
      <c r="F91" s="57"/>
      <c r="G91" s="57"/>
      <c r="H91" s="57"/>
      <c r="I91" s="57"/>
      <c r="J91" s="57"/>
      <c r="K91" s="57"/>
    </row>
    <row r="92" spans="6:11" x14ac:dyDescent="0.2">
      <c r="F92" s="57"/>
      <c r="G92" s="57"/>
      <c r="H92" s="57"/>
      <c r="I92" s="57"/>
      <c r="J92" s="57"/>
      <c r="K92" s="57"/>
    </row>
    <row r="93" spans="6:11" x14ac:dyDescent="0.2">
      <c r="F93" s="57"/>
      <c r="G93" s="57"/>
      <c r="H93" s="57"/>
      <c r="I93" s="57"/>
      <c r="J93" s="57"/>
      <c r="K93" s="57"/>
    </row>
    <row r="94" spans="6:11" x14ac:dyDescent="0.2">
      <c r="F94" s="57"/>
      <c r="G94" s="57"/>
      <c r="H94" s="57"/>
      <c r="I94" s="57"/>
      <c r="J94" s="57"/>
      <c r="K94" s="57"/>
    </row>
    <row r="95" spans="6:11" x14ac:dyDescent="0.2">
      <c r="F95" s="57"/>
      <c r="G95" s="57"/>
      <c r="H95" s="57"/>
      <c r="I95" s="57"/>
      <c r="J95" s="57"/>
      <c r="K95" s="57"/>
    </row>
    <row r="96" spans="6:11" x14ac:dyDescent="0.2">
      <c r="F96" s="57"/>
      <c r="G96" s="57"/>
      <c r="H96" s="57"/>
      <c r="I96" s="57"/>
      <c r="J96" s="57"/>
      <c r="K96" s="57"/>
    </row>
    <row r="97" spans="6:11" x14ac:dyDescent="0.2">
      <c r="F97" s="57"/>
      <c r="G97" s="57"/>
      <c r="H97" s="57"/>
      <c r="I97" s="57"/>
      <c r="J97" s="57"/>
      <c r="K97" s="57"/>
    </row>
    <row r="98" spans="6:11" x14ac:dyDescent="0.2">
      <c r="F98" s="57"/>
      <c r="G98" s="57"/>
      <c r="H98" s="57"/>
      <c r="I98" s="57"/>
      <c r="J98" s="57"/>
      <c r="K98" s="57"/>
    </row>
    <row r="99" spans="6:11" x14ac:dyDescent="0.2">
      <c r="F99" s="57"/>
      <c r="G99" s="57"/>
      <c r="H99" s="57"/>
      <c r="I99" s="57"/>
      <c r="J99" s="57"/>
      <c r="K99" s="57"/>
    </row>
    <row r="100" spans="6:11" x14ac:dyDescent="0.2">
      <c r="F100" s="57"/>
      <c r="G100" s="57"/>
      <c r="H100" s="57"/>
      <c r="I100" s="57"/>
      <c r="J100" s="57"/>
      <c r="K100" s="57"/>
    </row>
    <row r="101" spans="6:11" x14ac:dyDescent="0.2">
      <c r="F101" s="57"/>
      <c r="G101" s="57"/>
      <c r="H101" s="57"/>
      <c r="I101" s="57"/>
      <c r="J101" s="57"/>
      <c r="K101" s="57"/>
    </row>
    <row r="102" spans="6:11" x14ac:dyDescent="0.2">
      <c r="F102" s="57"/>
      <c r="G102" s="57"/>
      <c r="H102" s="57"/>
      <c r="I102" s="57"/>
      <c r="J102" s="57"/>
      <c r="K102" s="57"/>
    </row>
    <row r="103" spans="6:11" x14ac:dyDescent="0.2">
      <c r="F103" s="57"/>
      <c r="G103" s="57"/>
      <c r="H103" s="57"/>
      <c r="I103" s="57"/>
      <c r="J103" s="57"/>
      <c r="K103" s="57"/>
    </row>
    <row r="104" spans="6:11" x14ac:dyDescent="0.2">
      <c r="F104" s="57"/>
      <c r="G104" s="57"/>
      <c r="H104" s="57"/>
      <c r="I104" s="57"/>
      <c r="J104" s="57"/>
      <c r="K104" s="57"/>
    </row>
    <row r="105" spans="6:11" x14ac:dyDescent="0.2">
      <c r="F105" s="57"/>
      <c r="G105" s="57"/>
      <c r="H105" s="57"/>
      <c r="I105" s="57"/>
      <c r="J105" s="57"/>
      <c r="K105" s="57"/>
    </row>
    <row r="106" spans="6:11" x14ac:dyDescent="0.2">
      <c r="F106" s="57"/>
      <c r="G106" s="57"/>
      <c r="H106" s="57"/>
      <c r="I106" s="57"/>
      <c r="J106" s="57"/>
      <c r="K106" s="57"/>
    </row>
    <row r="107" spans="6:11" x14ac:dyDescent="0.2">
      <c r="F107" s="57"/>
      <c r="G107" s="57"/>
      <c r="H107" s="57"/>
      <c r="I107" s="57"/>
      <c r="J107" s="57"/>
      <c r="K107" s="57"/>
    </row>
    <row r="108" spans="6:11" x14ac:dyDescent="0.2">
      <c r="F108" s="57"/>
      <c r="G108" s="57"/>
      <c r="H108" s="57"/>
      <c r="I108" s="57"/>
      <c r="J108" s="57"/>
      <c r="K108" s="57"/>
    </row>
    <row r="109" spans="6:11" x14ac:dyDescent="0.2">
      <c r="F109" s="57"/>
      <c r="G109" s="57"/>
      <c r="H109" s="57"/>
      <c r="I109" s="57"/>
      <c r="J109" s="57"/>
      <c r="K109" s="57"/>
    </row>
    <row r="110" spans="6:11" x14ac:dyDescent="0.2">
      <c r="F110" s="57"/>
      <c r="G110" s="57"/>
      <c r="H110" s="57"/>
      <c r="I110" s="57"/>
      <c r="J110" s="57"/>
      <c r="K110" s="57"/>
    </row>
    <row r="111" spans="6:11" x14ac:dyDescent="0.2">
      <c r="F111" s="57"/>
      <c r="G111" s="57"/>
      <c r="H111" s="57"/>
      <c r="I111" s="57"/>
      <c r="J111" s="57"/>
      <c r="K111" s="57"/>
    </row>
    <row r="112" spans="6:11" x14ac:dyDescent="0.2">
      <c r="F112" s="57"/>
      <c r="G112" s="57"/>
      <c r="H112" s="57"/>
      <c r="I112" s="57"/>
      <c r="J112" s="57"/>
      <c r="K112" s="57"/>
    </row>
    <row r="113" spans="6:11" x14ac:dyDescent="0.2">
      <c r="F113" s="57"/>
      <c r="G113" s="57"/>
      <c r="H113" s="57"/>
      <c r="I113" s="57"/>
      <c r="J113" s="57"/>
      <c r="K113" s="57"/>
    </row>
    <row r="114" spans="6:11" x14ac:dyDescent="0.2">
      <c r="F114" s="57"/>
      <c r="G114" s="57"/>
      <c r="H114" s="57"/>
      <c r="I114" s="57"/>
      <c r="J114" s="57"/>
      <c r="K114" s="57"/>
    </row>
    <row r="115" spans="6:11" x14ac:dyDescent="0.2">
      <c r="F115" s="57"/>
      <c r="G115" s="57"/>
      <c r="H115" s="57"/>
      <c r="I115" s="57"/>
      <c r="J115" s="57"/>
      <c r="K115" s="57"/>
    </row>
    <row r="116" spans="6:11" x14ac:dyDescent="0.2">
      <c r="F116" s="57"/>
      <c r="G116" s="57"/>
      <c r="H116" s="57"/>
      <c r="I116" s="57"/>
      <c r="J116" s="57"/>
      <c r="K116" s="57"/>
    </row>
    <row r="117" spans="6:11" x14ac:dyDescent="0.2">
      <c r="F117" s="57"/>
      <c r="G117" s="57"/>
      <c r="H117" s="57"/>
      <c r="I117" s="57"/>
      <c r="J117" s="57"/>
      <c r="K117" s="57"/>
    </row>
    <row r="118" spans="6:11" x14ac:dyDescent="0.2">
      <c r="F118" s="57"/>
      <c r="G118" s="57"/>
      <c r="H118" s="57"/>
      <c r="I118" s="57"/>
      <c r="J118" s="57"/>
      <c r="K118" s="57"/>
    </row>
    <row r="119" spans="6:11" x14ac:dyDescent="0.2">
      <c r="F119" s="57"/>
      <c r="G119" s="57"/>
      <c r="H119" s="57"/>
      <c r="I119" s="57"/>
      <c r="J119" s="57"/>
      <c r="K119" s="57"/>
    </row>
    <row r="120" spans="6:11" x14ac:dyDescent="0.2">
      <c r="F120" s="57"/>
      <c r="G120" s="57"/>
      <c r="H120" s="57"/>
      <c r="I120" s="57"/>
      <c r="J120" s="57"/>
      <c r="K120" s="57"/>
    </row>
    <row r="121" spans="6:11" x14ac:dyDescent="0.2">
      <c r="F121" s="57"/>
      <c r="G121" s="57"/>
      <c r="H121" s="57"/>
      <c r="I121" s="57"/>
      <c r="J121" s="57"/>
      <c r="K121" s="57"/>
    </row>
    <row r="122" spans="6:11" x14ac:dyDescent="0.2">
      <c r="F122" s="57"/>
      <c r="G122" s="57"/>
      <c r="H122" s="57"/>
      <c r="I122" s="57"/>
      <c r="J122" s="57"/>
      <c r="K122" s="57"/>
    </row>
    <row r="123" spans="6:11" x14ac:dyDescent="0.2">
      <c r="F123" s="57"/>
      <c r="G123" s="57"/>
      <c r="H123" s="57"/>
      <c r="I123" s="57"/>
      <c r="J123" s="57"/>
      <c r="K123" s="57"/>
    </row>
    <row r="124" spans="6:11" x14ac:dyDescent="0.2">
      <c r="F124" s="57"/>
      <c r="G124" s="57"/>
      <c r="H124" s="57"/>
      <c r="I124" s="57"/>
      <c r="J124" s="57"/>
      <c r="K124" s="57"/>
    </row>
    <row r="125" spans="6:11" x14ac:dyDescent="0.2">
      <c r="F125" s="57"/>
      <c r="G125" s="57"/>
      <c r="H125" s="57"/>
      <c r="I125" s="57"/>
      <c r="J125" s="57"/>
      <c r="K125" s="57"/>
    </row>
    <row r="126" spans="6:11" x14ac:dyDescent="0.2">
      <c r="F126" s="57"/>
      <c r="G126" s="57"/>
      <c r="H126" s="57"/>
      <c r="I126" s="57"/>
      <c r="J126" s="57"/>
      <c r="K126" s="57"/>
    </row>
    <row r="127" spans="6:11" x14ac:dyDescent="0.2">
      <c r="F127" s="57"/>
      <c r="G127" s="57"/>
      <c r="H127" s="57"/>
      <c r="I127" s="57"/>
      <c r="J127" s="57"/>
      <c r="K127" s="57"/>
    </row>
    <row r="128" spans="6:11" x14ac:dyDescent="0.2">
      <c r="F128" s="57"/>
      <c r="G128" s="57"/>
      <c r="H128" s="57"/>
      <c r="I128" s="57"/>
      <c r="J128" s="57"/>
      <c r="K128" s="57"/>
    </row>
    <row r="129" spans="6:11" x14ac:dyDescent="0.2">
      <c r="F129" s="57"/>
      <c r="G129" s="57"/>
      <c r="H129" s="57"/>
      <c r="I129" s="57"/>
      <c r="J129" s="57"/>
      <c r="K129" s="57"/>
    </row>
    <row r="130" spans="6:11" x14ac:dyDescent="0.2">
      <c r="F130" s="57"/>
      <c r="G130" s="57"/>
      <c r="H130" s="57"/>
      <c r="I130" s="57"/>
      <c r="J130" s="57"/>
      <c r="K130" s="57"/>
    </row>
    <row r="131" spans="6:11" x14ac:dyDescent="0.2">
      <c r="F131" s="57"/>
      <c r="G131" s="57"/>
      <c r="H131" s="57"/>
      <c r="I131" s="57"/>
      <c r="J131" s="57"/>
      <c r="K131" s="57"/>
    </row>
    <row r="132" spans="6:11" x14ac:dyDescent="0.2">
      <c r="F132" s="57"/>
      <c r="G132" s="57"/>
      <c r="H132" s="57"/>
      <c r="I132" s="57"/>
      <c r="J132" s="57"/>
      <c r="K132" s="57"/>
    </row>
    <row r="133" spans="6:11" x14ac:dyDescent="0.2">
      <c r="F133" s="57"/>
      <c r="G133" s="57"/>
      <c r="H133" s="57"/>
      <c r="I133" s="57"/>
      <c r="J133" s="57"/>
      <c r="K133" s="57"/>
    </row>
    <row r="134" spans="6:11" x14ac:dyDescent="0.2">
      <c r="F134" s="57"/>
      <c r="G134" s="57"/>
      <c r="H134" s="57"/>
      <c r="I134" s="57"/>
      <c r="J134" s="57"/>
      <c r="K134" s="57"/>
    </row>
    <row r="135" spans="6:11" x14ac:dyDescent="0.2">
      <c r="F135" s="57"/>
      <c r="G135" s="57"/>
      <c r="H135" s="57"/>
      <c r="I135" s="57"/>
      <c r="J135" s="57"/>
      <c r="K135" s="57"/>
    </row>
    <row r="136" spans="6:11" x14ac:dyDescent="0.2">
      <c r="F136" s="57"/>
      <c r="G136" s="57"/>
      <c r="H136" s="57"/>
      <c r="I136" s="57"/>
      <c r="J136" s="57"/>
      <c r="K136" s="57"/>
    </row>
    <row r="137" spans="6:11" x14ac:dyDescent="0.2">
      <c r="F137" s="57"/>
      <c r="G137" s="57"/>
      <c r="H137" s="57"/>
      <c r="I137" s="57"/>
      <c r="J137" s="57"/>
      <c r="K137" s="57"/>
    </row>
    <row r="138" spans="6:11" x14ac:dyDescent="0.2">
      <c r="F138" s="57"/>
      <c r="G138" s="57"/>
      <c r="H138" s="57"/>
      <c r="I138" s="57"/>
      <c r="J138" s="57"/>
      <c r="K138" s="57"/>
    </row>
    <row r="139" spans="6:11" x14ac:dyDescent="0.2">
      <c r="F139" s="57"/>
      <c r="G139" s="57"/>
      <c r="H139" s="57"/>
      <c r="I139" s="57"/>
      <c r="J139" s="57"/>
      <c r="K139" s="57"/>
    </row>
    <row r="140" spans="6:11" x14ac:dyDescent="0.2">
      <c r="F140" s="57"/>
      <c r="G140" s="57"/>
      <c r="H140" s="57"/>
      <c r="I140" s="57"/>
      <c r="J140" s="57"/>
      <c r="K140" s="57"/>
    </row>
    <row r="141" spans="6:11" x14ac:dyDescent="0.2">
      <c r="F141" s="57"/>
      <c r="G141" s="57"/>
      <c r="H141" s="57"/>
      <c r="I141" s="57"/>
      <c r="J141" s="57"/>
      <c r="K141" s="57"/>
    </row>
    <row r="142" spans="6:11" x14ac:dyDescent="0.2">
      <c r="F142" s="57"/>
      <c r="G142" s="57"/>
      <c r="H142" s="57"/>
      <c r="I142" s="57"/>
      <c r="J142" s="57"/>
      <c r="K142" s="57"/>
    </row>
    <row r="143" spans="6:11" x14ac:dyDescent="0.2">
      <c r="F143" s="57"/>
      <c r="G143" s="57"/>
      <c r="H143" s="57"/>
      <c r="I143" s="57"/>
      <c r="J143" s="57"/>
      <c r="K143" s="57"/>
    </row>
  </sheetData>
  <hyperlinks>
    <hyperlink ref="A1" location="'statewide summary'!Print_Titles" display="Link to Summary Worksheet" xr:uid="{9C5B1435-86B7-4BD4-AFE7-ECC5E00A0D94}"/>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2/19/2025</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6E486-AB5E-4C28-8227-D3DBECFBD5BA}">
  <dimension ref="A1:N64"/>
  <sheetViews>
    <sheetView showGridLines="0" workbookViewId="0">
      <pane xSplit="2" ySplit="10" topLeftCell="C11" activePane="bottomRight" state="frozen"/>
      <selection pane="topRight" activeCell="C1" sqref="C1"/>
      <selection pane="bottomLeft" activeCell="A14" sqref="A14"/>
      <selection pane="bottomRight" activeCell="B16" sqref="B16"/>
    </sheetView>
  </sheetViews>
  <sheetFormatPr defaultRowHeight="12.75" x14ac:dyDescent="0.2"/>
  <cols>
    <col min="1" max="1" width="5.85546875" style="39" customWidth="1"/>
    <col min="2" max="2" width="23.5703125" style="39" customWidth="1"/>
    <col min="3" max="9" width="13.7109375" style="39" customWidth="1"/>
    <col min="10" max="10" width="1.7109375" style="39" customWidth="1"/>
    <col min="11" max="11" width="9.140625" style="39"/>
    <col min="12" max="12" width="1.42578125" style="39" customWidth="1"/>
    <col min="13" max="16384" width="9.140625" style="39"/>
  </cols>
  <sheetData>
    <row r="1" spans="1:11" ht="16.149999999999999" customHeight="1" x14ac:dyDescent="0.2">
      <c r="A1" s="92" t="s">
        <v>8923</v>
      </c>
    </row>
    <row r="2" spans="1:11" ht="14.45" customHeight="1" x14ac:dyDescent="0.2">
      <c r="B2" s="94" t="s">
        <v>903</v>
      </c>
    </row>
    <row r="3" spans="1:11" ht="2.1" customHeight="1" x14ac:dyDescent="0.2"/>
    <row r="4" spans="1:11" ht="14.45" customHeight="1" x14ac:dyDescent="0.2">
      <c r="B4" s="46" t="s">
        <v>1</v>
      </c>
    </row>
    <row r="5" spans="1:11" ht="1.1499999999999999" customHeight="1" x14ac:dyDescent="0.2"/>
    <row r="6" spans="1:11" ht="14.45" customHeight="1" x14ac:dyDescent="0.2">
      <c r="B6" s="46" t="s">
        <v>2</v>
      </c>
    </row>
    <row r="7" spans="1:11" ht="0.75" customHeight="1" x14ac:dyDescent="0.2"/>
    <row r="8" spans="1:11" ht="14.45" customHeight="1" x14ac:dyDescent="0.2">
      <c r="B8" s="47" t="s">
        <v>3</v>
      </c>
    </row>
    <row r="9" spans="1:11" x14ac:dyDescent="0.2">
      <c r="B9" s="42" t="s">
        <v>4</v>
      </c>
      <c r="C9" s="37" t="s">
        <v>4</v>
      </c>
      <c r="D9" s="37" t="s">
        <v>4</v>
      </c>
      <c r="E9" s="37" t="s">
        <v>4</v>
      </c>
      <c r="F9" s="37" t="s">
        <v>4</v>
      </c>
      <c r="G9" s="37" t="s">
        <v>4</v>
      </c>
      <c r="H9" s="37" t="s">
        <v>5</v>
      </c>
      <c r="I9" s="37" t="s">
        <v>174</v>
      </c>
    </row>
    <row r="10" spans="1:11" x14ac:dyDescent="0.2">
      <c r="B10" s="43" t="s">
        <v>4</v>
      </c>
      <c r="C10" s="38" t="s">
        <v>7</v>
      </c>
      <c r="D10" s="38" t="s">
        <v>8</v>
      </c>
      <c r="E10" s="38" t="s">
        <v>9</v>
      </c>
      <c r="F10" s="38" t="s">
        <v>10</v>
      </c>
      <c r="G10" s="38" t="s">
        <v>11</v>
      </c>
      <c r="H10" s="38" t="s">
        <v>12</v>
      </c>
      <c r="I10" s="38" t="s">
        <v>13</v>
      </c>
      <c r="K10" s="54" t="s">
        <v>331</v>
      </c>
    </row>
    <row r="11" spans="1:11" x14ac:dyDescent="0.2">
      <c r="B11" s="42" t="s">
        <v>153</v>
      </c>
      <c r="C11" s="86">
        <v>0</v>
      </c>
      <c r="D11" s="86">
        <v>0</v>
      </c>
      <c r="E11" s="86">
        <v>0</v>
      </c>
      <c r="F11" s="86">
        <v>0</v>
      </c>
      <c r="G11" s="86">
        <v>0</v>
      </c>
      <c r="H11" s="86">
        <v>7791</v>
      </c>
      <c r="I11" s="86">
        <v>8537</v>
      </c>
    </row>
    <row r="12" spans="1:11" x14ac:dyDescent="0.2">
      <c r="B12" s="42" t="s">
        <v>1358</v>
      </c>
      <c r="C12" s="86">
        <v>2302.377</v>
      </c>
      <c r="D12" s="86">
        <v>2588.3649999999998</v>
      </c>
      <c r="E12" s="86">
        <v>2579.5149999999999</v>
      </c>
      <c r="F12" s="86">
        <v>3443.5810000000001</v>
      </c>
      <c r="G12" s="86">
        <v>3874.84827</v>
      </c>
      <c r="H12" s="86">
        <v>0</v>
      </c>
      <c r="I12" s="86">
        <v>0</v>
      </c>
    </row>
    <row r="13" spans="1:11" x14ac:dyDescent="0.2">
      <c r="B13" s="42" t="s">
        <v>1357</v>
      </c>
      <c r="C13" s="86">
        <v>1561.5719999999999</v>
      </c>
      <c r="D13" s="86">
        <v>1566.835</v>
      </c>
      <c r="E13" s="86">
        <v>1680.8040000000001</v>
      </c>
      <c r="F13" s="86">
        <v>1662.662</v>
      </c>
      <c r="G13" s="86">
        <v>1704.0489399999999</v>
      </c>
      <c r="H13" s="86">
        <v>0</v>
      </c>
      <c r="I13" s="86">
        <v>0</v>
      </c>
    </row>
    <row r="14" spans="1:11" x14ac:dyDescent="0.2">
      <c r="B14" s="45" t="s">
        <v>146</v>
      </c>
      <c r="C14" s="41">
        <v>3863.9490000000001</v>
      </c>
      <c r="D14" s="41">
        <v>4155.2</v>
      </c>
      <c r="E14" s="41">
        <v>4260.3190000000004</v>
      </c>
      <c r="F14" s="41">
        <v>5106.2430000000004</v>
      </c>
      <c r="G14" s="41">
        <v>5578.8972100000001</v>
      </c>
      <c r="H14" s="41">
        <v>7791</v>
      </c>
      <c r="I14" s="41">
        <v>8537</v>
      </c>
    </row>
    <row r="16" spans="1:11" x14ac:dyDescent="0.2">
      <c r="B16" s="72" t="s">
        <v>9036</v>
      </c>
      <c r="C16" s="87"/>
      <c r="D16" s="87"/>
      <c r="E16" s="87"/>
      <c r="F16" s="87"/>
      <c r="G16" s="87"/>
      <c r="H16" s="87"/>
      <c r="I16" s="88">
        <f>I14+K16</f>
        <v>8537</v>
      </c>
      <c r="K16" s="55">
        <f>SUM(K17:K61)</f>
        <v>0</v>
      </c>
    </row>
    <row r="17" spans="1:14" x14ac:dyDescent="0.2">
      <c r="B17" s="87" t="s">
        <v>257</v>
      </c>
      <c r="C17" s="87"/>
      <c r="D17" s="87"/>
      <c r="E17" s="87"/>
      <c r="F17" s="87"/>
      <c r="G17" s="87"/>
      <c r="H17" s="87"/>
      <c r="I17" s="89">
        <f>I16/I14-1</f>
        <v>0</v>
      </c>
      <c r="K17" s="56"/>
    </row>
    <row r="18" spans="1:14" x14ac:dyDescent="0.2">
      <c r="K18" s="56"/>
    </row>
    <row r="19" spans="1:14" x14ac:dyDescent="0.2">
      <c r="D19" s="57"/>
      <c r="E19" s="57"/>
      <c r="F19" s="57"/>
      <c r="G19" s="57"/>
      <c r="H19" s="57"/>
      <c r="I19" s="57"/>
      <c r="J19" s="57"/>
      <c r="K19" s="58"/>
    </row>
    <row r="20" spans="1:14" x14ac:dyDescent="0.2">
      <c r="A20" s="59" t="s">
        <v>256</v>
      </c>
      <c r="D20" s="57"/>
      <c r="E20" s="57"/>
      <c r="F20" s="57"/>
      <c r="G20" s="57"/>
      <c r="H20" s="57"/>
      <c r="I20" s="57"/>
      <c r="J20" s="57"/>
      <c r="K20" s="58"/>
    </row>
    <row r="21" spans="1:14" x14ac:dyDescent="0.2">
      <c r="D21" s="57"/>
      <c r="E21" s="57"/>
      <c r="F21" s="57"/>
      <c r="G21" s="57"/>
      <c r="H21" s="57"/>
      <c r="I21" s="57"/>
      <c r="J21" s="57"/>
      <c r="K21" s="58"/>
    </row>
    <row r="22" spans="1:14" x14ac:dyDescent="0.2">
      <c r="A22" s="60">
        <v>2021</v>
      </c>
      <c r="D22" s="57"/>
      <c r="E22" s="57"/>
      <c r="F22" s="57"/>
      <c r="G22" s="57"/>
      <c r="H22" s="57"/>
      <c r="I22" s="57"/>
      <c r="J22" s="57"/>
      <c r="K22" s="58"/>
    </row>
    <row r="23" spans="1:14" x14ac:dyDescent="0.2">
      <c r="B23" s="26" t="s">
        <v>5988</v>
      </c>
      <c r="G23" s="39">
        <v>-44</v>
      </c>
      <c r="H23" s="39">
        <v>-44</v>
      </c>
      <c r="K23" s="56"/>
      <c r="M23" s="39" t="s">
        <v>180</v>
      </c>
      <c r="N23" s="26" t="s">
        <v>5989</v>
      </c>
    </row>
    <row r="24" spans="1:14" x14ac:dyDescent="0.2">
      <c r="B24" s="39" t="s">
        <v>221</v>
      </c>
      <c r="G24" s="39">
        <v>8</v>
      </c>
      <c r="H24" s="39">
        <v>38</v>
      </c>
      <c r="K24" s="56"/>
      <c r="N24" s="3" t="s">
        <v>2345</v>
      </c>
    </row>
    <row r="25" spans="1:14" x14ac:dyDescent="0.2">
      <c r="B25" s="39" t="s">
        <v>166</v>
      </c>
      <c r="G25" s="39">
        <v>18</v>
      </c>
      <c r="H25" s="39">
        <v>-11</v>
      </c>
      <c r="K25" s="56"/>
    </row>
    <row r="26" spans="1:14" x14ac:dyDescent="0.2">
      <c r="K26" s="56"/>
    </row>
    <row r="27" spans="1:14" x14ac:dyDescent="0.2">
      <c r="A27" s="39">
        <v>2022</v>
      </c>
      <c r="K27" s="56"/>
    </row>
    <row r="28" spans="1:14" x14ac:dyDescent="0.2">
      <c r="B28" s="26" t="s">
        <v>5990</v>
      </c>
      <c r="G28" s="39">
        <v>127</v>
      </c>
      <c r="H28" s="39">
        <v>244</v>
      </c>
      <c r="K28" s="56"/>
      <c r="M28" s="39" t="s">
        <v>182</v>
      </c>
      <c r="N28" s="26" t="s">
        <v>5991</v>
      </c>
    </row>
    <row r="29" spans="1:14" x14ac:dyDescent="0.2">
      <c r="B29" s="39" t="s">
        <v>221</v>
      </c>
      <c r="G29" s="39">
        <v>99</v>
      </c>
      <c r="H29" s="39">
        <v>198</v>
      </c>
      <c r="K29" s="56"/>
      <c r="N29" s="39" t="s">
        <v>1161</v>
      </c>
    </row>
    <row r="30" spans="1:14" x14ac:dyDescent="0.2">
      <c r="B30" s="39" t="s">
        <v>166</v>
      </c>
      <c r="G30" s="39">
        <v>20</v>
      </c>
      <c r="H30" s="39">
        <v>34</v>
      </c>
      <c r="K30" s="56"/>
    </row>
    <row r="31" spans="1:14" x14ac:dyDescent="0.2">
      <c r="K31" s="56"/>
    </row>
    <row r="32" spans="1:14" x14ac:dyDescent="0.2">
      <c r="A32" s="39">
        <v>2023</v>
      </c>
      <c r="K32" s="56"/>
    </row>
    <row r="33" spans="1:14" x14ac:dyDescent="0.2">
      <c r="B33" s="26" t="s">
        <v>5992</v>
      </c>
      <c r="H33" s="39">
        <v>40</v>
      </c>
      <c r="I33" s="39">
        <v>40</v>
      </c>
      <c r="K33" s="56"/>
      <c r="M33" s="39" t="s">
        <v>180</v>
      </c>
      <c r="N33" s="26" t="s">
        <v>5997</v>
      </c>
    </row>
    <row r="34" spans="1:14" x14ac:dyDescent="0.2">
      <c r="B34" s="26" t="s">
        <v>5993</v>
      </c>
      <c r="H34" s="39">
        <v>52</v>
      </c>
      <c r="I34" s="39">
        <v>104</v>
      </c>
      <c r="K34" s="56"/>
      <c r="M34" s="39" t="s">
        <v>180</v>
      </c>
      <c r="N34" s="26" t="s">
        <v>5998</v>
      </c>
    </row>
    <row r="35" spans="1:14" x14ac:dyDescent="0.2">
      <c r="B35" s="26" t="s">
        <v>5994</v>
      </c>
      <c r="H35" s="39">
        <v>12</v>
      </c>
      <c r="I35" s="39">
        <v>8</v>
      </c>
      <c r="K35" s="56"/>
      <c r="M35" s="39" t="s">
        <v>180</v>
      </c>
      <c r="N35" s="26" t="s">
        <v>5999</v>
      </c>
    </row>
    <row r="36" spans="1:14" x14ac:dyDescent="0.2">
      <c r="B36" s="26" t="s">
        <v>5995</v>
      </c>
      <c r="H36" s="39">
        <v>400</v>
      </c>
      <c r="I36" s="39">
        <v>400</v>
      </c>
      <c r="K36" s="56"/>
      <c r="M36" s="39" t="s">
        <v>180</v>
      </c>
      <c r="N36" s="26" t="s">
        <v>6000</v>
      </c>
    </row>
    <row r="37" spans="1:14" x14ac:dyDescent="0.2">
      <c r="B37" s="26" t="s">
        <v>5996</v>
      </c>
      <c r="H37" s="39">
        <v>543</v>
      </c>
      <c r="I37" s="39">
        <v>758</v>
      </c>
      <c r="K37" s="56"/>
      <c r="M37" s="39" t="s">
        <v>180</v>
      </c>
      <c r="N37" s="26" t="s">
        <v>6001</v>
      </c>
    </row>
    <row r="38" spans="1:14" x14ac:dyDescent="0.2">
      <c r="B38" s="39" t="s">
        <v>221</v>
      </c>
      <c r="H38" s="39">
        <v>240</v>
      </c>
      <c r="I38" s="39">
        <v>235</v>
      </c>
      <c r="K38" s="56"/>
      <c r="N38" s="39" t="s">
        <v>2491</v>
      </c>
    </row>
    <row r="39" spans="1:14" x14ac:dyDescent="0.2">
      <c r="B39" s="39" t="s">
        <v>166</v>
      </c>
      <c r="H39" s="39">
        <v>68</v>
      </c>
      <c r="I39" s="39">
        <v>51</v>
      </c>
      <c r="K39" s="56"/>
    </row>
    <row r="40" spans="1:14" x14ac:dyDescent="0.2">
      <c r="K40" s="56"/>
    </row>
    <row r="41" spans="1:14" x14ac:dyDescent="0.2">
      <c r="A41" s="39">
        <v>2024</v>
      </c>
      <c r="K41" s="56"/>
    </row>
    <row r="42" spans="1:14" x14ac:dyDescent="0.2">
      <c r="B42" s="39" t="s">
        <v>221</v>
      </c>
      <c r="H42" s="39">
        <v>383</v>
      </c>
      <c r="I42" s="39">
        <v>766</v>
      </c>
      <c r="K42" s="56"/>
      <c r="N42" s="3" t="s">
        <v>6002</v>
      </c>
    </row>
    <row r="43" spans="1:14" x14ac:dyDescent="0.2">
      <c r="B43" s="39" t="s">
        <v>166</v>
      </c>
      <c r="H43" s="39">
        <v>126</v>
      </c>
      <c r="I43" s="39">
        <v>206</v>
      </c>
      <c r="K43" s="56"/>
    </row>
    <row r="44" spans="1:14" x14ac:dyDescent="0.2">
      <c r="K44" s="56"/>
    </row>
    <row r="45" spans="1:14" x14ac:dyDescent="0.2">
      <c r="K45" s="56"/>
    </row>
    <row r="46" spans="1:14" x14ac:dyDescent="0.2">
      <c r="A46" s="59" t="s">
        <v>6459</v>
      </c>
      <c r="K46" s="56"/>
    </row>
    <row r="47" spans="1:14" x14ac:dyDescent="0.2">
      <c r="B47" s="39" t="s">
        <v>579</v>
      </c>
      <c r="I47" s="39">
        <v>73</v>
      </c>
      <c r="K47" s="56"/>
      <c r="N47" s="39" t="s">
        <v>8935</v>
      </c>
    </row>
    <row r="48" spans="1:14" x14ac:dyDescent="0.2">
      <c r="B48" s="39" t="s">
        <v>578</v>
      </c>
      <c r="I48" s="39">
        <v>-58</v>
      </c>
      <c r="K48" s="56"/>
      <c r="N48" s="39" t="s">
        <v>8936</v>
      </c>
    </row>
    <row r="49" spans="1:14" x14ac:dyDescent="0.2">
      <c r="B49" s="39" t="s">
        <v>5745</v>
      </c>
      <c r="I49" s="39">
        <v>-120</v>
      </c>
      <c r="K49" s="56"/>
    </row>
    <row r="50" spans="1:14" x14ac:dyDescent="0.2">
      <c r="B50" s="36" t="s">
        <v>6003</v>
      </c>
      <c r="I50" s="39">
        <v>96</v>
      </c>
      <c r="K50" s="56"/>
      <c r="N50" s="39" t="s">
        <v>6005</v>
      </c>
    </row>
    <row r="51" spans="1:14" x14ac:dyDescent="0.2">
      <c r="B51" s="36"/>
      <c r="K51" s="56"/>
    </row>
    <row r="52" spans="1:14" x14ac:dyDescent="0.2">
      <c r="B52" s="36"/>
      <c r="K52" s="56"/>
    </row>
    <row r="53" spans="1:14" ht="25.5" x14ac:dyDescent="0.2">
      <c r="A53" s="61" t="s">
        <v>6460</v>
      </c>
      <c r="B53" s="62"/>
      <c r="C53" s="66" t="s">
        <v>3292</v>
      </c>
      <c r="D53" s="66" t="s">
        <v>3293</v>
      </c>
      <c r="E53" s="70" t="s">
        <v>7761</v>
      </c>
      <c r="K53" s="56"/>
    </row>
    <row r="54" spans="1:14" x14ac:dyDescent="0.2">
      <c r="A54" s="62"/>
      <c r="B54" s="51" t="s">
        <v>6461</v>
      </c>
      <c r="C54" s="67">
        <f>-I49</f>
        <v>120</v>
      </c>
      <c r="D54" s="67"/>
      <c r="E54" s="78"/>
      <c r="K54" s="58"/>
    </row>
    <row r="55" spans="1:14" x14ac:dyDescent="0.2">
      <c r="A55" s="62"/>
      <c r="B55" s="64" t="s">
        <v>6003</v>
      </c>
      <c r="C55" s="67">
        <f>-I50</f>
        <v>-96</v>
      </c>
      <c r="D55" s="65"/>
      <c r="E55" s="78"/>
      <c r="K55" s="58"/>
    </row>
    <row r="56" spans="1:14" x14ac:dyDescent="0.2">
      <c r="A56" s="62"/>
      <c r="B56" s="68" t="s">
        <v>9013</v>
      </c>
      <c r="C56" s="67">
        <v>-5</v>
      </c>
      <c r="D56" s="67">
        <v>-5</v>
      </c>
      <c r="E56" s="78"/>
      <c r="K56" s="58"/>
      <c r="N56" s="3" t="s">
        <v>9015</v>
      </c>
    </row>
    <row r="57" spans="1:14" x14ac:dyDescent="0.2">
      <c r="A57" s="62"/>
      <c r="B57" s="68" t="s">
        <v>9014</v>
      </c>
      <c r="C57" s="67">
        <v>-12</v>
      </c>
      <c r="D57" s="67">
        <v>-12</v>
      </c>
      <c r="E57" s="78"/>
      <c r="K57" s="58"/>
      <c r="N57" s="3" t="s">
        <v>9016</v>
      </c>
    </row>
    <row r="58" spans="1:14" x14ac:dyDescent="0.2">
      <c r="A58" s="62"/>
      <c r="B58" s="64" t="s">
        <v>6004</v>
      </c>
      <c r="C58" s="67"/>
      <c r="D58" s="50">
        <v>-104</v>
      </c>
      <c r="E58" s="78"/>
      <c r="K58" s="58"/>
      <c r="N58" s="39" t="s">
        <v>6006</v>
      </c>
    </row>
    <row r="59" spans="1:14" x14ac:dyDescent="0.2">
      <c r="A59" s="62"/>
      <c r="B59" s="68" t="s">
        <v>8878</v>
      </c>
      <c r="C59" s="67"/>
      <c r="D59" s="50"/>
      <c r="E59" s="78">
        <v>-430</v>
      </c>
      <c r="K59" s="58"/>
      <c r="N59" s="26" t="s">
        <v>8880</v>
      </c>
    </row>
    <row r="60" spans="1:14" x14ac:dyDescent="0.2">
      <c r="A60" s="62"/>
      <c r="B60" s="68" t="s">
        <v>8879</v>
      </c>
      <c r="C60" s="67"/>
      <c r="D60" s="50"/>
      <c r="E60" s="78">
        <v>-89</v>
      </c>
      <c r="K60" s="58"/>
      <c r="N60" s="26" t="s">
        <v>8881</v>
      </c>
    </row>
    <row r="61" spans="1:14" x14ac:dyDescent="0.2">
      <c r="A61" s="62"/>
      <c r="B61" s="49"/>
      <c r="C61" s="67"/>
      <c r="D61" s="67"/>
      <c r="E61" s="78"/>
      <c r="K61" s="56"/>
    </row>
    <row r="62" spans="1:14" x14ac:dyDescent="0.2">
      <c r="A62" s="69" t="s">
        <v>146</v>
      </c>
      <c r="B62" s="49"/>
      <c r="C62" s="71">
        <f>SUM(C54:C61)</f>
        <v>7</v>
      </c>
      <c r="D62" s="71">
        <f>SUM(D54:D61)</f>
        <v>-121</v>
      </c>
      <c r="E62" s="71">
        <f>SUM(E54:E61)</f>
        <v>-519</v>
      </c>
    </row>
    <row r="63" spans="1:14" x14ac:dyDescent="0.2">
      <c r="A63" s="62"/>
      <c r="B63" s="49"/>
      <c r="C63" s="50"/>
      <c r="D63" s="50"/>
      <c r="E63" s="50"/>
    </row>
    <row r="64" spans="1:14" x14ac:dyDescent="0.2">
      <c r="A64" s="62" t="s">
        <v>7759</v>
      </c>
      <c r="B64" s="49"/>
      <c r="C64" s="50"/>
      <c r="D64" s="50"/>
      <c r="E64" s="50">
        <f>E62+D62</f>
        <v>-640</v>
      </c>
    </row>
  </sheetData>
  <hyperlinks>
    <hyperlink ref="A1" location="'statewide summary'!Print_Titles" display="Link to Summary Worksheet" xr:uid="{822979DF-2C6D-4112-8C78-3C862314B210}"/>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2/19/2025</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E5C70-637A-4025-8032-0AF4985F28AC}">
  <dimension ref="A1:N112"/>
  <sheetViews>
    <sheetView showGridLines="0" workbookViewId="0">
      <pane xSplit="2" ySplit="10" topLeftCell="C11" activePane="bottomRight" state="frozen"/>
      <selection pane="topRight" activeCell="C1" sqref="C1"/>
      <selection pane="bottomLeft" activeCell="A14" sqref="A14"/>
      <selection pane="bottomRight" activeCell="B15" sqref="B15"/>
    </sheetView>
  </sheetViews>
  <sheetFormatPr defaultRowHeight="12.75" x14ac:dyDescent="0.2"/>
  <cols>
    <col min="1" max="1" width="5.28515625" style="39" customWidth="1"/>
    <col min="2" max="2" width="33.42578125" style="39" customWidth="1"/>
    <col min="3" max="9" width="13.7109375" style="39" customWidth="1"/>
    <col min="10" max="10" width="1.7109375" style="39" customWidth="1"/>
    <col min="11" max="11" width="9.140625" style="39"/>
    <col min="12" max="12" width="1.7109375" style="39" customWidth="1"/>
    <col min="13" max="16384" width="9.140625" style="39"/>
  </cols>
  <sheetData>
    <row r="1" spans="1:11" ht="16.149999999999999" customHeight="1" x14ac:dyDescent="0.2">
      <c r="A1" s="92" t="s">
        <v>8923</v>
      </c>
    </row>
    <row r="2" spans="1:11" ht="14.45" customHeight="1" x14ac:dyDescent="0.2">
      <c r="B2" s="94" t="s">
        <v>1360</v>
      </c>
    </row>
    <row r="3" spans="1:11" ht="2.1" customHeight="1" x14ac:dyDescent="0.2"/>
    <row r="4" spans="1:11" ht="14.45" customHeight="1" x14ac:dyDescent="0.2">
      <c r="B4" s="46" t="s">
        <v>1</v>
      </c>
    </row>
    <row r="5" spans="1:11" ht="1.1499999999999999" customHeight="1" x14ac:dyDescent="0.2"/>
    <row r="6" spans="1:11" ht="14.45" customHeight="1" x14ac:dyDescent="0.2">
      <c r="B6" s="46" t="s">
        <v>2</v>
      </c>
    </row>
    <row r="7" spans="1:11" ht="0.75" customHeight="1" x14ac:dyDescent="0.2"/>
    <row r="8" spans="1:11" ht="14.45" customHeight="1" x14ac:dyDescent="0.2">
      <c r="B8" s="47" t="s">
        <v>3</v>
      </c>
    </row>
    <row r="9" spans="1:11" x14ac:dyDescent="0.2">
      <c r="B9" s="42" t="s">
        <v>4</v>
      </c>
      <c r="C9" s="37" t="s">
        <v>4</v>
      </c>
      <c r="D9" s="37" t="s">
        <v>4</v>
      </c>
      <c r="E9" s="37" t="s">
        <v>4</v>
      </c>
      <c r="F9" s="37" t="s">
        <v>4</v>
      </c>
      <c r="G9" s="37" t="s">
        <v>4</v>
      </c>
      <c r="H9" s="37" t="s">
        <v>5</v>
      </c>
      <c r="I9" s="37" t="s">
        <v>174</v>
      </c>
    </row>
    <row r="10" spans="1:11" x14ac:dyDescent="0.2">
      <c r="B10" s="43" t="s">
        <v>4</v>
      </c>
      <c r="C10" s="38" t="s">
        <v>7</v>
      </c>
      <c r="D10" s="38" t="s">
        <v>8</v>
      </c>
      <c r="E10" s="38" t="s">
        <v>9</v>
      </c>
      <c r="F10" s="38" t="s">
        <v>10</v>
      </c>
      <c r="G10" s="38" t="s">
        <v>11</v>
      </c>
      <c r="H10" s="38" t="s">
        <v>12</v>
      </c>
      <c r="I10" s="38" t="s">
        <v>13</v>
      </c>
      <c r="K10" s="54" t="s">
        <v>331</v>
      </c>
    </row>
    <row r="11" spans="1:11" x14ac:dyDescent="0.2">
      <c r="B11" s="42" t="s">
        <v>153</v>
      </c>
      <c r="C11" s="86">
        <v>0</v>
      </c>
      <c r="D11" s="86">
        <v>0</v>
      </c>
      <c r="E11" s="86">
        <v>0</v>
      </c>
      <c r="F11" s="86">
        <v>0</v>
      </c>
      <c r="G11" s="86">
        <v>0</v>
      </c>
      <c r="H11" s="86">
        <v>37151</v>
      </c>
      <c r="I11" s="86">
        <v>31622</v>
      </c>
    </row>
    <row r="12" spans="1:11" x14ac:dyDescent="0.2">
      <c r="B12" s="44" t="s">
        <v>1359</v>
      </c>
      <c r="C12" s="40">
        <v>13395.165999999999</v>
      </c>
      <c r="D12" s="40">
        <v>13611.406999999999</v>
      </c>
      <c r="E12" s="40">
        <v>14612.508</v>
      </c>
      <c r="F12" s="40">
        <v>14566.674000000001</v>
      </c>
      <c r="G12" s="40">
        <v>28940.864239999999</v>
      </c>
      <c r="H12" s="40">
        <v>0</v>
      </c>
      <c r="I12" s="40">
        <v>0</v>
      </c>
    </row>
    <row r="13" spans="1:11" x14ac:dyDescent="0.2">
      <c r="B13" s="45" t="s">
        <v>146</v>
      </c>
      <c r="C13" s="41">
        <v>13395.165999999999</v>
      </c>
      <c r="D13" s="41">
        <v>13611.406999999999</v>
      </c>
      <c r="E13" s="41">
        <v>14612.508</v>
      </c>
      <c r="F13" s="41">
        <v>14566.674000000001</v>
      </c>
      <c r="G13" s="41">
        <v>28940.864239999999</v>
      </c>
      <c r="H13" s="41">
        <v>37151</v>
      </c>
      <c r="I13" s="41">
        <v>31622</v>
      </c>
    </row>
    <row r="15" spans="1:11" x14ac:dyDescent="0.2">
      <c r="B15" s="72" t="s">
        <v>9036</v>
      </c>
      <c r="C15" s="87"/>
      <c r="D15" s="87"/>
      <c r="E15" s="87"/>
      <c r="F15" s="87"/>
      <c r="G15" s="87"/>
      <c r="H15" s="87"/>
      <c r="I15" s="88">
        <f>I13+K15</f>
        <v>31622</v>
      </c>
      <c r="K15" s="55">
        <f>SUM(K16:K74)</f>
        <v>0</v>
      </c>
    </row>
    <row r="16" spans="1:11" x14ac:dyDescent="0.2">
      <c r="B16" s="87" t="s">
        <v>257</v>
      </c>
      <c r="C16" s="87"/>
      <c r="D16" s="87"/>
      <c r="E16" s="87"/>
      <c r="F16" s="87"/>
      <c r="G16" s="87"/>
      <c r="H16" s="87"/>
      <c r="I16" s="89">
        <f>I15/I13-1</f>
        <v>0</v>
      </c>
      <c r="K16" s="56"/>
    </row>
    <row r="17" spans="1:14" x14ac:dyDescent="0.2">
      <c r="K17" s="56"/>
    </row>
    <row r="18" spans="1:14" x14ac:dyDescent="0.2">
      <c r="D18" s="57"/>
      <c r="E18" s="57"/>
      <c r="F18" s="57"/>
      <c r="G18" s="57"/>
      <c r="H18" s="57"/>
      <c r="I18" s="57"/>
      <c r="J18" s="57"/>
      <c r="K18" s="58"/>
    </row>
    <row r="19" spans="1:14" x14ac:dyDescent="0.2">
      <c r="A19" s="59" t="s">
        <v>256</v>
      </c>
      <c r="D19" s="57"/>
      <c r="E19" s="57"/>
      <c r="F19" s="57"/>
      <c r="G19" s="57"/>
      <c r="H19" s="57"/>
      <c r="I19" s="57"/>
      <c r="J19" s="57"/>
      <c r="K19" s="58"/>
    </row>
    <row r="20" spans="1:14" x14ac:dyDescent="0.2">
      <c r="D20" s="57"/>
      <c r="E20" s="57"/>
      <c r="F20" s="57"/>
      <c r="G20" s="57"/>
      <c r="H20" s="57"/>
      <c r="I20" s="57"/>
      <c r="J20" s="57"/>
      <c r="K20" s="58"/>
    </row>
    <row r="21" spans="1:14" x14ac:dyDescent="0.2">
      <c r="A21" s="60">
        <v>2021</v>
      </c>
      <c r="D21" s="57"/>
      <c r="E21" s="57"/>
      <c r="F21" s="57"/>
      <c r="G21" s="57"/>
      <c r="H21" s="57"/>
      <c r="I21" s="57"/>
      <c r="J21" s="57"/>
      <c r="K21" s="58"/>
    </row>
    <row r="22" spans="1:14" x14ac:dyDescent="0.2">
      <c r="B22" s="26" t="s">
        <v>6007</v>
      </c>
      <c r="F22" s="57"/>
      <c r="G22" s="57">
        <v>27</v>
      </c>
      <c r="H22" s="57">
        <v>0</v>
      </c>
      <c r="I22" s="57"/>
      <c r="J22" s="57"/>
      <c r="K22" s="58"/>
      <c r="M22" s="39" t="s">
        <v>184</v>
      </c>
      <c r="N22" s="26" t="s">
        <v>6013</v>
      </c>
    </row>
    <row r="23" spans="1:14" x14ac:dyDescent="0.2">
      <c r="B23" s="26" t="s">
        <v>6008</v>
      </c>
      <c r="F23" s="57"/>
      <c r="G23" s="57">
        <v>125</v>
      </c>
      <c r="H23" s="57">
        <v>0</v>
      </c>
      <c r="I23" s="57"/>
      <c r="J23" s="57"/>
      <c r="K23" s="58"/>
      <c r="M23" s="39" t="s">
        <v>184</v>
      </c>
      <c r="N23" s="26" t="s">
        <v>6014</v>
      </c>
    </row>
    <row r="24" spans="1:14" x14ac:dyDescent="0.2">
      <c r="B24" s="26" t="s">
        <v>6009</v>
      </c>
      <c r="F24" s="57"/>
      <c r="G24" s="57">
        <v>340</v>
      </c>
      <c r="H24" s="57">
        <v>340</v>
      </c>
      <c r="I24" s="57"/>
      <c r="J24" s="57"/>
      <c r="K24" s="58"/>
      <c r="M24" s="39" t="s">
        <v>180</v>
      </c>
      <c r="N24" s="26" t="s">
        <v>6015</v>
      </c>
    </row>
    <row r="25" spans="1:14" x14ac:dyDescent="0.2">
      <c r="B25" s="26" t="s">
        <v>6010</v>
      </c>
      <c r="F25" s="57"/>
      <c r="G25" s="57">
        <v>2000</v>
      </c>
      <c r="H25" s="57">
        <v>2000</v>
      </c>
      <c r="I25" s="57"/>
      <c r="J25" s="57"/>
      <c r="K25" s="58"/>
      <c r="M25" s="39" t="s">
        <v>180</v>
      </c>
      <c r="N25" s="26" t="s">
        <v>6016</v>
      </c>
    </row>
    <row r="26" spans="1:14" x14ac:dyDescent="0.2">
      <c r="B26" s="26" t="s">
        <v>6011</v>
      </c>
      <c r="F26" s="57"/>
      <c r="G26" s="57">
        <v>-110</v>
      </c>
      <c r="H26" s="57">
        <v>-110</v>
      </c>
      <c r="I26" s="57"/>
      <c r="J26" s="57"/>
      <c r="K26" s="58"/>
      <c r="M26" s="39" t="s">
        <v>180</v>
      </c>
      <c r="N26" s="26" t="s">
        <v>6017</v>
      </c>
    </row>
    <row r="27" spans="1:14" x14ac:dyDescent="0.2">
      <c r="B27" s="26" t="s">
        <v>6012</v>
      </c>
      <c r="F27" s="57"/>
      <c r="G27" s="57">
        <v>3000</v>
      </c>
      <c r="H27" s="57">
        <v>0</v>
      </c>
      <c r="I27" s="57"/>
      <c r="J27" s="57"/>
      <c r="K27" s="58"/>
      <c r="M27" s="39" t="s">
        <v>184</v>
      </c>
      <c r="N27" s="26" t="s">
        <v>6018</v>
      </c>
    </row>
    <row r="28" spans="1:14" x14ac:dyDescent="0.2">
      <c r="B28" s="39" t="s">
        <v>221</v>
      </c>
      <c r="F28" s="57"/>
      <c r="G28" s="57">
        <v>11</v>
      </c>
      <c r="H28" s="57">
        <v>52</v>
      </c>
      <c r="I28" s="57"/>
      <c r="J28" s="57"/>
      <c r="K28" s="58"/>
      <c r="N28" s="3" t="s">
        <v>2345</v>
      </c>
    </row>
    <row r="29" spans="1:14" x14ac:dyDescent="0.2">
      <c r="B29" s="39" t="s">
        <v>166</v>
      </c>
      <c r="F29" s="57"/>
      <c r="G29" s="57">
        <v>24</v>
      </c>
      <c r="H29" s="57">
        <v>-8</v>
      </c>
      <c r="I29" s="57"/>
      <c r="J29" s="57"/>
      <c r="K29" s="58"/>
    </row>
    <row r="30" spans="1:14" x14ac:dyDescent="0.2">
      <c r="F30" s="57"/>
      <c r="G30" s="57"/>
      <c r="H30" s="57"/>
      <c r="I30" s="57"/>
      <c r="J30" s="57"/>
      <c r="K30" s="58"/>
    </row>
    <row r="31" spans="1:14" x14ac:dyDescent="0.2">
      <c r="A31" s="39">
        <v>2022</v>
      </c>
      <c r="F31" s="57"/>
      <c r="G31" s="57"/>
      <c r="H31" s="57"/>
      <c r="I31" s="57"/>
      <c r="J31" s="57"/>
      <c r="K31" s="58"/>
    </row>
    <row r="32" spans="1:14" x14ac:dyDescent="0.2">
      <c r="B32" s="26" t="s">
        <v>6019</v>
      </c>
      <c r="F32" s="57"/>
      <c r="G32" s="57">
        <v>600</v>
      </c>
      <c r="H32" s="57">
        <v>0</v>
      </c>
      <c r="I32" s="57"/>
      <c r="J32" s="57"/>
      <c r="K32" s="58"/>
      <c r="M32" s="39" t="s">
        <v>184</v>
      </c>
      <c r="N32" s="26" t="s">
        <v>6027</v>
      </c>
    </row>
    <row r="33" spans="1:14" x14ac:dyDescent="0.2">
      <c r="B33" s="26" t="s">
        <v>6020</v>
      </c>
      <c r="F33" s="57"/>
      <c r="G33" s="57">
        <v>125</v>
      </c>
      <c r="H33" s="57">
        <v>0</v>
      </c>
      <c r="I33" s="57"/>
      <c r="J33" s="57"/>
      <c r="K33" s="58"/>
      <c r="M33" s="39" t="s">
        <v>184</v>
      </c>
      <c r="N33" s="26" t="s">
        <v>6028</v>
      </c>
    </row>
    <row r="34" spans="1:14" x14ac:dyDescent="0.2">
      <c r="B34" s="26" t="s">
        <v>6021</v>
      </c>
      <c r="F34" s="57"/>
      <c r="G34" s="57">
        <v>2000</v>
      </c>
      <c r="H34" s="57">
        <v>0</v>
      </c>
      <c r="I34" s="57"/>
      <c r="J34" s="57"/>
      <c r="K34" s="58"/>
      <c r="M34" s="39" t="s">
        <v>184</v>
      </c>
      <c r="N34" s="26" t="s">
        <v>6029</v>
      </c>
    </row>
    <row r="35" spans="1:14" x14ac:dyDescent="0.2">
      <c r="B35" s="26" t="s">
        <v>6022</v>
      </c>
      <c r="F35" s="57"/>
      <c r="G35" s="57">
        <v>60</v>
      </c>
      <c r="H35" s="57">
        <v>0</v>
      </c>
      <c r="I35" s="57"/>
      <c r="J35" s="57"/>
      <c r="K35" s="58"/>
      <c r="M35" s="39" t="s">
        <v>184</v>
      </c>
      <c r="N35" s="26" t="s">
        <v>6030</v>
      </c>
    </row>
    <row r="36" spans="1:14" x14ac:dyDescent="0.2">
      <c r="B36" s="26" t="s">
        <v>6023</v>
      </c>
      <c r="F36" s="57"/>
      <c r="G36" s="57">
        <v>50</v>
      </c>
      <c r="H36" s="57">
        <v>0</v>
      </c>
      <c r="I36" s="57"/>
      <c r="J36" s="57"/>
      <c r="K36" s="58"/>
      <c r="M36" s="39" t="s">
        <v>184</v>
      </c>
      <c r="N36" s="26" t="s">
        <v>6031</v>
      </c>
    </row>
    <row r="37" spans="1:14" x14ac:dyDescent="0.2">
      <c r="B37" s="26" t="s">
        <v>6024</v>
      </c>
      <c r="F37" s="57"/>
      <c r="G37" s="57">
        <v>2000</v>
      </c>
      <c r="H37" s="57">
        <v>3000</v>
      </c>
      <c r="I37" s="57"/>
      <c r="J37" s="57"/>
      <c r="K37" s="58"/>
      <c r="M37" s="39" t="s">
        <v>182</v>
      </c>
      <c r="N37" s="26" t="s">
        <v>6032</v>
      </c>
    </row>
    <row r="38" spans="1:14" x14ac:dyDescent="0.2">
      <c r="B38" s="26" t="s">
        <v>6025</v>
      </c>
      <c r="F38" s="57"/>
      <c r="G38" s="57">
        <v>1300</v>
      </c>
      <c r="H38" s="57">
        <v>4000</v>
      </c>
      <c r="I38" s="57"/>
      <c r="J38" s="57"/>
      <c r="K38" s="58"/>
      <c r="M38" s="39" t="s">
        <v>182</v>
      </c>
      <c r="N38" s="26" t="s">
        <v>6033</v>
      </c>
    </row>
    <row r="39" spans="1:14" x14ac:dyDescent="0.2">
      <c r="B39" s="26" t="s">
        <v>6026</v>
      </c>
      <c r="F39" s="57"/>
      <c r="G39" s="57">
        <v>2700</v>
      </c>
      <c r="H39" s="57">
        <v>5400</v>
      </c>
      <c r="I39" s="57"/>
      <c r="J39" s="57"/>
      <c r="K39" s="58"/>
      <c r="M39" s="39" t="s">
        <v>180</v>
      </c>
      <c r="N39" s="26" t="s">
        <v>6034</v>
      </c>
    </row>
    <row r="40" spans="1:14" x14ac:dyDescent="0.2">
      <c r="B40" s="39" t="s">
        <v>221</v>
      </c>
      <c r="F40" s="57"/>
      <c r="G40" s="57">
        <v>82</v>
      </c>
      <c r="H40" s="57">
        <v>166</v>
      </c>
      <c r="I40" s="57"/>
      <c r="J40" s="57"/>
      <c r="K40" s="58"/>
      <c r="N40" s="39" t="s">
        <v>1161</v>
      </c>
    </row>
    <row r="41" spans="1:14" x14ac:dyDescent="0.2">
      <c r="B41" s="39" t="s">
        <v>166</v>
      </c>
      <c r="F41" s="57"/>
      <c r="G41" s="57">
        <v>14</v>
      </c>
      <c r="H41" s="57">
        <v>23</v>
      </c>
      <c r="I41" s="57"/>
      <c r="J41" s="57"/>
      <c r="K41" s="58"/>
    </row>
    <row r="42" spans="1:14" x14ac:dyDescent="0.2">
      <c r="F42" s="57"/>
      <c r="G42" s="57"/>
      <c r="H42" s="57"/>
      <c r="I42" s="57"/>
      <c r="J42" s="57"/>
      <c r="K42" s="58"/>
    </row>
    <row r="43" spans="1:14" x14ac:dyDescent="0.2">
      <c r="A43" s="39">
        <v>2023</v>
      </c>
      <c r="F43" s="57"/>
      <c r="G43" s="57"/>
      <c r="H43" s="57"/>
      <c r="I43" s="57"/>
      <c r="J43" s="57"/>
      <c r="K43" s="58"/>
    </row>
    <row r="44" spans="1:14" x14ac:dyDescent="0.2">
      <c r="B44" s="26" t="s">
        <v>6020</v>
      </c>
      <c r="F44" s="57"/>
      <c r="G44" s="57"/>
      <c r="H44" s="57">
        <v>300</v>
      </c>
      <c r="I44" s="57">
        <v>0</v>
      </c>
      <c r="J44" s="57"/>
      <c r="K44" s="58"/>
      <c r="M44" s="39" t="s">
        <v>184</v>
      </c>
      <c r="N44" s="26" t="s">
        <v>6038</v>
      </c>
    </row>
    <row r="45" spans="1:14" x14ac:dyDescent="0.2">
      <c r="B45" s="26" t="s">
        <v>6035</v>
      </c>
      <c r="F45" s="57"/>
      <c r="G45" s="57"/>
      <c r="H45" s="57">
        <v>1000</v>
      </c>
      <c r="I45" s="57">
        <v>1000</v>
      </c>
      <c r="J45" s="57"/>
      <c r="K45" s="58"/>
      <c r="M45" s="39" t="s">
        <v>180</v>
      </c>
      <c r="N45" s="26" t="s">
        <v>6039</v>
      </c>
    </row>
    <row r="46" spans="1:14" x14ac:dyDescent="0.2">
      <c r="B46" s="26" t="s">
        <v>6036</v>
      </c>
      <c r="F46" s="57"/>
      <c r="G46" s="57"/>
      <c r="H46" s="57">
        <v>1000</v>
      </c>
      <c r="I46" s="57">
        <v>0</v>
      </c>
      <c r="J46" s="57"/>
      <c r="K46" s="58"/>
      <c r="M46" s="39" t="s">
        <v>184</v>
      </c>
      <c r="N46" s="26" t="s">
        <v>6040</v>
      </c>
    </row>
    <row r="47" spans="1:14" x14ac:dyDescent="0.2">
      <c r="B47" s="26" t="s">
        <v>6037</v>
      </c>
      <c r="F47" s="57"/>
      <c r="G47" s="57"/>
      <c r="H47" s="57">
        <v>600</v>
      </c>
      <c r="I47" s="57">
        <v>0</v>
      </c>
      <c r="J47" s="57"/>
      <c r="K47" s="58"/>
      <c r="M47" s="39" t="s">
        <v>184</v>
      </c>
      <c r="N47" s="26" t="s">
        <v>6041</v>
      </c>
    </row>
    <row r="48" spans="1:14" x14ac:dyDescent="0.2">
      <c r="B48" s="39" t="s">
        <v>221</v>
      </c>
      <c r="F48" s="57"/>
      <c r="G48" s="57"/>
      <c r="H48" s="57">
        <v>294</v>
      </c>
      <c r="I48" s="57">
        <v>283</v>
      </c>
      <c r="J48" s="57"/>
      <c r="K48" s="58"/>
      <c r="N48" s="39" t="s">
        <v>2491</v>
      </c>
    </row>
    <row r="49" spans="1:14" x14ac:dyDescent="0.2">
      <c r="B49" s="39" t="s">
        <v>166</v>
      </c>
      <c r="F49" s="57"/>
      <c r="G49" s="57"/>
      <c r="H49" s="57">
        <v>69</v>
      </c>
      <c r="I49" s="57">
        <v>48</v>
      </c>
      <c r="J49" s="57"/>
      <c r="K49" s="58"/>
    </row>
    <row r="50" spans="1:14" x14ac:dyDescent="0.2">
      <c r="F50" s="57"/>
      <c r="G50" s="57"/>
      <c r="H50" s="57"/>
      <c r="I50" s="57"/>
      <c r="J50" s="57"/>
      <c r="K50" s="58"/>
    </row>
    <row r="51" spans="1:14" x14ac:dyDescent="0.2">
      <c r="A51" s="39">
        <v>2024</v>
      </c>
      <c r="F51" s="57"/>
      <c r="G51" s="57"/>
      <c r="H51" s="57"/>
      <c r="I51" s="57"/>
      <c r="J51" s="57"/>
      <c r="K51" s="58"/>
    </row>
    <row r="52" spans="1:14" x14ac:dyDescent="0.2">
      <c r="B52" s="26" t="s">
        <v>6042</v>
      </c>
      <c r="F52" s="57"/>
      <c r="G52" s="57"/>
      <c r="H52" s="57">
        <v>500</v>
      </c>
      <c r="I52" s="57">
        <v>0</v>
      </c>
      <c r="J52" s="57"/>
      <c r="K52" s="58"/>
      <c r="M52" s="39" t="s">
        <v>184</v>
      </c>
      <c r="N52" s="26" t="s">
        <v>6044</v>
      </c>
    </row>
    <row r="53" spans="1:14" x14ac:dyDescent="0.2">
      <c r="B53" s="26" t="s">
        <v>6035</v>
      </c>
      <c r="F53" s="57"/>
      <c r="G53" s="57"/>
      <c r="H53" s="57">
        <v>3500</v>
      </c>
      <c r="I53" s="57">
        <v>0</v>
      </c>
      <c r="J53" s="57"/>
      <c r="K53" s="58"/>
      <c r="M53" s="39" t="s">
        <v>184</v>
      </c>
      <c r="N53" s="26" t="s">
        <v>6045</v>
      </c>
    </row>
    <row r="54" spans="1:14" x14ac:dyDescent="0.2">
      <c r="B54" s="26" t="s">
        <v>6043</v>
      </c>
      <c r="F54" s="57"/>
      <c r="G54" s="57"/>
      <c r="H54" s="57">
        <v>200</v>
      </c>
      <c r="I54" s="57">
        <v>400</v>
      </c>
      <c r="J54" s="57"/>
      <c r="K54" s="58"/>
      <c r="M54" s="39" t="s">
        <v>180</v>
      </c>
      <c r="N54" s="26" t="s">
        <v>6046</v>
      </c>
    </row>
    <row r="55" spans="1:14" x14ac:dyDescent="0.2">
      <c r="B55" s="39" t="s">
        <v>221</v>
      </c>
      <c r="F55" s="57"/>
      <c r="G55" s="57"/>
      <c r="H55" s="57">
        <v>-5</v>
      </c>
      <c r="I55" s="57">
        <v>-8</v>
      </c>
      <c r="J55" s="57"/>
      <c r="K55" s="58"/>
      <c r="N55" s="3" t="s">
        <v>2338</v>
      </c>
    </row>
    <row r="56" spans="1:14" x14ac:dyDescent="0.2">
      <c r="B56" s="39" t="s">
        <v>166</v>
      </c>
      <c r="F56" s="57"/>
      <c r="G56" s="57"/>
      <c r="H56" s="57">
        <v>32</v>
      </c>
      <c r="I56" s="57">
        <v>2</v>
      </c>
      <c r="J56" s="57"/>
      <c r="K56" s="58"/>
    </row>
    <row r="57" spans="1:14" x14ac:dyDescent="0.2">
      <c r="F57" s="57"/>
      <c r="G57" s="57"/>
      <c r="H57" s="57"/>
      <c r="I57" s="57"/>
      <c r="J57" s="57"/>
      <c r="K57" s="58"/>
    </row>
    <row r="58" spans="1:14" x14ac:dyDescent="0.2">
      <c r="F58" s="57"/>
      <c r="G58" s="57"/>
      <c r="H58" s="57"/>
      <c r="I58" s="57"/>
      <c r="J58" s="57"/>
      <c r="K58" s="58"/>
    </row>
    <row r="59" spans="1:14" x14ac:dyDescent="0.2">
      <c r="A59" s="59" t="s">
        <v>6459</v>
      </c>
      <c r="F59" s="57"/>
      <c r="G59" s="57"/>
      <c r="H59" s="57"/>
      <c r="I59" s="57"/>
      <c r="J59" s="57"/>
      <c r="K59" s="58"/>
    </row>
    <row r="60" spans="1:14" x14ac:dyDescent="0.2">
      <c r="B60" s="39" t="s">
        <v>579</v>
      </c>
      <c r="F60" s="57"/>
      <c r="G60" s="57"/>
      <c r="H60" s="57"/>
      <c r="I60" s="57">
        <v>131</v>
      </c>
      <c r="J60" s="57"/>
      <c r="K60" s="58"/>
      <c r="N60" s="39" t="s">
        <v>8935</v>
      </c>
    </row>
    <row r="61" spans="1:14" x14ac:dyDescent="0.2">
      <c r="B61" s="39" t="s">
        <v>578</v>
      </c>
      <c r="F61" s="57"/>
      <c r="G61" s="57"/>
      <c r="H61" s="57"/>
      <c r="I61" s="57">
        <v>-79</v>
      </c>
      <c r="J61" s="57"/>
      <c r="K61" s="58"/>
      <c r="N61" s="39" t="s">
        <v>8936</v>
      </c>
    </row>
    <row r="62" spans="1:14" x14ac:dyDescent="0.2">
      <c r="B62" s="39" t="s">
        <v>5745</v>
      </c>
      <c r="F62" s="57"/>
      <c r="G62" s="57"/>
      <c r="H62" s="57"/>
      <c r="I62" s="57">
        <v>134</v>
      </c>
      <c r="J62" s="57"/>
      <c r="K62" s="58"/>
    </row>
    <row r="63" spans="1:14" x14ac:dyDescent="0.2">
      <c r="F63" s="57"/>
      <c r="G63" s="57"/>
      <c r="H63" s="57"/>
      <c r="I63" s="57"/>
      <c r="J63" s="57"/>
      <c r="K63" s="58"/>
    </row>
    <row r="64" spans="1:14" x14ac:dyDescent="0.2">
      <c r="F64" s="57"/>
      <c r="G64" s="57"/>
      <c r="H64" s="57"/>
      <c r="I64" s="57"/>
      <c r="J64" s="57"/>
      <c r="K64" s="58"/>
    </row>
    <row r="65" spans="1:14" ht="25.5" x14ac:dyDescent="0.2">
      <c r="A65" s="61" t="s">
        <v>6460</v>
      </c>
      <c r="B65" s="62"/>
      <c r="C65" s="66" t="s">
        <v>3292</v>
      </c>
      <c r="D65" s="66" t="s">
        <v>3293</v>
      </c>
      <c r="E65" s="70" t="s">
        <v>7761</v>
      </c>
      <c r="F65" s="57"/>
      <c r="G65" s="57"/>
      <c r="H65" s="57"/>
      <c r="I65" s="57"/>
      <c r="J65" s="57"/>
      <c r="K65" s="58"/>
    </row>
    <row r="66" spans="1:14" x14ac:dyDescent="0.2">
      <c r="A66" s="62"/>
      <c r="B66" s="51" t="s">
        <v>6461</v>
      </c>
      <c r="C66" s="67">
        <f>-I62</f>
        <v>-134</v>
      </c>
      <c r="D66" s="67"/>
      <c r="E66" s="78"/>
      <c r="F66" s="57"/>
      <c r="G66" s="57"/>
      <c r="H66" s="57"/>
      <c r="I66" s="57"/>
      <c r="J66" s="57"/>
      <c r="K66" s="58"/>
      <c r="N66" s="3"/>
    </row>
    <row r="67" spans="1:14" x14ac:dyDescent="0.2">
      <c r="A67" s="62"/>
      <c r="B67" s="68" t="s">
        <v>9013</v>
      </c>
      <c r="C67" s="67">
        <v>-10</v>
      </c>
      <c r="D67" s="67">
        <v>-10</v>
      </c>
      <c r="E67" s="78"/>
      <c r="F67" s="57"/>
      <c r="G67" s="57"/>
      <c r="H67" s="57"/>
      <c r="I67" s="57"/>
      <c r="J67" s="57"/>
      <c r="K67" s="58"/>
      <c r="N67" s="3" t="s">
        <v>9015</v>
      </c>
    </row>
    <row r="68" spans="1:14" x14ac:dyDescent="0.2">
      <c r="A68" s="62"/>
      <c r="B68" s="68" t="s">
        <v>9014</v>
      </c>
      <c r="C68" s="67">
        <v>-16</v>
      </c>
      <c r="D68" s="67">
        <v>-16</v>
      </c>
      <c r="E68" s="78"/>
      <c r="F68" s="57"/>
      <c r="G68" s="57"/>
      <c r="H68" s="57"/>
      <c r="I68" s="57"/>
      <c r="J68" s="57"/>
      <c r="K68" s="58"/>
      <c r="N68" s="3" t="s">
        <v>9016</v>
      </c>
    </row>
    <row r="69" spans="1:14" x14ac:dyDescent="0.2">
      <c r="A69" s="62"/>
      <c r="B69" s="68" t="s">
        <v>6650</v>
      </c>
      <c r="C69" s="67"/>
      <c r="D69" s="65"/>
      <c r="E69" s="78">
        <v>-340</v>
      </c>
      <c r="F69" s="57"/>
      <c r="G69" s="57"/>
      <c r="H69" s="57"/>
      <c r="I69" s="57"/>
      <c r="J69" s="57"/>
      <c r="K69" s="58"/>
      <c r="N69" s="26" t="s">
        <v>8886</v>
      </c>
    </row>
    <row r="70" spans="1:14" x14ac:dyDescent="0.2">
      <c r="A70" s="62"/>
      <c r="B70" s="68" t="s">
        <v>8882</v>
      </c>
      <c r="C70" s="67"/>
      <c r="D70" s="50"/>
      <c r="E70" s="78">
        <v>-180</v>
      </c>
      <c r="F70" s="57"/>
      <c r="G70" s="57"/>
      <c r="H70" s="57"/>
      <c r="I70" s="57"/>
      <c r="J70" s="57"/>
      <c r="K70" s="58"/>
      <c r="N70" s="26" t="s">
        <v>8887</v>
      </c>
    </row>
    <row r="71" spans="1:14" x14ac:dyDescent="0.2">
      <c r="A71" s="62"/>
      <c r="B71" s="68" t="s">
        <v>8883</v>
      </c>
      <c r="C71" s="67"/>
      <c r="D71" s="50"/>
      <c r="E71" s="78">
        <v>-156</v>
      </c>
      <c r="F71" s="57"/>
      <c r="G71" s="57"/>
      <c r="H71" s="57"/>
      <c r="I71" s="57"/>
      <c r="J71" s="57"/>
      <c r="K71" s="58"/>
      <c r="N71" s="26" t="s">
        <v>8888</v>
      </c>
    </row>
    <row r="72" spans="1:14" x14ac:dyDescent="0.2">
      <c r="A72" s="62"/>
      <c r="B72" s="68" t="s">
        <v>8884</v>
      </c>
      <c r="C72" s="67"/>
      <c r="D72" s="50"/>
      <c r="E72" s="78">
        <v>-729</v>
      </c>
      <c r="F72" s="57"/>
      <c r="G72" s="57"/>
      <c r="H72" s="57"/>
      <c r="I72" s="57"/>
      <c r="J72" s="57"/>
      <c r="K72" s="58"/>
      <c r="N72" s="26" t="s">
        <v>8889</v>
      </c>
    </row>
    <row r="73" spans="1:14" x14ac:dyDescent="0.2">
      <c r="A73" s="62"/>
      <c r="B73" s="68" t="s">
        <v>8885</v>
      </c>
      <c r="C73" s="67"/>
      <c r="D73" s="50"/>
      <c r="E73" s="78">
        <v>-30</v>
      </c>
      <c r="F73" s="57"/>
      <c r="G73" s="57"/>
      <c r="H73" s="57"/>
      <c r="I73" s="57"/>
      <c r="J73" s="57"/>
      <c r="K73" s="58"/>
      <c r="N73" s="26" t="s">
        <v>8890</v>
      </c>
    </row>
    <row r="74" spans="1:14" x14ac:dyDescent="0.2">
      <c r="A74" s="62"/>
      <c r="B74" s="49"/>
      <c r="C74" s="67"/>
      <c r="D74" s="67"/>
      <c r="E74" s="78"/>
      <c r="F74" s="57"/>
      <c r="G74" s="57"/>
      <c r="H74" s="57"/>
      <c r="I74" s="57"/>
      <c r="J74" s="57"/>
      <c r="K74" s="58"/>
    </row>
    <row r="75" spans="1:14" x14ac:dyDescent="0.2">
      <c r="A75" s="69" t="s">
        <v>146</v>
      </c>
      <c r="B75" s="49"/>
      <c r="C75" s="71">
        <f>SUM(C66:C74)</f>
        <v>-160</v>
      </c>
      <c r="D75" s="71">
        <f>SUM(D66:D74)</f>
        <v>-26</v>
      </c>
      <c r="E75" s="71">
        <f>SUM(E66:E74)</f>
        <v>-1435</v>
      </c>
      <c r="F75" s="57"/>
      <c r="G75" s="57"/>
      <c r="H75" s="57"/>
      <c r="I75" s="57"/>
      <c r="J75" s="57"/>
      <c r="K75" s="57"/>
    </row>
    <row r="76" spans="1:14" x14ac:dyDescent="0.2">
      <c r="A76" s="62"/>
      <c r="B76" s="49"/>
      <c r="C76" s="50"/>
      <c r="D76" s="50"/>
      <c r="E76" s="50"/>
      <c r="F76" s="57"/>
      <c r="G76" s="57"/>
      <c r="H76" s="57"/>
      <c r="I76" s="57"/>
      <c r="J76" s="57"/>
      <c r="K76" s="57"/>
    </row>
    <row r="77" spans="1:14" x14ac:dyDescent="0.2">
      <c r="A77" s="62" t="s">
        <v>7759</v>
      </c>
      <c r="B77" s="49"/>
      <c r="C77" s="50"/>
      <c r="D77" s="50"/>
      <c r="E77" s="50">
        <f>E75+D75</f>
        <v>-1461</v>
      </c>
      <c r="F77" s="57"/>
      <c r="G77" s="57"/>
      <c r="H77" s="57"/>
      <c r="I77" s="57"/>
      <c r="J77" s="57"/>
      <c r="K77" s="57"/>
    </row>
    <row r="78" spans="1:14" x14ac:dyDescent="0.2">
      <c r="F78" s="57"/>
      <c r="G78" s="57"/>
      <c r="H78" s="57"/>
      <c r="I78" s="57"/>
      <c r="J78" s="57"/>
      <c r="K78" s="57"/>
    </row>
    <row r="79" spans="1:14" x14ac:dyDescent="0.2">
      <c r="F79" s="57"/>
      <c r="G79" s="57"/>
      <c r="H79" s="57"/>
      <c r="I79" s="57"/>
      <c r="J79" s="57"/>
      <c r="K79" s="57"/>
    </row>
    <row r="80" spans="1:14" x14ac:dyDescent="0.2">
      <c r="F80" s="57"/>
      <c r="G80" s="57"/>
      <c r="H80" s="57"/>
      <c r="I80" s="57"/>
      <c r="J80" s="57"/>
      <c r="K80" s="57"/>
    </row>
    <row r="81" spans="6:11" x14ac:dyDescent="0.2">
      <c r="F81" s="57"/>
      <c r="G81" s="57"/>
      <c r="H81" s="57"/>
      <c r="I81" s="57"/>
      <c r="J81" s="57"/>
      <c r="K81" s="57"/>
    </row>
    <row r="82" spans="6:11" x14ac:dyDescent="0.2">
      <c r="F82" s="57"/>
      <c r="G82" s="57"/>
      <c r="H82" s="57"/>
      <c r="I82" s="57"/>
      <c r="J82" s="57"/>
      <c r="K82" s="57"/>
    </row>
    <row r="83" spans="6:11" x14ac:dyDescent="0.2">
      <c r="F83" s="57"/>
      <c r="G83" s="57"/>
      <c r="H83" s="57"/>
      <c r="I83" s="57"/>
      <c r="J83" s="57"/>
      <c r="K83" s="57"/>
    </row>
    <row r="84" spans="6:11" x14ac:dyDescent="0.2">
      <c r="F84" s="57"/>
      <c r="G84" s="57"/>
      <c r="H84" s="57"/>
      <c r="I84" s="57"/>
      <c r="J84" s="57"/>
      <c r="K84" s="57"/>
    </row>
    <row r="85" spans="6:11" x14ac:dyDescent="0.2">
      <c r="F85" s="57"/>
      <c r="G85" s="57"/>
      <c r="H85" s="57"/>
      <c r="I85" s="57"/>
      <c r="J85" s="57"/>
      <c r="K85" s="57"/>
    </row>
    <row r="86" spans="6:11" x14ac:dyDescent="0.2">
      <c r="F86" s="57"/>
      <c r="G86" s="57"/>
      <c r="H86" s="57"/>
      <c r="I86" s="57"/>
      <c r="J86" s="57"/>
      <c r="K86" s="57"/>
    </row>
    <row r="87" spans="6:11" x14ac:dyDescent="0.2">
      <c r="F87" s="57"/>
      <c r="G87" s="57"/>
      <c r="H87" s="57"/>
      <c r="I87" s="57"/>
      <c r="J87" s="57"/>
      <c r="K87" s="57"/>
    </row>
    <row r="88" spans="6:11" x14ac:dyDescent="0.2">
      <c r="F88" s="57"/>
      <c r="G88" s="57"/>
      <c r="H88" s="57"/>
      <c r="I88" s="57"/>
      <c r="J88" s="57"/>
      <c r="K88" s="57"/>
    </row>
    <row r="89" spans="6:11" x14ac:dyDescent="0.2">
      <c r="F89" s="57"/>
      <c r="G89" s="57"/>
      <c r="H89" s="57"/>
      <c r="I89" s="57"/>
      <c r="J89" s="57"/>
      <c r="K89" s="57"/>
    </row>
    <row r="90" spans="6:11" x14ac:dyDescent="0.2">
      <c r="F90" s="57"/>
      <c r="G90" s="57"/>
      <c r="H90" s="57"/>
      <c r="I90" s="57"/>
      <c r="J90" s="57"/>
      <c r="K90" s="57"/>
    </row>
    <row r="91" spans="6:11" x14ac:dyDescent="0.2">
      <c r="F91" s="57"/>
      <c r="G91" s="57"/>
      <c r="H91" s="57"/>
      <c r="I91" s="57"/>
      <c r="J91" s="57"/>
      <c r="K91" s="57"/>
    </row>
    <row r="92" spans="6:11" x14ac:dyDescent="0.2">
      <c r="F92" s="57"/>
      <c r="G92" s="57"/>
      <c r="H92" s="57"/>
      <c r="I92" s="57"/>
      <c r="J92" s="57"/>
      <c r="K92" s="57"/>
    </row>
    <row r="93" spans="6:11" x14ac:dyDescent="0.2">
      <c r="F93" s="57"/>
      <c r="G93" s="57"/>
      <c r="H93" s="57"/>
      <c r="I93" s="57"/>
      <c r="J93" s="57"/>
      <c r="K93" s="57"/>
    </row>
    <row r="94" spans="6:11" x14ac:dyDescent="0.2">
      <c r="F94" s="57"/>
      <c r="G94" s="57"/>
      <c r="H94" s="57"/>
      <c r="I94" s="57"/>
      <c r="J94" s="57"/>
      <c r="K94" s="57"/>
    </row>
    <row r="95" spans="6:11" x14ac:dyDescent="0.2">
      <c r="F95" s="57"/>
      <c r="G95" s="57"/>
      <c r="H95" s="57"/>
      <c r="I95" s="57"/>
      <c r="J95" s="57"/>
      <c r="K95" s="57"/>
    </row>
    <row r="96" spans="6:11" x14ac:dyDescent="0.2">
      <c r="F96" s="57"/>
      <c r="G96" s="57"/>
      <c r="H96" s="57"/>
      <c r="I96" s="57"/>
      <c r="J96" s="57"/>
      <c r="K96" s="57"/>
    </row>
    <row r="97" spans="6:11" x14ac:dyDescent="0.2">
      <c r="F97" s="57"/>
      <c r="G97" s="57"/>
      <c r="H97" s="57"/>
      <c r="I97" s="57"/>
      <c r="J97" s="57"/>
      <c r="K97" s="57"/>
    </row>
    <row r="98" spans="6:11" x14ac:dyDescent="0.2">
      <c r="F98" s="57"/>
      <c r="G98" s="57"/>
      <c r="H98" s="57"/>
      <c r="I98" s="57"/>
      <c r="J98" s="57"/>
      <c r="K98" s="57"/>
    </row>
    <row r="99" spans="6:11" x14ac:dyDescent="0.2">
      <c r="F99" s="57"/>
      <c r="G99" s="57"/>
      <c r="H99" s="57"/>
      <c r="I99" s="57"/>
      <c r="J99" s="57"/>
      <c r="K99" s="57"/>
    </row>
    <row r="100" spans="6:11" x14ac:dyDescent="0.2">
      <c r="F100" s="57"/>
      <c r="G100" s="57"/>
      <c r="H100" s="57"/>
      <c r="I100" s="57"/>
      <c r="J100" s="57"/>
      <c r="K100" s="57"/>
    </row>
    <row r="101" spans="6:11" x14ac:dyDescent="0.2">
      <c r="F101" s="57"/>
      <c r="G101" s="57"/>
      <c r="H101" s="57"/>
      <c r="I101" s="57"/>
      <c r="J101" s="57"/>
      <c r="K101" s="57"/>
    </row>
    <row r="102" spans="6:11" x14ac:dyDescent="0.2">
      <c r="F102" s="57"/>
      <c r="G102" s="57"/>
      <c r="H102" s="57"/>
      <c r="I102" s="57"/>
      <c r="J102" s="57"/>
      <c r="K102" s="57"/>
    </row>
    <row r="103" spans="6:11" x14ac:dyDescent="0.2">
      <c r="F103" s="57"/>
      <c r="G103" s="57"/>
      <c r="H103" s="57"/>
      <c r="I103" s="57"/>
      <c r="J103" s="57"/>
      <c r="K103" s="57"/>
    </row>
    <row r="104" spans="6:11" x14ac:dyDescent="0.2">
      <c r="F104" s="57"/>
      <c r="G104" s="57"/>
      <c r="H104" s="57"/>
      <c r="I104" s="57"/>
      <c r="J104" s="57"/>
      <c r="K104" s="57"/>
    </row>
    <row r="105" spans="6:11" x14ac:dyDescent="0.2">
      <c r="F105" s="57"/>
      <c r="G105" s="57"/>
      <c r="H105" s="57"/>
      <c r="I105" s="57"/>
      <c r="J105" s="57"/>
      <c r="K105" s="57"/>
    </row>
    <row r="106" spans="6:11" x14ac:dyDescent="0.2">
      <c r="F106" s="57"/>
      <c r="G106" s="57"/>
      <c r="H106" s="57"/>
      <c r="I106" s="57"/>
      <c r="J106" s="57"/>
      <c r="K106" s="57"/>
    </row>
    <row r="107" spans="6:11" x14ac:dyDescent="0.2">
      <c r="F107" s="57"/>
      <c r="G107" s="57"/>
      <c r="H107" s="57"/>
      <c r="I107" s="57"/>
      <c r="J107" s="57"/>
      <c r="K107" s="57"/>
    </row>
    <row r="108" spans="6:11" x14ac:dyDescent="0.2">
      <c r="F108" s="57"/>
      <c r="G108" s="57"/>
      <c r="H108" s="57"/>
      <c r="I108" s="57"/>
      <c r="J108" s="57"/>
      <c r="K108" s="57"/>
    </row>
    <row r="109" spans="6:11" x14ac:dyDescent="0.2">
      <c r="F109" s="57"/>
      <c r="G109" s="57"/>
      <c r="H109" s="57"/>
      <c r="I109" s="57"/>
      <c r="J109" s="57"/>
      <c r="K109" s="57"/>
    </row>
    <row r="110" spans="6:11" x14ac:dyDescent="0.2">
      <c r="F110" s="57"/>
      <c r="G110" s="57"/>
      <c r="H110" s="57"/>
      <c r="I110" s="57"/>
      <c r="J110" s="57"/>
      <c r="K110" s="57"/>
    </row>
    <row r="111" spans="6:11" x14ac:dyDescent="0.2">
      <c r="F111" s="57"/>
      <c r="G111" s="57"/>
      <c r="H111" s="57"/>
      <c r="I111" s="57"/>
      <c r="J111" s="57"/>
      <c r="K111" s="57"/>
    </row>
    <row r="112" spans="6:11" x14ac:dyDescent="0.2">
      <c r="F112" s="57"/>
      <c r="G112" s="57"/>
      <c r="H112" s="57"/>
      <c r="I112" s="57"/>
      <c r="J112" s="57"/>
      <c r="K112" s="57"/>
    </row>
  </sheetData>
  <hyperlinks>
    <hyperlink ref="A1" location="'statewide summary'!Print_Titles" display="Link to Summary Worksheet" xr:uid="{14797145-09E5-42C6-BDEA-31E64BA44371}"/>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2/19/2025</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BEC52-C267-4DA8-88D2-AE195A4E4235}">
  <dimension ref="A1:N242"/>
  <sheetViews>
    <sheetView showGridLines="0" workbookViewId="0">
      <pane xSplit="2" ySplit="10" topLeftCell="C11" activePane="bottomRight" state="frozen"/>
      <selection pane="topRight" activeCell="C1" sqref="C1"/>
      <selection pane="bottomLeft" activeCell="A14" sqref="A14"/>
      <selection pane="bottomRight" activeCell="G47" sqref="G47"/>
    </sheetView>
  </sheetViews>
  <sheetFormatPr defaultRowHeight="12.75" x14ac:dyDescent="0.2"/>
  <cols>
    <col min="1" max="1" width="5.28515625" style="39" customWidth="1"/>
    <col min="2" max="2" width="30.28515625" style="39" customWidth="1"/>
    <col min="3" max="9" width="13.7109375" style="39" customWidth="1"/>
    <col min="10" max="10" width="1.42578125" style="39" customWidth="1"/>
    <col min="11" max="11" width="9.140625" style="39"/>
    <col min="12" max="12" width="1.5703125" style="39" customWidth="1"/>
    <col min="13" max="13" width="16" style="39" customWidth="1"/>
    <col min="14" max="16384" width="9.140625" style="39"/>
  </cols>
  <sheetData>
    <row r="1" spans="1:11" ht="16.149999999999999" customHeight="1" x14ac:dyDescent="0.2">
      <c r="A1" s="92" t="s">
        <v>8923</v>
      </c>
    </row>
    <row r="2" spans="1:11" ht="14.45" customHeight="1" x14ac:dyDescent="0.2">
      <c r="B2" s="94" t="s">
        <v>1366</v>
      </c>
    </row>
    <row r="3" spans="1:11" ht="2.1" customHeight="1" x14ac:dyDescent="0.2"/>
    <row r="4" spans="1:11" ht="14.45" customHeight="1" x14ac:dyDescent="0.2">
      <c r="B4" s="46" t="s">
        <v>1</v>
      </c>
    </row>
    <row r="5" spans="1:11" ht="1.1499999999999999" customHeight="1" x14ac:dyDescent="0.2"/>
    <row r="6" spans="1:11" ht="14.45" customHeight="1" x14ac:dyDescent="0.2">
      <c r="B6" s="46" t="s">
        <v>2</v>
      </c>
    </row>
    <row r="7" spans="1:11" ht="0.75" customHeight="1" x14ac:dyDescent="0.2"/>
    <row r="8" spans="1:11" ht="14.45" customHeight="1" x14ac:dyDescent="0.2">
      <c r="B8" s="47" t="s">
        <v>3</v>
      </c>
    </row>
    <row r="9" spans="1:11" x14ac:dyDescent="0.2">
      <c r="B9" s="42" t="s">
        <v>4</v>
      </c>
      <c r="C9" s="37" t="s">
        <v>4</v>
      </c>
      <c r="D9" s="37" t="s">
        <v>4</v>
      </c>
      <c r="E9" s="37" t="s">
        <v>4</v>
      </c>
      <c r="F9" s="37" t="s">
        <v>4</v>
      </c>
      <c r="G9" s="37" t="s">
        <v>4</v>
      </c>
      <c r="H9" s="37" t="s">
        <v>5</v>
      </c>
      <c r="I9" s="37" t="s">
        <v>174</v>
      </c>
    </row>
    <row r="10" spans="1:11" x14ac:dyDescent="0.2">
      <c r="B10" s="43" t="s">
        <v>4</v>
      </c>
      <c r="C10" s="38" t="s">
        <v>7</v>
      </c>
      <c r="D10" s="38" t="s">
        <v>8</v>
      </c>
      <c r="E10" s="38" t="s">
        <v>9</v>
      </c>
      <c r="F10" s="38" t="s">
        <v>10</v>
      </c>
      <c r="G10" s="38" t="s">
        <v>11</v>
      </c>
      <c r="H10" s="38" t="s">
        <v>12</v>
      </c>
      <c r="I10" s="38" t="s">
        <v>13</v>
      </c>
      <c r="K10" s="54" t="s">
        <v>331</v>
      </c>
    </row>
    <row r="11" spans="1:11" x14ac:dyDescent="0.2">
      <c r="B11" s="42" t="s">
        <v>153</v>
      </c>
      <c r="C11" s="86">
        <v>0</v>
      </c>
      <c r="D11" s="86">
        <v>0</v>
      </c>
      <c r="E11" s="86">
        <v>0</v>
      </c>
      <c r="F11" s="86">
        <v>0</v>
      </c>
      <c r="G11" s="86">
        <v>0</v>
      </c>
      <c r="H11" s="86">
        <v>346052</v>
      </c>
      <c r="I11" s="86">
        <v>345039</v>
      </c>
    </row>
    <row r="12" spans="1:11" x14ac:dyDescent="0.2">
      <c r="B12" s="42" t="s">
        <v>1365</v>
      </c>
      <c r="C12" s="86">
        <v>7668.3630000000003</v>
      </c>
      <c r="D12" s="86">
        <v>11456.370999999999</v>
      </c>
      <c r="E12" s="86">
        <v>9879.48</v>
      </c>
      <c r="F12" s="86">
        <v>25499.621999999999</v>
      </c>
      <c r="G12" s="86">
        <v>52124.013440000002</v>
      </c>
      <c r="H12" s="86">
        <v>0</v>
      </c>
      <c r="I12" s="86">
        <v>0</v>
      </c>
    </row>
    <row r="13" spans="1:11" x14ac:dyDescent="0.2">
      <c r="B13" s="42" t="s">
        <v>806</v>
      </c>
      <c r="C13" s="86">
        <v>13259.473</v>
      </c>
      <c r="D13" s="86">
        <v>13939.947</v>
      </c>
      <c r="E13" s="86">
        <v>14876.22</v>
      </c>
      <c r="F13" s="86">
        <v>22853.224999999999</v>
      </c>
      <c r="G13" s="86">
        <v>30285.590929999998</v>
      </c>
      <c r="H13" s="86">
        <v>0</v>
      </c>
      <c r="I13" s="86">
        <v>0</v>
      </c>
    </row>
    <row r="14" spans="1:11" x14ac:dyDescent="0.2">
      <c r="B14" s="42" t="s">
        <v>1364</v>
      </c>
      <c r="C14" s="86">
        <v>13584.645</v>
      </c>
      <c r="D14" s="86">
        <v>17480.258000000002</v>
      </c>
      <c r="E14" s="86">
        <v>17177.374</v>
      </c>
      <c r="F14" s="86">
        <v>16119.058000000001</v>
      </c>
      <c r="G14" s="86">
        <v>18098.013490000001</v>
      </c>
      <c r="H14" s="86">
        <v>0</v>
      </c>
      <c r="I14" s="86">
        <v>0</v>
      </c>
    </row>
    <row r="15" spans="1:11" x14ac:dyDescent="0.2">
      <c r="B15" s="42" t="s">
        <v>1363</v>
      </c>
      <c r="C15" s="86">
        <v>2242.7429999999999</v>
      </c>
      <c r="D15" s="86">
        <v>2412.7530000000002</v>
      </c>
      <c r="E15" s="86">
        <v>6934.9340000000002</v>
      </c>
      <c r="F15" s="86">
        <v>16364.046</v>
      </c>
      <c r="G15" s="86">
        <v>24906.176370000001</v>
      </c>
      <c r="H15" s="86">
        <v>0</v>
      </c>
      <c r="I15" s="86">
        <v>0</v>
      </c>
    </row>
    <row r="16" spans="1:11" x14ac:dyDescent="0.2">
      <c r="B16" s="42" t="s">
        <v>1362</v>
      </c>
      <c r="C16" s="86">
        <v>21809.14</v>
      </c>
      <c r="D16" s="86">
        <v>28793.045999999998</v>
      </c>
      <c r="E16" s="86">
        <v>43052.366999999998</v>
      </c>
      <c r="F16" s="86">
        <v>72092.778999999995</v>
      </c>
      <c r="G16" s="86">
        <v>102938.76376</v>
      </c>
      <c r="H16" s="86">
        <v>0</v>
      </c>
      <c r="I16" s="86">
        <v>0</v>
      </c>
    </row>
    <row r="17" spans="1:14" x14ac:dyDescent="0.2">
      <c r="B17" s="42" t="s">
        <v>1361</v>
      </c>
      <c r="C17" s="86">
        <v>2178.4769999999999</v>
      </c>
      <c r="D17" s="86">
        <v>2828.35</v>
      </c>
      <c r="E17" s="86">
        <v>1722.8209999999999</v>
      </c>
      <c r="F17" s="86">
        <v>7619.0479999999998</v>
      </c>
      <c r="G17" s="86">
        <v>20303.34879</v>
      </c>
      <c r="H17" s="86">
        <v>0</v>
      </c>
      <c r="I17" s="86">
        <v>0</v>
      </c>
    </row>
    <row r="18" spans="1:14" x14ac:dyDescent="0.2">
      <c r="B18" s="45" t="s">
        <v>146</v>
      </c>
      <c r="C18" s="41">
        <v>60742.841</v>
      </c>
      <c r="D18" s="41">
        <v>76910.725000000006</v>
      </c>
      <c r="E18" s="41">
        <v>93643.195999999996</v>
      </c>
      <c r="F18" s="41">
        <v>160547.77799999999</v>
      </c>
      <c r="G18" s="41">
        <v>248655.90677999999</v>
      </c>
      <c r="H18" s="41">
        <v>346052</v>
      </c>
      <c r="I18" s="41">
        <v>345039</v>
      </c>
    </row>
    <row r="20" spans="1:14" x14ac:dyDescent="0.2">
      <c r="B20" s="72" t="s">
        <v>9036</v>
      </c>
      <c r="C20" s="87"/>
      <c r="D20" s="87"/>
      <c r="E20" s="87"/>
      <c r="F20" s="87"/>
      <c r="G20" s="87"/>
      <c r="H20" s="87"/>
      <c r="I20" s="88">
        <f>I18+K20</f>
        <v>345039</v>
      </c>
      <c r="K20" s="55">
        <f>SUM(K21:K226)</f>
        <v>0</v>
      </c>
    </row>
    <row r="21" spans="1:14" x14ac:dyDescent="0.2">
      <c r="B21" s="87" t="s">
        <v>257</v>
      </c>
      <c r="C21" s="87"/>
      <c r="D21" s="87"/>
      <c r="E21" s="87"/>
      <c r="F21" s="87"/>
      <c r="G21" s="87"/>
      <c r="H21" s="87"/>
      <c r="I21" s="89">
        <f>I20/I18-1</f>
        <v>0</v>
      </c>
      <c r="K21" s="56"/>
    </row>
    <row r="22" spans="1:14" x14ac:dyDescent="0.2">
      <c r="K22" s="56"/>
    </row>
    <row r="23" spans="1:14" x14ac:dyDescent="0.2">
      <c r="D23" s="57"/>
      <c r="E23" s="57"/>
      <c r="F23" s="57"/>
      <c r="G23" s="57"/>
      <c r="H23" s="57"/>
      <c r="I23" s="57"/>
      <c r="J23" s="57"/>
      <c r="K23" s="58"/>
    </row>
    <row r="24" spans="1:14" x14ac:dyDescent="0.2">
      <c r="A24" s="59" t="s">
        <v>256</v>
      </c>
      <c r="D24" s="57"/>
      <c r="E24" s="57"/>
      <c r="F24" s="57"/>
      <c r="G24" s="57"/>
      <c r="H24" s="57"/>
      <c r="I24" s="57"/>
      <c r="J24" s="57"/>
      <c r="K24" s="58"/>
    </row>
    <row r="25" spans="1:14" x14ac:dyDescent="0.2">
      <c r="D25" s="57"/>
      <c r="E25" s="57"/>
      <c r="F25" s="57"/>
      <c r="G25" s="57"/>
      <c r="H25" s="57"/>
      <c r="I25" s="57"/>
      <c r="J25" s="57"/>
      <c r="K25" s="58"/>
    </row>
    <row r="26" spans="1:14" x14ac:dyDescent="0.2">
      <c r="A26" s="60">
        <v>2021</v>
      </c>
      <c r="D26" s="57"/>
      <c r="E26" s="57"/>
      <c r="F26" s="57"/>
      <c r="G26" s="57"/>
      <c r="H26" s="57"/>
      <c r="I26" s="57"/>
      <c r="J26" s="57"/>
      <c r="K26" s="58"/>
    </row>
    <row r="27" spans="1:14" x14ac:dyDescent="0.2">
      <c r="B27" s="26" t="s">
        <v>6047</v>
      </c>
      <c r="F27" s="57"/>
      <c r="G27" s="57">
        <v>-4040</v>
      </c>
      <c r="H27" s="57">
        <v>-4040</v>
      </c>
      <c r="I27" s="57"/>
      <c r="J27" s="57"/>
      <c r="K27" s="58"/>
      <c r="M27" s="39" t="s">
        <v>180</v>
      </c>
      <c r="N27" s="26" t="s">
        <v>6075</v>
      </c>
    </row>
    <row r="28" spans="1:14" x14ac:dyDescent="0.2">
      <c r="B28" s="26" t="s">
        <v>6007</v>
      </c>
      <c r="F28" s="57"/>
      <c r="G28" s="57">
        <v>268</v>
      </c>
      <c r="H28" s="57">
        <v>84</v>
      </c>
      <c r="I28" s="57"/>
      <c r="J28" s="57"/>
      <c r="K28" s="58"/>
      <c r="M28" s="39" t="s">
        <v>182</v>
      </c>
      <c r="N28" s="26" t="s">
        <v>6076</v>
      </c>
    </row>
    <row r="29" spans="1:14" x14ac:dyDescent="0.2">
      <c r="B29" s="26" t="s">
        <v>6048</v>
      </c>
      <c r="F29" s="57"/>
      <c r="G29" s="57">
        <v>21</v>
      </c>
      <c r="H29" s="57">
        <v>0</v>
      </c>
      <c r="I29" s="57"/>
      <c r="J29" s="57"/>
      <c r="K29" s="58"/>
      <c r="M29" s="39" t="s">
        <v>184</v>
      </c>
      <c r="N29" s="26" t="s">
        <v>6077</v>
      </c>
    </row>
    <row r="30" spans="1:14" x14ac:dyDescent="0.2">
      <c r="B30" s="26" t="s">
        <v>6049</v>
      </c>
      <c r="F30" s="57"/>
      <c r="G30" s="57">
        <v>68</v>
      </c>
      <c r="H30" s="57">
        <v>40</v>
      </c>
      <c r="I30" s="57"/>
      <c r="J30" s="57"/>
      <c r="K30" s="58"/>
      <c r="M30" s="39" t="s">
        <v>182</v>
      </c>
      <c r="N30" s="26" t="s">
        <v>6078</v>
      </c>
    </row>
    <row r="31" spans="1:14" x14ac:dyDescent="0.2">
      <c r="B31" s="26" t="s">
        <v>6050</v>
      </c>
      <c r="F31" s="57"/>
      <c r="G31" s="57">
        <v>180</v>
      </c>
      <c r="H31" s="57">
        <v>0</v>
      </c>
      <c r="I31" s="57"/>
      <c r="J31" s="57"/>
      <c r="K31" s="58"/>
      <c r="M31" s="39" t="s">
        <v>184</v>
      </c>
      <c r="N31" s="26" t="s">
        <v>6079</v>
      </c>
    </row>
    <row r="32" spans="1:14" x14ac:dyDescent="0.2">
      <c r="B32" s="26" t="s">
        <v>3549</v>
      </c>
      <c r="F32" s="57"/>
      <c r="G32" s="57">
        <v>635</v>
      </c>
      <c r="H32" s="57">
        <v>634</v>
      </c>
      <c r="I32" s="57"/>
      <c r="J32" s="57"/>
      <c r="K32" s="58"/>
      <c r="M32" s="39" t="s">
        <v>180</v>
      </c>
      <c r="N32" s="26" t="s">
        <v>6080</v>
      </c>
    </row>
    <row r="33" spans="2:14" x14ac:dyDescent="0.2">
      <c r="B33" s="26" t="s">
        <v>5876</v>
      </c>
      <c r="F33" s="57"/>
      <c r="G33" s="57">
        <v>756</v>
      </c>
      <c r="H33" s="57">
        <v>756</v>
      </c>
      <c r="I33" s="57"/>
      <c r="J33" s="57"/>
      <c r="K33" s="58"/>
      <c r="M33" s="39" t="s">
        <v>180</v>
      </c>
      <c r="N33" s="26" t="s">
        <v>6081</v>
      </c>
    </row>
    <row r="34" spans="2:14" x14ac:dyDescent="0.2">
      <c r="B34" s="26" t="s">
        <v>6051</v>
      </c>
      <c r="F34" s="57"/>
      <c r="G34" s="57">
        <v>1206</v>
      </c>
      <c r="H34" s="57">
        <v>1206</v>
      </c>
      <c r="I34" s="57"/>
      <c r="J34" s="57"/>
      <c r="K34" s="58"/>
      <c r="M34" s="39" t="s">
        <v>180</v>
      </c>
      <c r="N34" s="26" t="s">
        <v>6082</v>
      </c>
    </row>
    <row r="35" spans="2:14" x14ac:dyDescent="0.2">
      <c r="B35" s="26" t="s">
        <v>6052</v>
      </c>
      <c r="F35" s="57"/>
      <c r="G35" s="57">
        <v>6000</v>
      </c>
      <c r="H35" s="57">
        <v>6000</v>
      </c>
      <c r="I35" s="57"/>
      <c r="J35" s="57"/>
      <c r="K35" s="58"/>
      <c r="M35" s="39" t="s">
        <v>180</v>
      </c>
      <c r="N35" s="26" t="s">
        <v>6083</v>
      </c>
    </row>
    <row r="36" spans="2:14" x14ac:dyDescent="0.2">
      <c r="B36" s="26" t="s">
        <v>6053</v>
      </c>
      <c r="F36" s="57"/>
      <c r="G36" s="57">
        <v>940</v>
      </c>
      <c r="H36" s="57">
        <v>0</v>
      </c>
      <c r="I36" s="57"/>
      <c r="J36" s="57"/>
      <c r="K36" s="58"/>
      <c r="M36" s="39" t="s">
        <v>184</v>
      </c>
      <c r="N36" s="26" t="s">
        <v>6084</v>
      </c>
    </row>
    <row r="37" spans="2:14" x14ac:dyDescent="0.2">
      <c r="B37" s="26" t="s">
        <v>6054</v>
      </c>
      <c r="F37" s="57"/>
      <c r="G37" s="57">
        <v>1037</v>
      </c>
      <c r="H37" s="57">
        <v>0</v>
      </c>
      <c r="I37" s="57"/>
      <c r="J37" s="57"/>
      <c r="K37" s="58"/>
      <c r="M37" s="39" t="s">
        <v>184</v>
      </c>
      <c r="N37" s="26" t="s">
        <v>6085</v>
      </c>
    </row>
    <row r="38" spans="2:14" x14ac:dyDescent="0.2">
      <c r="B38" s="26" t="s">
        <v>6055</v>
      </c>
      <c r="F38" s="57"/>
      <c r="G38" s="57">
        <v>1506</v>
      </c>
      <c r="H38" s="57">
        <v>0</v>
      </c>
      <c r="I38" s="57"/>
      <c r="J38" s="57"/>
      <c r="K38" s="58"/>
      <c r="M38" s="39" t="s">
        <v>184</v>
      </c>
      <c r="N38" s="26" t="s">
        <v>6086</v>
      </c>
    </row>
    <row r="39" spans="2:14" x14ac:dyDescent="0.2">
      <c r="B39" s="26" t="s">
        <v>6056</v>
      </c>
      <c r="F39" s="57"/>
      <c r="G39" s="57">
        <v>300</v>
      </c>
      <c r="H39" s="57">
        <v>0</v>
      </c>
      <c r="I39" s="57"/>
      <c r="J39" s="57"/>
      <c r="K39" s="58"/>
      <c r="M39" s="39" t="s">
        <v>184</v>
      </c>
      <c r="N39" s="26" t="s">
        <v>6087</v>
      </c>
    </row>
    <row r="40" spans="2:14" x14ac:dyDescent="0.2">
      <c r="B40" s="26" t="s">
        <v>6057</v>
      </c>
      <c r="F40" s="57"/>
      <c r="G40" s="57">
        <v>100</v>
      </c>
      <c r="H40" s="57">
        <v>0</v>
      </c>
      <c r="I40" s="57"/>
      <c r="J40" s="57"/>
      <c r="K40" s="58"/>
      <c r="M40" s="39" t="s">
        <v>184</v>
      </c>
      <c r="N40" s="26" t="s">
        <v>6088</v>
      </c>
    </row>
    <row r="41" spans="2:14" x14ac:dyDescent="0.2">
      <c r="B41" s="26" t="s">
        <v>6058</v>
      </c>
      <c r="F41" s="57"/>
      <c r="G41" s="57">
        <v>600</v>
      </c>
      <c r="H41" s="57">
        <v>0</v>
      </c>
      <c r="I41" s="57"/>
      <c r="J41" s="57"/>
      <c r="K41" s="58"/>
      <c r="M41" s="39" t="s">
        <v>184</v>
      </c>
      <c r="N41" s="26" t="s">
        <v>6089</v>
      </c>
    </row>
    <row r="42" spans="2:14" x14ac:dyDescent="0.2">
      <c r="B42" s="26" t="s">
        <v>6059</v>
      </c>
      <c r="F42" s="57"/>
      <c r="G42" s="57">
        <v>1400</v>
      </c>
      <c r="H42" s="57">
        <v>2800</v>
      </c>
      <c r="I42" s="57"/>
      <c r="J42" s="57"/>
      <c r="K42" s="58"/>
      <c r="M42" s="39" t="s">
        <v>180</v>
      </c>
      <c r="N42" s="26" t="s">
        <v>6090</v>
      </c>
    </row>
    <row r="43" spans="2:14" x14ac:dyDescent="0.2">
      <c r="B43" s="26" t="s">
        <v>6060</v>
      </c>
      <c r="F43" s="57"/>
      <c r="G43" s="57">
        <v>5564</v>
      </c>
      <c r="H43" s="57">
        <v>4564</v>
      </c>
      <c r="I43" s="57"/>
      <c r="J43" s="57"/>
      <c r="K43" s="58"/>
      <c r="M43" s="39" t="s">
        <v>182</v>
      </c>
      <c r="N43" s="26" t="s">
        <v>6091</v>
      </c>
    </row>
    <row r="44" spans="2:14" x14ac:dyDescent="0.2">
      <c r="B44" s="26" t="s">
        <v>6061</v>
      </c>
      <c r="F44" s="57"/>
      <c r="G44" s="57">
        <v>431</v>
      </c>
      <c r="H44" s="57">
        <v>431</v>
      </c>
      <c r="I44" s="57"/>
      <c r="J44" s="57"/>
      <c r="K44" s="58"/>
      <c r="M44" s="39" t="s">
        <v>182</v>
      </c>
      <c r="N44" s="26" t="s">
        <v>6092</v>
      </c>
    </row>
    <row r="45" spans="2:14" x14ac:dyDescent="0.2">
      <c r="B45" s="26" t="s">
        <v>3320</v>
      </c>
      <c r="F45" s="57"/>
      <c r="G45" s="57">
        <v>45</v>
      </c>
      <c r="H45" s="57">
        <v>0</v>
      </c>
      <c r="I45" s="57"/>
      <c r="J45" s="57"/>
      <c r="K45" s="58"/>
      <c r="M45" s="39" t="s">
        <v>184</v>
      </c>
      <c r="N45" s="26" t="s">
        <v>6093</v>
      </c>
    </row>
    <row r="46" spans="2:14" x14ac:dyDescent="0.2">
      <c r="B46" s="26" t="s">
        <v>3321</v>
      </c>
      <c r="F46" s="57"/>
      <c r="G46" s="57">
        <v>29</v>
      </c>
      <c r="H46" s="57">
        <v>0</v>
      </c>
      <c r="I46" s="57"/>
      <c r="J46" s="57"/>
      <c r="K46" s="58"/>
      <c r="M46" s="39" t="s">
        <v>184</v>
      </c>
      <c r="N46" s="26" t="s">
        <v>6094</v>
      </c>
    </row>
    <row r="47" spans="2:14" x14ac:dyDescent="0.2">
      <c r="B47" s="26" t="s">
        <v>6062</v>
      </c>
      <c r="F47" s="57"/>
      <c r="G47" s="57">
        <v>280</v>
      </c>
      <c r="H47" s="57">
        <v>280</v>
      </c>
      <c r="I47" s="57"/>
      <c r="J47" s="57"/>
      <c r="K47" s="58"/>
      <c r="M47" s="39" t="s">
        <v>180</v>
      </c>
      <c r="N47" s="26" t="s">
        <v>6095</v>
      </c>
    </row>
    <row r="48" spans="2:14" x14ac:dyDescent="0.2">
      <c r="B48" s="26" t="s">
        <v>6063</v>
      </c>
      <c r="F48" s="57"/>
      <c r="G48" s="57">
        <v>1472</v>
      </c>
      <c r="H48" s="57">
        <v>1706</v>
      </c>
      <c r="I48" s="57"/>
      <c r="J48" s="57"/>
      <c r="K48" s="58"/>
      <c r="M48" s="39" t="s">
        <v>180</v>
      </c>
      <c r="N48" s="26" t="s">
        <v>6096</v>
      </c>
    </row>
    <row r="49" spans="1:14" x14ac:dyDescent="0.2">
      <c r="B49" s="26" t="s">
        <v>6065</v>
      </c>
      <c r="F49" s="57"/>
      <c r="G49" s="57">
        <v>250</v>
      </c>
      <c r="H49" s="57">
        <v>0</v>
      </c>
      <c r="I49" s="57"/>
      <c r="J49" s="57"/>
      <c r="K49" s="58"/>
      <c r="M49" s="39" t="s">
        <v>184</v>
      </c>
      <c r="N49" s="26" t="s">
        <v>6097</v>
      </c>
    </row>
    <row r="50" spans="1:14" x14ac:dyDescent="0.2">
      <c r="B50" s="26" t="s">
        <v>5947</v>
      </c>
      <c r="F50" s="57"/>
      <c r="G50" s="57">
        <v>1006</v>
      </c>
      <c r="H50" s="57">
        <v>944</v>
      </c>
      <c r="I50" s="57"/>
      <c r="J50" s="57"/>
      <c r="K50" s="58"/>
      <c r="M50" s="39" t="s">
        <v>180</v>
      </c>
      <c r="N50" s="26" t="s">
        <v>5955</v>
      </c>
    </row>
    <row r="51" spans="1:14" x14ac:dyDescent="0.2">
      <c r="B51" s="26" t="s">
        <v>6066</v>
      </c>
      <c r="F51" s="57"/>
      <c r="G51" s="57">
        <v>465</v>
      </c>
      <c r="H51" s="57">
        <v>620</v>
      </c>
      <c r="I51" s="57"/>
      <c r="J51" s="57"/>
      <c r="K51" s="58"/>
      <c r="M51" s="39" t="s">
        <v>180</v>
      </c>
      <c r="N51" s="26" t="s">
        <v>6098</v>
      </c>
    </row>
    <row r="52" spans="1:14" x14ac:dyDescent="0.2">
      <c r="B52" s="26" t="s">
        <v>6067</v>
      </c>
      <c r="F52" s="57"/>
      <c r="G52" s="57">
        <v>2350</v>
      </c>
      <c r="H52" s="57">
        <v>2350</v>
      </c>
      <c r="I52" s="57"/>
      <c r="J52" s="57"/>
      <c r="K52" s="58"/>
      <c r="M52" s="39" t="s">
        <v>180</v>
      </c>
      <c r="N52" s="26" t="s">
        <v>6099</v>
      </c>
    </row>
    <row r="53" spans="1:14" x14ac:dyDescent="0.2">
      <c r="B53" s="26" t="s">
        <v>6068</v>
      </c>
      <c r="F53" s="57"/>
      <c r="G53" s="57">
        <v>90</v>
      </c>
      <c r="H53" s="57">
        <v>0</v>
      </c>
      <c r="I53" s="57"/>
      <c r="J53" s="57"/>
      <c r="K53" s="58"/>
      <c r="M53" s="39" t="s">
        <v>184</v>
      </c>
      <c r="N53" s="26" t="s">
        <v>6100</v>
      </c>
    </row>
    <row r="54" spans="1:14" x14ac:dyDescent="0.2">
      <c r="B54" s="26" t="s">
        <v>6069</v>
      </c>
      <c r="F54" s="57"/>
      <c r="G54" s="57">
        <v>630</v>
      </c>
      <c r="H54" s="57">
        <v>630</v>
      </c>
      <c r="I54" s="57"/>
      <c r="J54" s="57"/>
      <c r="K54" s="58"/>
      <c r="M54" s="39" t="s">
        <v>180</v>
      </c>
      <c r="N54" s="26" t="s">
        <v>6101</v>
      </c>
    </row>
    <row r="55" spans="1:14" x14ac:dyDescent="0.2">
      <c r="B55" s="26" t="s">
        <v>6070</v>
      </c>
      <c r="F55" s="57"/>
      <c r="G55" s="57">
        <v>140</v>
      </c>
      <c r="H55" s="57">
        <v>0</v>
      </c>
      <c r="I55" s="57"/>
      <c r="J55" s="57"/>
      <c r="K55" s="58"/>
      <c r="M55" s="39" t="s">
        <v>184</v>
      </c>
      <c r="N55" s="26" t="s">
        <v>6102</v>
      </c>
    </row>
    <row r="56" spans="1:14" x14ac:dyDescent="0.2">
      <c r="B56" s="26" t="s">
        <v>6071</v>
      </c>
      <c r="F56" s="57"/>
      <c r="G56" s="57">
        <v>400</v>
      </c>
      <c r="H56" s="57">
        <v>0</v>
      </c>
      <c r="I56" s="57"/>
      <c r="J56" s="57"/>
      <c r="K56" s="58"/>
      <c r="M56" s="39" t="s">
        <v>184</v>
      </c>
      <c r="N56" s="26" t="s">
        <v>6103</v>
      </c>
    </row>
    <row r="57" spans="1:14" x14ac:dyDescent="0.2">
      <c r="B57" s="26" t="s">
        <v>6072</v>
      </c>
      <c r="F57" s="57"/>
      <c r="G57" s="57">
        <v>954</v>
      </c>
      <c r="H57" s="57">
        <v>0</v>
      </c>
      <c r="I57" s="57"/>
      <c r="J57" s="57"/>
      <c r="K57" s="58"/>
      <c r="M57" s="39" t="s">
        <v>184</v>
      </c>
      <c r="N57" s="26" t="s">
        <v>6104</v>
      </c>
    </row>
    <row r="58" spans="1:14" x14ac:dyDescent="0.2">
      <c r="B58" s="26" t="s">
        <v>6073</v>
      </c>
      <c r="F58" s="57"/>
      <c r="G58" s="57">
        <v>260</v>
      </c>
      <c r="H58" s="57">
        <v>0</v>
      </c>
      <c r="I58" s="57"/>
      <c r="J58" s="57"/>
      <c r="K58" s="58"/>
      <c r="M58" s="39" t="s">
        <v>184</v>
      </c>
      <c r="N58" s="26" t="s">
        <v>6105</v>
      </c>
    </row>
    <row r="59" spans="1:14" x14ac:dyDescent="0.2">
      <c r="B59" s="26" t="s">
        <v>6074</v>
      </c>
      <c r="F59" s="57"/>
      <c r="G59" s="57">
        <v>542</v>
      </c>
      <c r="H59" s="57">
        <v>542</v>
      </c>
      <c r="I59" s="57"/>
      <c r="J59" s="57"/>
      <c r="K59" s="58"/>
      <c r="M59" s="39" t="s">
        <v>180</v>
      </c>
      <c r="N59" s="26" t="s">
        <v>6106</v>
      </c>
    </row>
    <row r="60" spans="1:14" x14ac:dyDescent="0.2">
      <c r="B60" s="39" t="s">
        <v>221</v>
      </c>
      <c r="F60" s="57"/>
      <c r="G60" s="57">
        <v>-2597</v>
      </c>
      <c r="H60" s="57">
        <v>1847</v>
      </c>
      <c r="I60" s="57"/>
      <c r="J60" s="57"/>
      <c r="K60" s="58"/>
      <c r="N60" s="3" t="s">
        <v>2279</v>
      </c>
    </row>
    <row r="61" spans="1:14" x14ac:dyDescent="0.2">
      <c r="B61" s="39" t="s">
        <v>166</v>
      </c>
      <c r="F61" s="57"/>
      <c r="G61" s="57">
        <v>1708</v>
      </c>
      <c r="H61" s="57">
        <v>29</v>
      </c>
      <c r="I61" s="57"/>
      <c r="J61" s="57"/>
      <c r="K61" s="58"/>
    </row>
    <row r="62" spans="1:14" x14ac:dyDescent="0.2">
      <c r="F62" s="57"/>
      <c r="G62" s="57"/>
      <c r="H62" s="57"/>
      <c r="I62" s="57"/>
      <c r="J62" s="57"/>
      <c r="K62" s="58"/>
    </row>
    <row r="63" spans="1:14" x14ac:dyDescent="0.2">
      <c r="A63" s="39">
        <v>2022</v>
      </c>
      <c r="F63" s="57"/>
      <c r="G63" s="57"/>
      <c r="H63" s="57"/>
      <c r="I63" s="57"/>
      <c r="J63" s="57"/>
      <c r="K63" s="58"/>
    </row>
    <row r="64" spans="1:14" x14ac:dyDescent="0.2">
      <c r="B64" s="26" t="s">
        <v>6107</v>
      </c>
      <c r="F64" s="57"/>
      <c r="G64" s="57">
        <v>206</v>
      </c>
      <c r="H64" s="57">
        <v>206</v>
      </c>
      <c r="I64" s="57"/>
      <c r="J64" s="57"/>
      <c r="K64" s="58"/>
      <c r="M64" s="39" t="s">
        <v>180</v>
      </c>
      <c r="N64" s="26" t="s">
        <v>6145</v>
      </c>
    </row>
    <row r="65" spans="2:14" x14ac:dyDescent="0.2">
      <c r="B65" s="26" t="s">
        <v>4765</v>
      </c>
      <c r="F65" s="57"/>
      <c r="G65" s="57">
        <v>183</v>
      </c>
      <c r="H65" s="57">
        <v>366</v>
      </c>
      <c r="I65" s="57"/>
      <c r="J65" s="57"/>
      <c r="K65" s="58"/>
      <c r="M65" s="39" t="s">
        <v>182</v>
      </c>
      <c r="N65" s="26" t="s">
        <v>6146</v>
      </c>
    </row>
    <row r="66" spans="2:14" x14ac:dyDescent="0.2">
      <c r="B66" s="26" t="s">
        <v>5876</v>
      </c>
      <c r="F66" s="57"/>
      <c r="G66" s="57">
        <v>357</v>
      </c>
      <c r="H66" s="57">
        <v>360</v>
      </c>
      <c r="I66" s="57"/>
      <c r="J66" s="57"/>
      <c r="K66" s="58"/>
      <c r="M66" s="39" t="s">
        <v>180</v>
      </c>
      <c r="N66" s="26" t="s">
        <v>6147</v>
      </c>
    </row>
    <row r="67" spans="2:14" x14ac:dyDescent="0.2">
      <c r="B67" s="26" t="s">
        <v>6108</v>
      </c>
      <c r="F67" s="57"/>
      <c r="G67" s="57">
        <v>841</v>
      </c>
      <c r="H67" s="57">
        <v>0</v>
      </c>
      <c r="I67" s="57"/>
      <c r="J67" s="57"/>
      <c r="K67" s="58"/>
      <c r="M67" s="39" t="s">
        <v>184</v>
      </c>
      <c r="N67" s="26" t="s">
        <v>6148</v>
      </c>
    </row>
    <row r="68" spans="2:14" x14ac:dyDescent="0.2">
      <c r="B68" s="26" t="s">
        <v>6109</v>
      </c>
      <c r="F68" s="57"/>
      <c r="G68" s="57">
        <v>285</v>
      </c>
      <c r="H68" s="57">
        <v>0</v>
      </c>
      <c r="I68" s="57"/>
      <c r="J68" s="57"/>
      <c r="K68" s="58"/>
      <c r="M68" s="39" t="s">
        <v>184</v>
      </c>
      <c r="N68" s="26" t="s">
        <v>6149</v>
      </c>
    </row>
    <row r="69" spans="2:14" x14ac:dyDescent="0.2">
      <c r="B69" s="26" t="s">
        <v>6110</v>
      </c>
      <c r="F69" s="57"/>
      <c r="G69" s="57">
        <v>70</v>
      </c>
      <c r="H69" s="57">
        <v>0</v>
      </c>
      <c r="I69" s="57"/>
      <c r="J69" s="57"/>
      <c r="K69" s="58"/>
      <c r="M69" s="39" t="s">
        <v>184</v>
      </c>
      <c r="N69" s="26" t="s">
        <v>6150</v>
      </c>
    </row>
    <row r="70" spans="2:14" x14ac:dyDescent="0.2">
      <c r="B70" s="26" t="s">
        <v>6111</v>
      </c>
      <c r="F70" s="57"/>
      <c r="G70" s="57">
        <v>60</v>
      </c>
      <c r="H70" s="57">
        <v>242</v>
      </c>
      <c r="I70" s="57"/>
      <c r="J70" s="57"/>
      <c r="K70" s="58"/>
      <c r="M70" s="39" t="s">
        <v>182</v>
      </c>
      <c r="N70" s="26" t="s">
        <v>2514</v>
      </c>
    </row>
    <row r="71" spans="2:14" x14ac:dyDescent="0.2">
      <c r="B71" s="26" t="s">
        <v>6112</v>
      </c>
      <c r="F71" s="57"/>
      <c r="G71" s="57">
        <v>600</v>
      </c>
      <c r="H71" s="57">
        <v>1200</v>
      </c>
      <c r="I71" s="57"/>
      <c r="J71" s="57"/>
      <c r="K71" s="58"/>
      <c r="M71" s="39" t="s">
        <v>180</v>
      </c>
      <c r="N71" s="26" t="s">
        <v>6151</v>
      </c>
    </row>
    <row r="72" spans="2:14" x14ac:dyDescent="0.2">
      <c r="B72" s="26" t="s">
        <v>6113</v>
      </c>
      <c r="F72" s="57"/>
      <c r="G72" s="57">
        <v>710</v>
      </c>
      <c r="H72" s="57">
        <v>1420</v>
      </c>
      <c r="I72" s="57"/>
      <c r="J72" s="57"/>
      <c r="K72" s="58"/>
      <c r="M72" s="39" t="s">
        <v>180</v>
      </c>
      <c r="N72" s="26" t="s">
        <v>6152</v>
      </c>
    </row>
    <row r="73" spans="2:14" x14ac:dyDescent="0.2">
      <c r="B73" s="26" t="s">
        <v>6114</v>
      </c>
      <c r="F73" s="57"/>
      <c r="G73" s="57">
        <v>525</v>
      </c>
      <c r="H73" s="57">
        <v>1050</v>
      </c>
      <c r="I73" s="57"/>
      <c r="J73" s="57"/>
      <c r="K73" s="58"/>
      <c r="M73" s="39" t="s">
        <v>180</v>
      </c>
      <c r="N73" s="26" t="s">
        <v>6153</v>
      </c>
    </row>
    <row r="74" spans="2:14" x14ac:dyDescent="0.2">
      <c r="B74" s="26" t="s">
        <v>6058</v>
      </c>
      <c r="F74" s="57"/>
      <c r="G74" s="57">
        <v>75</v>
      </c>
      <c r="H74" s="57">
        <v>0</v>
      </c>
      <c r="I74" s="57"/>
      <c r="J74" s="57"/>
      <c r="K74" s="58"/>
      <c r="M74" s="39" t="s">
        <v>184</v>
      </c>
      <c r="N74" s="26" t="s">
        <v>6154</v>
      </c>
    </row>
    <row r="75" spans="2:14" x14ac:dyDescent="0.2">
      <c r="B75" s="26" t="s">
        <v>6115</v>
      </c>
      <c r="F75" s="57"/>
      <c r="G75" s="57">
        <v>4197</v>
      </c>
      <c r="H75" s="57">
        <v>0</v>
      </c>
      <c r="I75" s="57"/>
      <c r="J75" s="57"/>
      <c r="K75" s="58"/>
      <c r="M75" s="39" t="s">
        <v>184</v>
      </c>
      <c r="N75" s="26" t="s">
        <v>6155</v>
      </c>
    </row>
    <row r="76" spans="2:14" x14ac:dyDescent="0.2">
      <c r="B76" s="26" t="s">
        <v>6116</v>
      </c>
      <c r="F76" s="57"/>
      <c r="G76" s="57">
        <v>2672</v>
      </c>
      <c r="H76" s="57">
        <v>0</v>
      </c>
      <c r="I76" s="57"/>
      <c r="J76" s="57"/>
      <c r="K76" s="58"/>
      <c r="M76" s="39" t="s">
        <v>184</v>
      </c>
      <c r="N76" s="26" t="s">
        <v>6156</v>
      </c>
    </row>
    <row r="77" spans="2:14" x14ac:dyDescent="0.2">
      <c r="B77" s="26" t="s">
        <v>6117</v>
      </c>
      <c r="F77" s="57"/>
      <c r="G77" s="57">
        <v>721</v>
      </c>
      <c r="H77" s="57">
        <v>816</v>
      </c>
      <c r="I77" s="57"/>
      <c r="J77" s="57"/>
      <c r="K77" s="58"/>
      <c r="M77" s="39" t="s">
        <v>180</v>
      </c>
      <c r="N77" s="26" t="s">
        <v>6157</v>
      </c>
    </row>
    <row r="78" spans="2:14" x14ac:dyDescent="0.2">
      <c r="B78" s="26" t="s">
        <v>6118</v>
      </c>
      <c r="F78" s="57"/>
      <c r="G78" s="57">
        <v>3802</v>
      </c>
      <c r="H78" s="57">
        <v>6542</v>
      </c>
      <c r="I78" s="57"/>
      <c r="J78" s="57"/>
      <c r="K78" s="58"/>
      <c r="M78" s="39" t="s">
        <v>182</v>
      </c>
      <c r="N78" s="26" t="s">
        <v>6158</v>
      </c>
    </row>
    <row r="79" spans="2:14" x14ac:dyDescent="0.2">
      <c r="B79" s="26" t="s">
        <v>6119</v>
      </c>
      <c r="F79" s="57"/>
      <c r="G79" s="57">
        <v>294</v>
      </c>
      <c r="H79" s="57">
        <v>0</v>
      </c>
      <c r="I79" s="57"/>
      <c r="J79" s="57"/>
      <c r="K79" s="58"/>
      <c r="M79" s="39" t="s">
        <v>184</v>
      </c>
      <c r="N79" s="26" t="s">
        <v>6159</v>
      </c>
    </row>
    <row r="80" spans="2:14" x14ac:dyDescent="0.2">
      <c r="B80" s="26" t="s">
        <v>6120</v>
      </c>
      <c r="F80" s="57"/>
      <c r="G80" s="57">
        <v>14400</v>
      </c>
      <c r="H80" s="57">
        <v>0</v>
      </c>
      <c r="I80" s="57"/>
      <c r="J80" s="57"/>
      <c r="K80" s="58"/>
      <c r="M80" s="39" t="s">
        <v>184</v>
      </c>
      <c r="N80" s="26" t="s">
        <v>6160</v>
      </c>
    </row>
    <row r="81" spans="2:14" x14ac:dyDescent="0.2">
      <c r="B81" s="26" t="s">
        <v>6121</v>
      </c>
      <c r="F81" s="57"/>
      <c r="G81" s="57">
        <v>250</v>
      </c>
      <c r="H81" s="57">
        <v>0</v>
      </c>
      <c r="I81" s="57"/>
      <c r="J81" s="57"/>
      <c r="K81" s="58"/>
      <c r="M81" s="39" t="s">
        <v>184</v>
      </c>
      <c r="N81" s="26" t="s">
        <v>6161</v>
      </c>
    </row>
    <row r="82" spans="2:14" x14ac:dyDescent="0.2">
      <c r="B82" s="26" t="s">
        <v>6122</v>
      </c>
      <c r="F82" s="57"/>
      <c r="G82" s="57">
        <v>95</v>
      </c>
      <c r="H82" s="57">
        <v>0</v>
      </c>
      <c r="I82" s="57"/>
      <c r="J82" s="57"/>
      <c r="K82" s="58"/>
      <c r="M82" s="39" t="s">
        <v>184</v>
      </c>
      <c r="N82" s="26" t="s">
        <v>6162</v>
      </c>
    </row>
    <row r="83" spans="2:14" x14ac:dyDescent="0.2">
      <c r="B83" s="26" t="s">
        <v>6123</v>
      </c>
      <c r="F83" s="57"/>
      <c r="G83" s="57">
        <v>500</v>
      </c>
      <c r="H83" s="57">
        <v>0</v>
      </c>
      <c r="I83" s="57"/>
      <c r="J83" s="57"/>
      <c r="K83" s="58"/>
      <c r="M83" s="39" t="s">
        <v>184</v>
      </c>
      <c r="N83" s="26" t="s">
        <v>6163</v>
      </c>
    </row>
    <row r="84" spans="2:14" x14ac:dyDescent="0.2">
      <c r="B84" s="26" t="s">
        <v>6124</v>
      </c>
      <c r="F84" s="57"/>
      <c r="G84" s="57">
        <v>39</v>
      </c>
      <c r="H84" s="57">
        <v>0</v>
      </c>
      <c r="I84" s="57"/>
      <c r="J84" s="57"/>
      <c r="K84" s="58"/>
      <c r="M84" s="39" t="s">
        <v>184</v>
      </c>
      <c r="N84" s="26" t="s">
        <v>6164</v>
      </c>
    </row>
    <row r="85" spans="2:14" x14ac:dyDescent="0.2">
      <c r="B85" s="26" t="s">
        <v>5898</v>
      </c>
      <c r="F85" s="57"/>
      <c r="G85" s="57">
        <v>5000</v>
      </c>
      <c r="H85" s="57">
        <v>10000</v>
      </c>
      <c r="I85" s="57"/>
      <c r="J85" s="57"/>
      <c r="K85" s="58"/>
      <c r="M85" s="39" t="s">
        <v>180</v>
      </c>
      <c r="N85" s="26" t="s">
        <v>6165</v>
      </c>
    </row>
    <row r="86" spans="2:14" x14ac:dyDescent="0.2">
      <c r="B86" s="26" t="s">
        <v>6125</v>
      </c>
      <c r="F86" s="57"/>
      <c r="G86" s="57">
        <v>1040</v>
      </c>
      <c r="H86" s="57">
        <v>4774</v>
      </c>
      <c r="I86" s="57"/>
      <c r="J86" s="57"/>
      <c r="K86" s="58"/>
      <c r="M86" s="39" t="s">
        <v>182</v>
      </c>
      <c r="N86" s="26" t="s">
        <v>6166</v>
      </c>
    </row>
    <row r="87" spans="2:14" x14ac:dyDescent="0.2">
      <c r="B87" s="26" t="s">
        <v>6126</v>
      </c>
      <c r="F87" s="57"/>
      <c r="G87" s="57">
        <v>498</v>
      </c>
      <c r="H87" s="57">
        <v>498</v>
      </c>
      <c r="I87" s="57"/>
      <c r="J87" s="57"/>
      <c r="K87" s="58"/>
      <c r="M87" s="39" t="s">
        <v>180</v>
      </c>
      <c r="N87" s="26" t="s">
        <v>6167</v>
      </c>
    </row>
    <row r="88" spans="2:14" x14ac:dyDescent="0.2">
      <c r="B88" s="26" t="s">
        <v>6127</v>
      </c>
      <c r="F88" s="57"/>
      <c r="G88" s="57">
        <v>360</v>
      </c>
      <c r="H88" s="57">
        <v>0</v>
      </c>
      <c r="I88" s="57"/>
      <c r="J88" s="57"/>
      <c r="K88" s="58"/>
      <c r="M88" s="39" t="s">
        <v>184</v>
      </c>
      <c r="N88" s="26" t="s">
        <v>6168</v>
      </c>
    </row>
    <row r="89" spans="2:14" x14ac:dyDescent="0.2">
      <c r="B89" s="26" t="s">
        <v>6128</v>
      </c>
      <c r="F89" s="57"/>
      <c r="G89" s="57">
        <v>494</v>
      </c>
      <c r="H89" s="57">
        <v>988</v>
      </c>
      <c r="I89" s="57"/>
      <c r="J89" s="57"/>
      <c r="K89" s="58"/>
      <c r="M89" s="39" t="s">
        <v>180</v>
      </c>
      <c r="N89" s="26" t="s">
        <v>6169</v>
      </c>
    </row>
    <row r="90" spans="2:14" x14ac:dyDescent="0.2">
      <c r="B90" s="26" t="s">
        <v>6129</v>
      </c>
      <c r="F90" s="57"/>
      <c r="G90" s="57">
        <v>2116</v>
      </c>
      <c r="H90" s="57">
        <v>2518</v>
      </c>
      <c r="I90" s="57"/>
      <c r="J90" s="57"/>
      <c r="K90" s="58"/>
      <c r="M90" s="39" t="s">
        <v>182</v>
      </c>
      <c r="N90" s="26" t="s">
        <v>6170</v>
      </c>
    </row>
    <row r="91" spans="2:14" x14ac:dyDescent="0.2">
      <c r="B91" s="26" t="s">
        <v>6130</v>
      </c>
      <c r="F91" s="57"/>
      <c r="G91" s="57">
        <v>994</v>
      </c>
      <c r="H91" s="57">
        <v>1088</v>
      </c>
      <c r="I91" s="57"/>
      <c r="J91" s="57"/>
      <c r="K91" s="58"/>
      <c r="M91" s="39" t="s">
        <v>182</v>
      </c>
      <c r="N91" s="26" t="s">
        <v>6171</v>
      </c>
    </row>
    <row r="92" spans="2:14" x14ac:dyDescent="0.2">
      <c r="B92" s="26" t="s">
        <v>6131</v>
      </c>
      <c r="F92" s="57"/>
      <c r="G92" s="57">
        <v>226</v>
      </c>
      <c r="H92" s="57">
        <v>452</v>
      </c>
      <c r="I92" s="57"/>
      <c r="J92" s="57"/>
      <c r="K92" s="58"/>
      <c r="M92" s="39" t="s">
        <v>180</v>
      </c>
      <c r="N92" s="26" t="s">
        <v>6172</v>
      </c>
    </row>
    <row r="93" spans="2:14" x14ac:dyDescent="0.2">
      <c r="B93" s="26" t="s">
        <v>6132</v>
      </c>
      <c r="F93" s="57"/>
      <c r="G93" s="57">
        <v>1283</v>
      </c>
      <c r="H93" s="57">
        <v>6602</v>
      </c>
      <c r="I93" s="57"/>
      <c r="J93" s="57"/>
      <c r="K93" s="58"/>
      <c r="M93" s="39" t="s">
        <v>182</v>
      </c>
      <c r="N93" s="26" t="s">
        <v>6173</v>
      </c>
    </row>
    <row r="94" spans="2:14" x14ac:dyDescent="0.2">
      <c r="B94" s="26" t="s">
        <v>6133</v>
      </c>
      <c r="F94" s="57"/>
      <c r="G94" s="57">
        <v>372</v>
      </c>
      <c r="H94" s="57">
        <v>744</v>
      </c>
      <c r="I94" s="57"/>
      <c r="J94" s="57"/>
      <c r="K94" s="58"/>
      <c r="M94" s="39" t="s">
        <v>180</v>
      </c>
      <c r="N94" s="26" t="s">
        <v>6174</v>
      </c>
    </row>
    <row r="95" spans="2:14" x14ac:dyDescent="0.2">
      <c r="B95" s="26" t="s">
        <v>6134</v>
      </c>
      <c r="F95" s="57"/>
      <c r="G95" s="57">
        <v>852</v>
      </c>
      <c r="H95" s="57">
        <v>1704</v>
      </c>
      <c r="I95" s="57"/>
      <c r="J95" s="57"/>
      <c r="K95" s="58"/>
      <c r="M95" s="39" t="s">
        <v>180</v>
      </c>
      <c r="N95" s="26" t="s">
        <v>6175</v>
      </c>
    </row>
    <row r="96" spans="2:14" x14ac:dyDescent="0.2">
      <c r="B96" s="26" t="s">
        <v>6135</v>
      </c>
      <c r="F96" s="57"/>
      <c r="G96" s="57">
        <v>4283</v>
      </c>
      <c r="H96" s="57">
        <v>8566</v>
      </c>
      <c r="I96" s="57"/>
      <c r="J96" s="57"/>
      <c r="K96" s="58"/>
      <c r="M96" s="39" t="s">
        <v>180</v>
      </c>
      <c r="N96" s="26" t="s">
        <v>6176</v>
      </c>
    </row>
    <row r="97" spans="1:14" x14ac:dyDescent="0.2">
      <c r="B97" s="26" t="s">
        <v>6136</v>
      </c>
      <c r="F97" s="57"/>
      <c r="G97" s="57">
        <v>2392</v>
      </c>
      <c r="H97" s="57">
        <v>4334</v>
      </c>
      <c r="I97" s="57"/>
      <c r="J97" s="57"/>
      <c r="K97" s="58"/>
      <c r="M97" s="39" t="s">
        <v>182</v>
      </c>
      <c r="N97" s="26" t="s">
        <v>6177</v>
      </c>
    </row>
    <row r="98" spans="1:14" x14ac:dyDescent="0.2">
      <c r="B98" s="26" t="s">
        <v>6137</v>
      </c>
      <c r="F98" s="57"/>
      <c r="G98" s="57">
        <v>1364</v>
      </c>
      <c r="H98" s="57">
        <v>0</v>
      </c>
      <c r="I98" s="57"/>
      <c r="J98" s="57"/>
      <c r="K98" s="58"/>
      <c r="M98" s="39" t="s">
        <v>184</v>
      </c>
      <c r="N98" s="26" t="s">
        <v>6178</v>
      </c>
    </row>
    <row r="99" spans="1:14" x14ac:dyDescent="0.2">
      <c r="B99" s="26" t="s">
        <v>6138</v>
      </c>
      <c r="F99" s="57"/>
      <c r="G99" s="57">
        <v>948</v>
      </c>
      <c r="H99" s="57">
        <v>0</v>
      </c>
      <c r="I99" s="57"/>
      <c r="J99" s="57"/>
      <c r="K99" s="58"/>
      <c r="M99" s="39" t="s">
        <v>184</v>
      </c>
      <c r="N99" s="26" t="s">
        <v>6179</v>
      </c>
    </row>
    <row r="100" spans="1:14" x14ac:dyDescent="0.2">
      <c r="B100" s="26" t="s">
        <v>6139</v>
      </c>
      <c r="F100" s="57"/>
      <c r="G100" s="57">
        <v>402</v>
      </c>
      <c r="H100" s="57">
        <v>804</v>
      </c>
      <c r="I100" s="57"/>
      <c r="J100" s="57"/>
      <c r="K100" s="58"/>
      <c r="M100" s="39" t="s">
        <v>180</v>
      </c>
      <c r="N100" s="26" t="s">
        <v>6180</v>
      </c>
    </row>
    <row r="101" spans="1:14" x14ac:dyDescent="0.2">
      <c r="B101" s="26" t="s">
        <v>6140</v>
      </c>
      <c r="F101" s="57"/>
      <c r="G101" s="57">
        <v>8568</v>
      </c>
      <c r="H101" s="57">
        <v>12164</v>
      </c>
      <c r="I101" s="57"/>
      <c r="J101" s="57"/>
      <c r="K101" s="58"/>
      <c r="M101" s="39" t="s">
        <v>182</v>
      </c>
      <c r="N101" s="26" t="s">
        <v>6181</v>
      </c>
    </row>
    <row r="102" spans="1:14" x14ac:dyDescent="0.2">
      <c r="B102" s="26" t="s">
        <v>6141</v>
      </c>
      <c r="F102" s="57"/>
      <c r="G102" s="57">
        <v>1297</v>
      </c>
      <c r="H102" s="57">
        <v>2594</v>
      </c>
      <c r="I102" s="57"/>
      <c r="J102" s="57"/>
      <c r="K102" s="58"/>
      <c r="M102" s="39" t="s">
        <v>180</v>
      </c>
      <c r="N102" s="26" t="s">
        <v>6182</v>
      </c>
    </row>
    <row r="103" spans="1:14" x14ac:dyDescent="0.2">
      <c r="B103" s="26" t="s">
        <v>6142</v>
      </c>
      <c r="F103" s="57"/>
      <c r="G103" s="57">
        <v>1067</v>
      </c>
      <c r="H103" s="57">
        <v>0</v>
      </c>
      <c r="I103" s="57"/>
      <c r="J103" s="57"/>
      <c r="K103" s="58"/>
      <c r="M103" s="39" t="s">
        <v>184</v>
      </c>
      <c r="N103" s="26" t="s">
        <v>6183</v>
      </c>
    </row>
    <row r="104" spans="1:14" x14ac:dyDescent="0.2">
      <c r="B104" s="26" t="s">
        <v>6143</v>
      </c>
      <c r="F104" s="57"/>
      <c r="G104" s="57">
        <v>3510</v>
      </c>
      <c r="H104" s="57">
        <v>0</v>
      </c>
      <c r="I104" s="57"/>
      <c r="J104" s="57"/>
      <c r="K104" s="58"/>
      <c r="M104" s="39" t="s">
        <v>184</v>
      </c>
      <c r="N104" s="26" t="s">
        <v>6184</v>
      </c>
    </row>
    <row r="105" spans="1:14" x14ac:dyDescent="0.2">
      <c r="B105" s="26" t="s">
        <v>6144</v>
      </c>
      <c r="F105" s="57"/>
      <c r="G105" s="57">
        <v>16</v>
      </c>
      <c r="H105" s="57">
        <v>32</v>
      </c>
      <c r="I105" s="57"/>
      <c r="J105" s="57"/>
      <c r="K105" s="58"/>
      <c r="M105" s="39" t="s">
        <v>180</v>
      </c>
      <c r="N105" s="26" t="s">
        <v>6185</v>
      </c>
    </row>
    <row r="106" spans="1:14" x14ac:dyDescent="0.2">
      <c r="B106" s="39" t="s">
        <v>221</v>
      </c>
      <c r="F106" s="57"/>
      <c r="G106" s="57">
        <v>3620</v>
      </c>
      <c r="H106" s="57">
        <v>5621</v>
      </c>
      <c r="I106" s="57"/>
      <c r="J106" s="57"/>
      <c r="K106" s="58"/>
      <c r="N106" s="39" t="s">
        <v>3285</v>
      </c>
    </row>
    <row r="107" spans="1:14" x14ac:dyDescent="0.2">
      <c r="B107" s="39" t="s">
        <v>173</v>
      </c>
      <c r="F107" s="57"/>
      <c r="G107" s="57">
        <v>256</v>
      </c>
      <c r="H107" s="57">
        <v>0</v>
      </c>
      <c r="I107" s="57"/>
      <c r="J107" s="57"/>
      <c r="K107" s="58"/>
    </row>
    <row r="108" spans="1:14" x14ac:dyDescent="0.2">
      <c r="B108" s="39" t="s">
        <v>166</v>
      </c>
      <c r="F108" s="57"/>
      <c r="G108" s="57">
        <v>392</v>
      </c>
      <c r="H108" s="57">
        <v>566</v>
      </c>
      <c r="I108" s="57"/>
      <c r="J108" s="57"/>
      <c r="K108" s="58"/>
    </row>
    <row r="109" spans="1:14" x14ac:dyDescent="0.2">
      <c r="F109" s="57"/>
      <c r="G109" s="57"/>
      <c r="H109" s="57"/>
      <c r="I109" s="57"/>
      <c r="J109" s="57"/>
      <c r="K109" s="58"/>
    </row>
    <row r="110" spans="1:14" x14ac:dyDescent="0.2">
      <c r="A110" s="39">
        <v>2023</v>
      </c>
      <c r="F110" s="57"/>
      <c r="G110" s="57"/>
      <c r="H110" s="57"/>
      <c r="I110" s="57"/>
      <c r="J110" s="57"/>
      <c r="K110" s="58"/>
    </row>
    <row r="111" spans="1:14" x14ac:dyDescent="0.2">
      <c r="B111" s="26" t="s">
        <v>5905</v>
      </c>
      <c r="F111" s="57"/>
      <c r="G111" s="57"/>
      <c r="H111" s="57">
        <v>321</v>
      </c>
      <c r="I111" s="57">
        <v>70</v>
      </c>
      <c r="J111" s="57"/>
      <c r="K111" s="58"/>
      <c r="M111" s="39" t="s">
        <v>182</v>
      </c>
      <c r="N111" s="26" t="s">
        <v>6210</v>
      </c>
    </row>
    <row r="112" spans="1:14" x14ac:dyDescent="0.2">
      <c r="B112" s="26" t="s">
        <v>3549</v>
      </c>
      <c r="F112" s="57"/>
      <c r="G112" s="57"/>
      <c r="H112" s="57">
        <v>1328</v>
      </c>
      <c r="I112" s="57">
        <v>1316</v>
      </c>
      <c r="J112" s="57"/>
      <c r="K112" s="58"/>
      <c r="M112" s="39" t="s">
        <v>180</v>
      </c>
      <c r="N112" s="26" t="s">
        <v>6211</v>
      </c>
    </row>
    <row r="113" spans="2:14" x14ac:dyDescent="0.2">
      <c r="B113" s="26" t="s">
        <v>5876</v>
      </c>
      <c r="F113" s="57"/>
      <c r="G113" s="57"/>
      <c r="H113" s="57">
        <v>956</v>
      </c>
      <c r="I113" s="57">
        <v>956</v>
      </c>
      <c r="J113" s="57"/>
      <c r="K113" s="58"/>
      <c r="M113" s="39" t="s">
        <v>180</v>
      </c>
      <c r="N113" s="26" t="s">
        <v>6212</v>
      </c>
    </row>
    <row r="114" spans="2:14" x14ac:dyDescent="0.2">
      <c r="B114" s="26" t="s">
        <v>6053</v>
      </c>
      <c r="F114" s="57"/>
      <c r="G114" s="57"/>
      <c r="H114" s="57">
        <v>940</v>
      </c>
      <c r="I114" s="57">
        <v>0</v>
      </c>
      <c r="J114" s="57"/>
      <c r="K114" s="58"/>
      <c r="M114" s="39" t="s">
        <v>184</v>
      </c>
      <c r="N114" s="26" t="s">
        <v>6213</v>
      </c>
    </row>
    <row r="115" spans="2:14" x14ac:dyDescent="0.2">
      <c r="B115" s="26" t="s">
        <v>6186</v>
      </c>
      <c r="F115" s="57"/>
      <c r="G115" s="57"/>
      <c r="H115" s="57">
        <v>1644</v>
      </c>
      <c r="I115" s="57">
        <v>0</v>
      </c>
      <c r="J115" s="57"/>
      <c r="K115" s="58"/>
      <c r="M115" s="39" t="s">
        <v>184</v>
      </c>
      <c r="N115" s="26" t="s">
        <v>6214</v>
      </c>
    </row>
    <row r="116" spans="2:14" x14ac:dyDescent="0.2">
      <c r="B116" s="26" t="s">
        <v>6109</v>
      </c>
      <c r="F116" s="57"/>
      <c r="G116" s="57"/>
      <c r="H116" s="57">
        <v>570</v>
      </c>
      <c r="I116" s="57">
        <v>0</v>
      </c>
      <c r="J116" s="57"/>
      <c r="K116" s="58"/>
      <c r="M116" s="39" t="s">
        <v>184</v>
      </c>
      <c r="N116" s="26" t="s">
        <v>6215</v>
      </c>
    </row>
    <row r="117" spans="2:14" x14ac:dyDescent="0.2">
      <c r="B117" s="26" t="s">
        <v>6054</v>
      </c>
      <c r="F117" s="57"/>
      <c r="G117" s="57"/>
      <c r="H117" s="57">
        <v>1037</v>
      </c>
      <c r="I117" s="57">
        <v>0</v>
      </c>
      <c r="J117" s="57"/>
      <c r="K117" s="58"/>
      <c r="M117" s="39" t="s">
        <v>184</v>
      </c>
      <c r="N117" s="26" t="s">
        <v>6216</v>
      </c>
    </row>
    <row r="118" spans="2:14" x14ac:dyDescent="0.2">
      <c r="B118" s="26" t="s">
        <v>6187</v>
      </c>
      <c r="F118" s="57"/>
      <c r="G118" s="57"/>
      <c r="H118" s="57">
        <v>915</v>
      </c>
      <c r="I118" s="57">
        <v>870</v>
      </c>
      <c r="J118" s="57"/>
      <c r="K118" s="58"/>
      <c r="M118" s="39" t="s">
        <v>180</v>
      </c>
      <c r="N118" s="26" t="s">
        <v>6217</v>
      </c>
    </row>
    <row r="119" spans="2:14" x14ac:dyDescent="0.2">
      <c r="B119" s="26" t="s">
        <v>6188</v>
      </c>
      <c r="F119" s="57"/>
      <c r="G119" s="57"/>
      <c r="H119" s="57">
        <v>860</v>
      </c>
      <c r="I119" s="57">
        <v>860</v>
      </c>
      <c r="J119" s="57"/>
      <c r="K119" s="58"/>
      <c r="M119" s="39" t="s">
        <v>182</v>
      </c>
      <c r="N119" s="26" t="s">
        <v>6218</v>
      </c>
    </row>
    <row r="120" spans="2:14" x14ac:dyDescent="0.2">
      <c r="B120" s="26" t="s">
        <v>6189</v>
      </c>
      <c r="F120" s="57"/>
      <c r="G120" s="57"/>
      <c r="H120" s="57">
        <v>23000</v>
      </c>
      <c r="I120" s="57">
        <v>30000</v>
      </c>
      <c r="J120" s="57"/>
      <c r="K120" s="58"/>
      <c r="M120" s="39" t="s">
        <v>180</v>
      </c>
      <c r="N120" s="26" t="s">
        <v>6219</v>
      </c>
    </row>
    <row r="121" spans="2:14" x14ac:dyDescent="0.2">
      <c r="B121" s="26" t="s">
        <v>6055</v>
      </c>
      <c r="F121" s="57"/>
      <c r="G121" s="57"/>
      <c r="H121" s="57">
        <v>1506</v>
      </c>
      <c r="I121" s="57">
        <v>0</v>
      </c>
      <c r="J121" s="57"/>
      <c r="K121" s="58"/>
      <c r="M121" s="39" t="s">
        <v>184</v>
      </c>
      <c r="N121" s="26" t="s">
        <v>6220</v>
      </c>
    </row>
    <row r="122" spans="2:14" x14ac:dyDescent="0.2">
      <c r="B122" s="26" t="s">
        <v>6190</v>
      </c>
      <c r="F122" s="57"/>
      <c r="G122" s="57"/>
      <c r="H122" s="57">
        <v>500</v>
      </c>
      <c r="I122" s="57">
        <v>0</v>
      </c>
      <c r="J122" s="57"/>
      <c r="K122" s="58"/>
      <c r="M122" s="39" t="s">
        <v>184</v>
      </c>
      <c r="N122" s="26" t="s">
        <v>6221</v>
      </c>
    </row>
    <row r="123" spans="2:14" x14ac:dyDescent="0.2">
      <c r="B123" s="26" t="s">
        <v>6191</v>
      </c>
      <c r="F123" s="57"/>
      <c r="G123" s="57"/>
      <c r="H123" s="57">
        <v>2714</v>
      </c>
      <c r="I123" s="57">
        <v>4628</v>
      </c>
      <c r="J123" s="57"/>
      <c r="K123" s="58"/>
      <c r="M123" s="39" t="s">
        <v>182</v>
      </c>
      <c r="N123" s="26" t="s">
        <v>6222</v>
      </c>
    </row>
    <row r="124" spans="2:14" x14ac:dyDescent="0.2">
      <c r="B124" s="26" t="s">
        <v>6119</v>
      </c>
      <c r="F124" s="57"/>
      <c r="G124" s="57"/>
      <c r="H124" s="57">
        <v>388</v>
      </c>
      <c r="I124" s="57">
        <v>388</v>
      </c>
      <c r="J124" s="57"/>
      <c r="K124" s="58"/>
      <c r="M124" s="39" t="s">
        <v>180</v>
      </c>
      <c r="N124" s="26" t="s">
        <v>6223</v>
      </c>
    </row>
    <row r="125" spans="2:14" x14ac:dyDescent="0.2">
      <c r="B125" s="26" t="s">
        <v>3742</v>
      </c>
      <c r="F125" s="57"/>
      <c r="G125" s="57"/>
      <c r="H125" s="57">
        <v>-630</v>
      </c>
      <c r="I125" s="57">
        <v>-630</v>
      </c>
      <c r="J125" s="57"/>
      <c r="K125" s="58"/>
      <c r="M125" s="39" t="s">
        <v>180</v>
      </c>
      <c r="N125" s="26" t="s">
        <v>6224</v>
      </c>
    </row>
    <row r="126" spans="2:14" x14ac:dyDescent="0.2">
      <c r="B126" s="26" t="s">
        <v>6192</v>
      </c>
      <c r="F126" s="57"/>
      <c r="G126" s="57"/>
      <c r="H126" s="57">
        <v>176</v>
      </c>
      <c r="I126" s="57">
        <v>176</v>
      </c>
      <c r="J126" s="57"/>
      <c r="K126" s="58"/>
      <c r="M126" s="39" t="s">
        <v>180</v>
      </c>
      <c r="N126" s="26" t="s">
        <v>6225</v>
      </c>
    </row>
    <row r="127" spans="2:14" x14ac:dyDescent="0.2">
      <c r="B127" s="26" t="s">
        <v>6193</v>
      </c>
      <c r="F127" s="57"/>
      <c r="G127" s="57"/>
      <c r="H127" s="57">
        <v>700</v>
      </c>
      <c r="I127" s="57">
        <v>0</v>
      </c>
      <c r="J127" s="57"/>
      <c r="K127" s="58"/>
      <c r="M127" s="39" t="s">
        <v>184</v>
      </c>
      <c r="N127" s="26" t="s">
        <v>6226</v>
      </c>
    </row>
    <row r="128" spans="2:14" x14ac:dyDescent="0.2">
      <c r="B128" s="26" t="s">
        <v>6194</v>
      </c>
      <c r="F128" s="57"/>
      <c r="G128" s="57"/>
      <c r="H128" s="57">
        <v>1482</v>
      </c>
      <c r="I128" s="57">
        <v>1482</v>
      </c>
      <c r="J128" s="57"/>
      <c r="K128" s="58"/>
      <c r="M128" s="39" t="s">
        <v>180</v>
      </c>
      <c r="N128" s="26" t="s">
        <v>6227</v>
      </c>
    </row>
    <row r="129" spans="2:14" x14ac:dyDescent="0.2">
      <c r="B129" s="26" t="s">
        <v>6195</v>
      </c>
      <c r="F129" s="57"/>
      <c r="G129" s="57"/>
      <c r="H129" s="57">
        <v>125</v>
      </c>
      <c r="I129" s="57">
        <v>0</v>
      </c>
      <c r="J129" s="57"/>
      <c r="K129" s="58"/>
      <c r="M129" s="39" t="s">
        <v>184</v>
      </c>
      <c r="N129" s="26" t="s">
        <v>6228</v>
      </c>
    </row>
    <row r="130" spans="2:14" x14ac:dyDescent="0.2">
      <c r="B130" s="26" t="s">
        <v>6196</v>
      </c>
      <c r="F130" s="57"/>
      <c r="G130" s="57"/>
      <c r="H130" s="57">
        <v>470</v>
      </c>
      <c r="I130" s="57">
        <v>0</v>
      </c>
      <c r="J130" s="57"/>
      <c r="K130" s="58"/>
      <c r="M130" s="39" t="s">
        <v>184</v>
      </c>
      <c r="N130" s="26" t="s">
        <v>6229</v>
      </c>
    </row>
    <row r="131" spans="2:14" x14ac:dyDescent="0.2">
      <c r="B131" s="26" t="s">
        <v>6197</v>
      </c>
      <c r="F131" s="57"/>
      <c r="G131" s="57"/>
      <c r="H131" s="57">
        <v>1394</v>
      </c>
      <c r="I131" s="57">
        <v>0</v>
      </c>
      <c r="J131" s="57"/>
      <c r="K131" s="58"/>
      <c r="M131" s="39" t="s">
        <v>184</v>
      </c>
      <c r="N131" s="26" t="s">
        <v>6230</v>
      </c>
    </row>
    <row r="132" spans="2:14" x14ac:dyDescent="0.2">
      <c r="B132" s="26" t="s">
        <v>6198</v>
      </c>
      <c r="F132" s="57"/>
      <c r="G132" s="57"/>
      <c r="H132" s="57">
        <v>327</v>
      </c>
      <c r="I132" s="57">
        <v>0</v>
      </c>
      <c r="J132" s="57"/>
      <c r="K132" s="58"/>
      <c r="M132" s="39" t="s">
        <v>184</v>
      </c>
      <c r="N132" s="26" t="s">
        <v>6231</v>
      </c>
    </row>
    <row r="133" spans="2:14" x14ac:dyDescent="0.2">
      <c r="B133" s="26" t="s">
        <v>6199</v>
      </c>
      <c r="F133" s="57"/>
      <c r="G133" s="57"/>
      <c r="H133" s="57">
        <v>696</v>
      </c>
      <c r="I133" s="57">
        <v>680</v>
      </c>
      <c r="J133" s="57"/>
      <c r="K133" s="58"/>
      <c r="M133" s="39" t="s">
        <v>180</v>
      </c>
      <c r="N133" s="26" t="s">
        <v>6232</v>
      </c>
    </row>
    <row r="134" spans="2:14" x14ac:dyDescent="0.2">
      <c r="B134" s="26" t="s">
        <v>6200</v>
      </c>
      <c r="F134" s="57"/>
      <c r="G134" s="57"/>
      <c r="H134" s="57">
        <v>584</v>
      </c>
      <c r="I134" s="57">
        <v>0</v>
      </c>
      <c r="J134" s="57"/>
      <c r="K134" s="58"/>
      <c r="M134" s="39" t="s">
        <v>184</v>
      </c>
      <c r="N134" s="26" t="s">
        <v>6233</v>
      </c>
    </row>
    <row r="135" spans="2:14" x14ac:dyDescent="0.2">
      <c r="B135" s="26" t="s">
        <v>6064</v>
      </c>
      <c r="F135" s="57"/>
      <c r="G135" s="57"/>
      <c r="H135" s="57">
        <v>1896</v>
      </c>
      <c r="I135" s="57">
        <v>0</v>
      </c>
      <c r="J135" s="57"/>
      <c r="K135" s="58"/>
      <c r="M135" s="39" t="s">
        <v>184</v>
      </c>
      <c r="N135" s="26" t="s">
        <v>6234</v>
      </c>
    </row>
    <row r="136" spans="2:14" x14ac:dyDescent="0.2">
      <c r="B136" s="26" t="s">
        <v>6125</v>
      </c>
      <c r="F136" s="57"/>
      <c r="G136" s="57"/>
      <c r="H136" s="57">
        <v>814</v>
      </c>
      <c r="I136" s="57">
        <v>610</v>
      </c>
      <c r="J136" s="57"/>
      <c r="K136" s="58"/>
      <c r="M136" s="39" t="s">
        <v>180</v>
      </c>
      <c r="N136" s="26" t="s">
        <v>6235</v>
      </c>
    </row>
    <row r="137" spans="2:14" x14ac:dyDescent="0.2">
      <c r="B137" s="26" t="s">
        <v>5912</v>
      </c>
      <c r="F137" s="57"/>
      <c r="G137" s="57"/>
      <c r="H137" s="57">
        <v>566</v>
      </c>
      <c r="I137" s="57">
        <v>0</v>
      </c>
      <c r="J137" s="57"/>
      <c r="K137" s="58"/>
      <c r="M137" s="39" t="s">
        <v>184</v>
      </c>
      <c r="N137" s="26" t="s">
        <v>6236</v>
      </c>
    </row>
    <row r="138" spans="2:14" x14ac:dyDescent="0.2">
      <c r="B138" s="26" t="s">
        <v>6201</v>
      </c>
      <c r="F138" s="57"/>
      <c r="G138" s="57"/>
      <c r="H138" s="57">
        <v>325</v>
      </c>
      <c r="I138" s="57">
        <v>0</v>
      </c>
      <c r="J138" s="57"/>
      <c r="K138" s="58"/>
      <c r="M138" s="39" t="s">
        <v>184</v>
      </c>
      <c r="N138" s="26" t="s">
        <v>6237</v>
      </c>
    </row>
    <row r="139" spans="2:14" x14ac:dyDescent="0.2">
      <c r="B139" s="26" t="s">
        <v>6202</v>
      </c>
      <c r="F139" s="57"/>
      <c r="G139" s="57"/>
      <c r="H139" s="57">
        <v>500</v>
      </c>
      <c r="I139" s="57">
        <v>500</v>
      </c>
      <c r="J139" s="57"/>
      <c r="K139" s="58"/>
      <c r="M139" s="39" t="s">
        <v>180</v>
      </c>
      <c r="N139" s="26" t="s">
        <v>6238</v>
      </c>
    </row>
    <row r="140" spans="2:14" x14ac:dyDescent="0.2">
      <c r="B140" s="26" t="s">
        <v>6142</v>
      </c>
      <c r="F140" s="57"/>
      <c r="G140" s="57"/>
      <c r="H140" s="57">
        <v>1994</v>
      </c>
      <c r="I140" s="57">
        <v>0</v>
      </c>
      <c r="J140" s="57"/>
      <c r="K140" s="58"/>
      <c r="M140" s="39" t="s">
        <v>184</v>
      </c>
      <c r="N140" s="26" t="s">
        <v>6239</v>
      </c>
    </row>
    <row r="141" spans="2:14" x14ac:dyDescent="0.2">
      <c r="B141" s="26" t="s">
        <v>6203</v>
      </c>
      <c r="F141" s="57"/>
      <c r="G141" s="57"/>
      <c r="H141" s="57">
        <v>350</v>
      </c>
      <c r="I141" s="57">
        <v>0</v>
      </c>
      <c r="J141" s="57"/>
      <c r="K141" s="58"/>
      <c r="M141" s="39" t="s">
        <v>184</v>
      </c>
      <c r="N141" s="26" t="s">
        <v>6240</v>
      </c>
    </row>
    <row r="142" spans="2:14" x14ac:dyDescent="0.2">
      <c r="B142" s="26" t="s">
        <v>6204</v>
      </c>
      <c r="F142" s="57"/>
      <c r="G142" s="57"/>
      <c r="H142" s="57">
        <v>680</v>
      </c>
      <c r="I142" s="57">
        <v>680</v>
      </c>
      <c r="J142" s="57"/>
      <c r="K142" s="58"/>
      <c r="M142" s="39" t="s">
        <v>180</v>
      </c>
      <c r="N142" s="26" t="s">
        <v>6241</v>
      </c>
    </row>
    <row r="143" spans="2:14" x14ac:dyDescent="0.2">
      <c r="B143" s="26" t="s">
        <v>6143</v>
      </c>
      <c r="F143" s="57"/>
      <c r="G143" s="57"/>
      <c r="H143" s="57">
        <v>900</v>
      </c>
      <c r="I143" s="57">
        <v>0</v>
      </c>
      <c r="J143" s="57"/>
      <c r="K143" s="58"/>
      <c r="M143" s="39" t="s">
        <v>184</v>
      </c>
      <c r="N143" s="26" t="s">
        <v>6242</v>
      </c>
    </row>
    <row r="144" spans="2:14" x14ac:dyDescent="0.2">
      <c r="B144" s="26" t="s">
        <v>6205</v>
      </c>
      <c r="F144" s="57"/>
      <c r="G144" s="57"/>
      <c r="H144" s="57">
        <v>1000</v>
      </c>
      <c r="I144" s="57">
        <v>1000</v>
      </c>
      <c r="J144" s="57"/>
      <c r="K144" s="58"/>
      <c r="M144" s="39" t="s">
        <v>180</v>
      </c>
      <c r="N144" s="26" t="s">
        <v>6243</v>
      </c>
    </row>
    <row r="145" spans="1:14" x14ac:dyDescent="0.2">
      <c r="B145" s="26" t="s">
        <v>6206</v>
      </c>
      <c r="F145" s="57"/>
      <c r="G145" s="57"/>
      <c r="H145" s="57">
        <v>100</v>
      </c>
      <c r="I145" s="57">
        <v>0</v>
      </c>
      <c r="J145" s="57"/>
      <c r="K145" s="58"/>
      <c r="M145" s="39" t="s">
        <v>184</v>
      </c>
      <c r="N145" s="26" t="s">
        <v>6244</v>
      </c>
    </row>
    <row r="146" spans="1:14" x14ac:dyDescent="0.2">
      <c r="B146" s="26" t="s">
        <v>6207</v>
      </c>
      <c r="F146" s="57"/>
      <c r="G146" s="57"/>
      <c r="H146" s="57">
        <v>770</v>
      </c>
      <c r="I146" s="57">
        <v>770</v>
      </c>
      <c r="J146" s="57"/>
      <c r="K146" s="58"/>
      <c r="M146" s="39" t="s">
        <v>180</v>
      </c>
      <c r="N146" s="26" t="s">
        <v>6245</v>
      </c>
    </row>
    <row r="147" spans="1:14" x14ac:dyDescent="0.2">
      <c r="B147" s="26" t="s">
        <v>6208</v>
      </c>
      <c r="F147" s="57"/>
      <c r="G147" s="57"/>
      <c r="H147" s="57">
        <v>644</v>
      </c>
      <c r="I147" s="57">
        <v>0</v>
      </c>
      <c r="J147" s="57"/>
      <c r="K147" s="58"/>
      <c r="M147" s="39" t="s">
        <v>184</v>
      </c>
      <c r="N147" s="26" t="s">
        <v>6246</v>
      </c>
    </row>
    <row r="148" spans="1:14" x14ac:dyDescent="0.2">
      <c r="B148" s="26" t="s">
        <v>6072</v>
      </c>
      <c r="F148" s="57"/>
      <c r="G148" s="57"/>
      <c r="H148" s="57">
        <v>780</v>
      </c>
      <c r="I148" s="57">
        <v>0</v>
      </c>
      <c r="J148" s="57"/>
      <c r="K148" s="58"/>
      <c r="M148" s="39" t="s">
        <v>184</v>
      </c>
      <c r="N148" s="26" t="s">
        <v>6247</v>
      </c>
    </row>
    <row r="149" spans="1:14" x14ac:dyDescent="0.2">
      <c r="B149" s="26" t="s">
        <v>6073</v>
      </c>
      <c r="F149" s="57"/>
      <c r="G149" s="57"/>
      <c r="H149" s="57">
        <v>260</v>
      </c>
      <c r="I149" s="57">
        <v>0</v>
      </c>
      <c r="J149" s="57"/>
      <c r="K149" s="58"/>
      <c r="M149" s="39" t="s">
        <v>184</v>
      </c>
      <c r="N149" s="26" t="s">
        <v>6248</v>
      </c>
    </row>
    <row r="150" spans="1:14" x14ac:dyDescent="0.2">
      <c r="B150" s="26" t="s">
        <v>6209</v>
      </c>
      <c r="F150" s="57"/>
      <c r="G150" s="57"/>
      <c r="H150" s="57">
        <v>645</v>
      </c>
      <c r="I150" s="57">
        <v>656</v>
      </c>
      <c r="J150" s="57"/>
      <c r="K150" s="58"/>
      <c r="M150" s="39" t="s">
        <v>180</v>
      </c>
      <c r="N150" s="26" t="s">
        <v>6249</v>
      </c>
    </row>
    <row r="151" spans="1:14" x14ac:dyDescent="0.2">
      <c r="B151" s="39" t="s">
        <v>221</v>
      </c>
      <c r="F151" s="57"/>
      <c r="G151" s="57"/>
      <c r="H151" s="57">
        <v>16780</v>
      </c>
      <c r="I151" s="57">
        <v>16177</v>
      </c>
      <c r="J151" s="57"/>
      <c r="K151" s="58"/>
      <c r="N151" s="39" t="s">
        <v>2491</v>
      </c>
    </row>
    <row r="152" spans="1:14" x14ac:dyDescent="0.2">
      <c r="B152" s="39" t="s">
        <v>173</v>
      </c>
      <c r="F152" s="57"/>
      <c r="G152" s="57"/>
      <c r="H152" s="57">
        <v>1070</v>
      </c>
      <c r="I152" s="57">
        <v>1070</v>
      </c>
      <c r="J152" s="57"/>
      <c r="K152" s="58"/>
    </row>
    <row r="153" spans="1:14" x14ac:dyDescent="0.2">
      <c r="B153" s="39" t="s">
        <v>166</v>
      </c>
      <c r="F153" s="57"/>
      <c r="G153" s="57"/>
      <c r="H153" s="57">
        <v>4254</v>
      </c>
      <c r="I153" s="57">
        <v>2862</v>
      </c>
      <c r="J153" s="57"/>
      <c r="K153" s="58"/>
    </row>
    <row r="154" spans="1:14" x14ac:dyDescent="0.2">
      <c r="F154" s="57"/>
      <c r="G154" s="57"/>
      <c r="H154" s="57"/>
      <c r="I154" s="57"/>
      <c r="J154" s="57"/>
      <c r="K154" s="58"/>
    </row>
    <row r="155" spans="1:14" x14ac:dyDescent="0.2">
      <c r="A155" s="39">
        <v>2024</v>
      </c>
      <c r="F155" s="57"/>
      <c r="G155" s="57"/>
      <c r="H155" s="57"/>
      <c r="I155" s="57"/>
      <c r="J155" s="57"/>
      <c r="K155" s="58"/>
    </row>
    <row r="156" spans="1:14" x14ac:dyDescent="0.2">
      <c r="B156" s="26" t="s">
        <v>6250</v>
      </c>
      <c r="F156" s="57"/>
      <c r="G156" s="57"/>
      <c r="H156" s="57">
        <v>-250</v>
      </c>
      <c r="I156" s="57">
        <v>0</v>
      </c>
      <c r="J156" s="57"/>
      <c r="K156" s="58"/>
      <c r="M156" s="39" t="s">
        <v>184</v>
      </c>
      <c r="N156" s="26" t="s">
        <v>6266</v>
      </c>
    </row>
    <row r="157" spans="1:14" x14ac:dyDescent="0.2">
      <c r="B157" s="26" t="s">
        <v>6251</v>
      </c>
      <c r="F157" s="57"/>
      <c r="G157" s="57"/>
      <c r="H157" s="57">
        <v>100</v>
      </c>
      <c r="I157" s="57">
        <v>0</v>
      </c>
      <c r="J157" s="57"/>
      <c r="K157" s="58"/>
      <c r="M157" s="39" t="s">
        <v>184</v>
      </c>
      <c r="N157" s="26" t="s">
        <v>6267</v>
      </c>
    </row>
    <row r="158" spans="1:14" x14ac:dyDescent="0.2">
      <c r="B158" s="26" t="s">
        <v>6252</v>
      </c>
      <c r="F158" s="57"/>
      <c r="G158" s="57"/>
      <c r="H158" s="57">
        <v>834</v>
      </c>
      <c r="I158" s="57">
        <v>926</v>
      </c>
      <c r="J158" s="57"/>
      <c r="K158" s="58"/>
      <c r="M158" s="39" t="s">
        <v>182</v>
      </c>
      <c r="N158" s="26" t="s">
        <v>6268</v>
      </c>
    </row>
    <row r="159" spans="1:14" x14ac:dyDescent="0.2">
      <c r="B159" s="26" t="s">
        <v>6253</v>
      </c>
      <c r="F159" s="57"/>
      <c r="G159" s="57"/>
      <c r="H159" s="57">
        <v>801</v>
      </c>
      <c r="I159" s="57">
        <v>1602</v>
      </c>
      <c r="J159" s="57"/>
      <c r="K159" s="58"/>
      <c r="M159" s="39" t="s">
        <v>180</v>
      </c>
      <c r="N159" s="26" t="s">
        <v>6269</v>
      </c>
    </row>
    <row r="160" spans="1:14" x14ac:dyDescent="0.2">
      <c r="B160" s="26" t="s">
        <v>5876</v>
      </c>
      <c r="F160" s="57"/>
      <c r="G160" s="57"/>
      <c r="H160" s="57">
        <v>1512</v>
      </c>
      <c r="I160" s="57">
        <v>1512</v>
      </c>
      <c r="J160" s="57"/>
      <c r="K160" s="58"/>
      <c r="M160" s="39" t="s">
        <v>180</v>
      </c>
      <c r="N160" s="26" t="s">
        <v>6270</v>
      </c>
    </row>
    <row r="161" spans="2:14" x14ac:dyDescent="0.2">
      <c r="B161" s="26" t="s">
        <v>6254</v>
      </c>
      <c r="F161" s="57"/>
      <c r="G161" s="57"/>
      <c r="H161" s="57">
        <v>224</v>
      </c>
      <c r="I161" s="57">
        <v>0</v>
      </c>
      <c r="J161" s="57"/>
      <c r="K161" s="58"/>
      <c r="M161" s="39" t="s">
        <v>184</v>
      </c>
      <c r="N161" s="26" t="s">
        <v>6271</v>
      </c>
    </row>
    <row r="162" spans="2:14" x14ac:dyDescent="0.2">
      <c r="B162" s="26" t="s">
        <v>6255</v>
      </c>
      <c r="F162" s="57"/>
      <c r="G162" s="57"/>
      <c r="H162" s="57">
        <v>1927</v>
      </c>
      <c r="I162" s="57">
        <v>1100</v>
      </c>
      <c r="J162" s="57"/>
      <c r="K162" s="58"/>
      <c r="M162" s="39" t="s">
        <v>182</v>
      </c>
      <c r="N162" s="26" t="s">
        <v>6272</v>
      </c>
    </row>
    <row r="163" spans="2:14" x14ac:dyDescent="0.2">
      <c r="B163" s="26" t="s">
        <v>6256</v>
      </c>
      <c r="F163" s="57"/>
      <c r="G163" s="57"/>
      <c r="H163" s="57">
        <v>222</v>
      </c>
      <c r="I163" s="57">
        <v>0</v>
      </c>
      <c r="J163" s="57"/>
      <c r="K163" s="58"/>
      <c r="M163" s="39" t="s">
        <v>184</v>
      </c>
      <c r="N163" s="26" t="s">
        <v>6273</v>
      </c>
    </row>
    <row r="164" spans="2:14" x14ac:dyDescent="0.2">
      <c r="B164" s="26" t="s">
        <v>6257</v>
      </c>
      <c r="F164" s="57"/>
      <c r="G164" s="57"/>
      <c r="H164" s="57">
        <v>1476</v>
      </c>
      <c r="I164" s="57">
        <v>2952</v>
      </c>
      <c r="J164" s="57"/>
      <c r="K164" s="58"/>
      <c r="M164" s="39" t="s">
        <v>180</v>
      </c>
      <c r="N164" s="26" t="s">
        <v>6274</v>
      </c>
    </row>
    <row r="165" spans="2:14" x14ac:dyDescent="0.2">
      <c r="B165" s="26" t="s">
        <v>6258</v>
      </c>
      <c r="F165" s="57"/>
      <c r="G165" s="57"/>
      <c r="H165" s="57">
        <v>35</v>
      </c>
      <c r="I165" s="57">
        <v>92</v>
      </c>
      <c r="J165" s="57"/>
      <c r="K165" s="58"/>
      <c r="M165" s="39" t="s">
        <v>182</v>
      </c>
      <c r="N165" s="26" t="s">
        <v>6275</v>
      </c>
    </row>
    <row r="166" spans="2:14" x14ac:dyDescent="0.2">
      <c r="B166" s="26" t="s">
        <v>6259</v>
      </c>
      <c r="F166" s="57"/>
      <c r="G166" s="57"/>
      <c r="H166" s="57">
        <v>100</v>
      </c>
      <c r="I166" s="57">
        <v>0</v>
      </c>
      <c r="J166" s="57"/>
      <c r="K166" s="58"/>
      <c r="M166" s="39" t="s">
        <v>184</v>
      </c>
      <c r="N166" s="26" t="s">
        <v>6276</v>
      </c>
    </row>
    <row r="167" spans="2:14" x14ac:dyDescent="0.2">
      <c r="B167" s="26" t="s">
        <v>6062</v>
      </c>
      <c r="F167" s="57"/>
      <c r="G167" s="57"/>
      <c r="H167" s="57">
        <v>1657</v>
      </c>
      <c r="I167" s="57">
        <v>0</v>
      </c>
      <c r="J167" s="57"/>
      <c r="K167" s="58"/>
      <c r="M167" s="39" t="s">
        <v>184</v>
      </c>
      <c r="N167" s="26" t="s">
        <v>6277</v>
      </c>
    </row>
    <row r="168" spans="2:14" x14ac:dyDescent="0.2">
      <c r="B168" s="26" t="s">
        <v>6260</v>
      </c>
      <c r="F168" s="57"/>
      <c r="G168" s="57"/>
      <c r="H168" s="57">
        <v>403</v>
      </c>
      <c r="I168" s="57">
        <v>806</v>
      </c>
      <c r="J168" s="57"/>
      <c r="K168" s="58"/>
      <c r="M168" s="39" t="s">
        <v>180</v>
      </c>
      <c r="N168" s="26" t="s">
        <v>6278</v>
      </c>
    </row>
    <row r="169" spans="2:14" x14ac:dyDescent="0.2">
      <c r="B169" s="26" t="s">
        <v>6261</v>
      </c>
      <c r="F169" s="57"/>
      <c r="G169" s="57"/>
      <c r="H169" s="57">
        <v>700</v>
      </c>
      <c r="I169" s="57">
        <v>0</v>
      </c>
      <c r="J169" s="57"/>
      <c r="K169" s="58"/>
      <c r="M169" s="39" t="s">
        <v>184</v>
      </c>
      <c r="N169" s="26" t="s">
        <v>6279</v>
      </c>
    </row>
    <row r="170" spans="2:14" x14ac:dyDescent="0.2">
      <c r="B170" s="26" t="s">
        <v>6262</v>
      </c>
      <c r="F170" s="57"/>
      <c r="G170" s="57"/>
      <c r="H170" s="57">
        <v>1810</v>
      </c>
      <c r="I170" s="57">
        <v>0</v>
      </c>
      <c r="J170" s="57"/>
      <c r="K170" s="58"/>
      <c r="M170" s="39" t="s">
        <v>184</v>
      </c>
      <c r="N170" s="26" t="s">
        <v>6280</v>
      </c>
    </row>
    <row r="171" spans="2:14" x14ac:dyDescent="0.2">
      <c r="B171" s="26" t="s">
        <v>6263</v>
      </c>
      <c r="F171" s="57"/>
      <c r="G171" s="57"/>
      <c r="H171" s="57">
        <v>404</v>
      </c>
      <c r="I171" s="57">
        <v>808</v>
      </c>
      <c r="J171" s="57"/>
      <c r="K171" s="58"/>
      <c r="M171" s="39" t="s">
        <v>180</v>
      </c>
      <c r="N171" s="26" t="s">
        <v>6281</v>
      </c>
    </row>
    <row r="172" spans="2:14" x14ac:dyDescent="0.2">
      <c r="B172" s="26" t="s">
        <v>6264</v>
      </c>
      <c r="F172" s="57"/>
      <c r="G172" s="57"/>
      <c r="H172" s="57">
        <v>6756</v>
      </c>
      <c r="I172" s="57">
        <v>9410</v>
      </c>
      <c r="J172" s="57"/>
      <c r="K172" s="58"/>
      <c r="M172" s="39" t="s">
        <v>182</v>
      </c>
      <c r="N172" s="26" t="s">
        <v>6282</v>
      </c>
    </row>
    <row r="173" spans="2:14" x14ac:dyDescent="0.2">
      <c r="B173" s="26" t="s">
        <v>6143</v>
      </c>
      <c r="F173" s="57"/>
      <c r="G173" s="57"/>
      <c r="H173" s="57">
        <v>-481</v>
      </c>
      <c r="I173" s="57">
        <v>0</v>
      </c>
      <c r="J173" s="57"/>
      <c r="K173" s="58"/>
      <c r="M173" s="39" t="s">
        <v>184</v>
      </c>
      <c r="N173" s="26" t="s">
        <v>6283</v>
      </c>
    </row>
    <row r="174" spans="2:14" x14ac:dyDescent="0.2">
      <c r="B174" s="26" t="s">
        <v>6265</v>
      </c>
      <c r="F174" s="57"/>
      <c r="G174" s="57"/>
      <c r="H174" s="57">
        <v>170</v>
      </c>
      <c r="I174" s="57">
        <v>178</v>
      </c>
      <c r="J174" s="57"/>
      <c r="K174" s="58"/>
      <c r="M174" s="39" t="s">
        <v>182</v>
      </c>
      <c r="N174" s="26" t="s">
        <v>6284</v>
      </c>
    </row>
    <row r="175" spans="2:14" x14ac:dyDescent="0.2">
      <c r="B175" s="39" t="s">
        <v>221</v>
      </c>
      <c r="F175" s="57"/>
      <c r="G175" s="57"/>
      <c r="H175" s="57">
        <v>-64</v>
      </c>
      <c r="I175" s="57">
        <v>-434</v>
      </c>
      <c r="J175" s="57"/>
      <c r="K175" s="58"/>
      <c r="N175" s="3" t="s">
        <v>6285</v>
      </c>
    </row>
    <row r="176" spans="2:14" x14ac:dyDescent="0.2">
      <c r="B176" s="39" t="s">
        <v>166</v>
      </c>
      <c r="F176" s="57"/>
      <c r="G176" s="57"/>
      <c r="H176" s="57">
        <v>3509</v>
      </c>
      <c r="I176" s="57">
        <v>1177</v>
      </c>
      <c r="J176" s="57"/>
      <c r="K176" s="58"/>
    </row>
    <row r="177" spans="1:14" x14ac:dyDescent="0.2">
      <c r="F177" s="57"/>
      <c r="G177" s="57"/>
      <c r="H177" s="57"/>
      <c r="I177" s="57"/>
      <c r="J177" s="57"/>
      <c r="K177" s="58"/>
    </row>
    <row r="178" spans="1:14" x14ac:dyDescent="0.2">
      <c r="F178" s="57"/>
      <c r="G178" s="57"/>
      <c r="H178" s="57"/>
      <c r="I178" s="57"/>
      <c r="J178" s="57"/>
      <c r="K178" s="58"/>
    </row>
    <row r="179" spans="1:14" x14ac:dyDescent="0.2">
      <c r="A179" s="59" t="s">
        <v>6459</v>
      </c>
      <c r="F179" s="57"/>
      <c r="G179" s="57"/>
      <c r="H179" s="57"/>
      <c r="I179" s="57"/>
      <c r="J179" s="57"/>
      <c r="K179" s="58"/>
    </row>
    <row r="180" spans="1:14" x14ac:dyDescent="0.2">
      <c r="B180" s="39" t="s">
        <v>579</v>
      </c>
      <c r="F180" s="57"/>
      <c r="G180" s="57"/>
      <c r="H180" s="57"/>
      <c r="I180" s="57">
        <v>5067</v>
      </c>
      <c r="J180" s="57"/>
      <c r="K180" s="58"/>
      <c r="N180" s="39" t="s">
        <v>8935</v>
      </c>
    </row>
    <row r="181" spans="1:14" x14ac:dyDescent="0.2">
      <c r="B181" s="39" t="s">
        <v>578</v>
      </c>
      <c r="F181" s="57"/>
      <c r="G181" s="57"/>
      <c r="H181" s="57"/>
      <c r="I181" s="57">
        <v>-2531</v>
      </c>
      <c r="J181" s="57"/>
      <c r="K181" s="58"/>
      <c r="N181" s="39" t="s">
        <v>8936</v>
      </c>
    </row>
    <row r="182" spans="1:14" x14ac:dyDescent="0.2">
      <c r="B182" s="39" t="s">
        <v>5745</v>
      </c>
      <c r="F182" s="57"/>
      <c r="G182" s="57"/>
      <c r="H182" s="57"/>
      <c r="I182" s="57">
        <v>859</v>
      </c>
      <c r="J182" s="57"/>
      <c r="K182" s="58"/>
    </row>
    <row r="183" spans="1:14" x14ac:dyDescent="0.2">
      <c r="B183" s="36" t="s">
        <v>4227</v>
      </c>
      <c r="F183" s="57"/>
      <c r="G183" s="57"/>
      <c r="H183" s="57"/>
      <c r="I183" s="48">
        <v>1373</v>
      </c>
      <c r="J183" s="57"/>
      <c r="K183" s="58"/>
      <c r="N183" s="39" t="s">
        <v>6293</v>
      </c>
    </row>
    <row r="184" spans="1:14" x14ac:dyDescent="0.2">
      <c r="B184" s="36" t="s">
        <v>5047</v>
      </c>
      <c r="F184" s="57"/>
      <c r="G184" s="57"/>
      <c r="H184" s="57"/>
      <c r="I184" s="48">
        <v>162</v>
      </c>
      <c r="J184" s="57"/>
      <c r="K184" s="58"/>
      <c r="N184" s="39" t="s">
        <v>5941</v>
      </c>
    </row>
    <row r="185" spans="1:14" x14ac:dyDescent="0.2">
      <c r="B185" s="63" t="s">
        <v>3549</v>
      </c>
      <c r="F185" s="57"/>
      <c r="G185" s="57"/>
      <c r="H185" s="57"/>
      <c r="I185" s="48">
        <v>196</v>
      </c>
      <c r="J185" s="57"/>
      <c r="K185" s="58"/>
      <c r="N185" s="39" t="s">
        <v>6294</v>
      </c>
    </row>
    <row r="186" spans="1:14" x14ac:dyDescent="0.2">
      <c r="B186" s="36" t="s">
        <v>5876</v>
      </c>
      <c r="F186" s="57"/>
      <c r="G186" s="57"/>
      <c r="H186" s="57"/>
      <c r="I186" s="48">
        <v>866</v>
      </c>
      <c r="J186" s="57"/>
      <c r="K186" s="58"/>
      <c r="N186" s="39" t="s">
        <v>6270</v>
      </c>
    </row>
    <row r="187" spans="1:14" x14ac:dyDescent="0.2">
      <c r="B187" s="36" t="s">
        <v>6286</v>
      </c>
      <c r="F187" s="57"/>
      <c r="G187" s="57"/>
      <c r="H187" s="57"/>
      <c r="I187" s="48">
        <v>158</v>
      </c>
      <c r="J187" s="57"/>
      <c r="K187" s="58"/>
      <c r="N187" s="39" t="s">
        <v>6295</v>
      </c>
    </row>
    <row r="188" spans="1:14" x14ac:dyDescent="0.2">
      <c r="B188" s="63" t="s">
        <v>6258</v>
      </c>
      <c r="F188" s="57"/>
      <c r="G188" s="57"/>
      <c r="H188" s="57"/>
      <c r="I188" s="48">
        <v>16</v>
      </c>
      <c r="J188" s="57"/>
      <c r="K188" s="58"/>
      <c r="N188" s="39" t="s">
        <v>6296</v>
      </c>
    </row>
    <row r="189" spans="1:14" x14ac:dyDescent="0.2">
      <c r="B189" s="63" t="s">
        <v>6287</v>
      </c>
      <c r="I189" s="48">
        <v>398</v>
      </c>
      <c r="K189" s="58"/>
      <c r="N189" s="39" t="s">
        <v>6297</v>
      </c>
    </row>
    <row r="190" spans="1:14" x14ac:dyDescent="0.2">
      <c r="B190" s="63" t="s">
        <v>6288</v>
      </c>
      <c r="I190" s="48">
        <v>3488</v>
      </c>
      <c r="K190" s="58"/>
      <c r="N190" s="39" t="s">
        <v>6298</v>
      </c>
    </row>
    <row r="191" spans="1:14" x14ac:dyDescent="0.2">
      <c r="B191" s="63" t="s">
        <v>6289</v>
      </c>
      <c r="I191" s="48">
        <v>140</v>
      </c>
      <c r="K191" s="58"/>
      <c r="N191" s="39" t="s">
        <v>6299</v>
      </c>
    </row>
    <row r="192" spans="1:14" x14ac:dyDescent="0.2">
      <c r="K192" s="56"/>
    </row>
    <row r="193" spans="1:14" x14ac:dyDescent="0.2">
      <c r="H193" s="57"/>
      <c r="I193" s="57"/>
      <c r="J193" s="57"/>
      <c r="K193" s="58"/>
    </row>
    <row r="194" spans="1:14" ht="25.5" x14ac:dyDescent="0.2">
      <c r="A194" s="61" t="s">
        <v>6460</v>
      </c>
      <c r="B194" s="62"/>
      <c r="C194" s="66" t="s">
        <v>3292</v>
      </c>
      <c r="D194" s="66" t="s">
        <v>3293</v>
      </c>
      <c r="E194" s="70" t="s">
        <v>7761</v>
      </c>
      <c r="H194" s="57"/>
      <c r="I194" s="57"/>
      <c r="J194" s="57"/>
      <c r="K194" s="58"/>
    </row>
    <row r="195" spans="1:14" x14ac:dyDescent="0.2">
      <c r="A195" s="62"/>
      <c r="B195" s="51" t="s">
        <v>6461</v>
      </c>
      <c r="C195" s="67">
        <f t="shared" ref="C195:C204" si="0">-I182</f>
        <v>-859</v>
      </c>
      <c r="D195" s="67"/>
      <c r="E195" s="78"/>
      <c r="H195" s="57"/>
      <c r="I195" s="57"/>
      <c r="J195" s="57"/>
      <c r="K195" s="58"/>
    </row>
    <row r="196" spans="1:14" x14ac:dyDescent="0.2">
      <c r="A196" s="62"/>
      <c r="B196" s="68" t="s">
        <v>4227</v>
      </c>
      <c r="C196" s="67">
        <f t="shared" si="0"/>
        <v>-1373</v>
      </c>
      <c r="D196" s="65"/>
      <c r="E196" s="78"/>
      <c r="H196" s="57"/>
      <c r="I196" s="57"/>
      <c r="J196" s="57"/>
      <c r="K196" s="58"/>
    </row>
    <row r="197" spans="1:14" x14ac:dyDescent="0.2">
      <c r="A197" s="62"/>
      <c r="B197" s="68" t="s">
        <v>5047</v>
      </c>
      <c r="C197" s="67">
        <f t="shared" si="0"/>
        <v>-162</v>
      </c>
      <c r="D197" s="50"/>
      <c r="E197" s="78"/>
      <c r="H197" s="57"/>
      <c r="I197" s="57"/>
      <c r="J197" s="57"/>
      <c r="K197" s="58"/>
    </row>
    <row r="198" spans="1:14" x14ac:dyDescent="0.2">
      <c r="A198" s="62"/>
      <c r="B198" s="68" t="s">
        <v>3549</v>
      </c>
      <c r="C198" s="67">
        <f t="shared" si="0"/>
        <v>-196</v>
      </c>
      <c r="D198" s="50"/>
      <c r="E198" s="78"/>
      <c r="H198" s="57"/>
      <c r="I198" s="57"/>
      <c r="J198" s="57"/>
      <c r="K198" s="58"/>
    </row>
    <row r="199" spans="1:14" x14ac:dyDescent="0.2">
      <c r="A199" s="62"/>
      <c r="B199" s="68" t="s">
        <v>5876</v>
      </c>
      <c r="C199" s="67">
        <f t="shared" si="0"/>
        <v>-866</v>
      </c>
      <c r="D199" s="50"/>
      <c r="E199" s="78"/>
      <c r="H199" s="57"/>
      <c r="I199" s="57"/>
      <c r="J199" s="57"/>
      <c r="K199" s="58"/>
    </row>
    <row r="200" spans="1:14" x14ac:dyDescent="0.2">
      <c r="A200" s="62"/>
      <c r="B200" s="68" t="s">
        <v>6286</v>
      </c>
      <c r="C200" s="67">
        <f t="shared" si="0"/>
        <v>-158</v>
      </c>
      <c r="D200" s="50"/>
      <c r="E200" s="78"/>
      <c r="H200" s="57"/>
      <c r="I200" s="57"/>
      <c r="J200" s="57"/>
      <c r="K200" s="58"/>
    </row>
    <row r="201" spans="1:14" x14ac:dyDescent="0.2">
      <c r="A201" s="62"/>
      <c r="B201" s="68" t="s">
        <v>6258</v>
      </c>
      <c r="C201" s="67">
        <f t="shared" si="0"/>
        <v>-16</v>
      </c>
      <c r="D201" s="50"/>
      <c r="E201" s="78"/>
      <c r="H201" s="57"/>
      <c r="I201" s="57"/>
      <c r="J201" s="57"/>
      <c r="K201" s="58"/>
    </row>
    <row r="202" spans="1:14" x14ac:dyDescent="0.2">
      <c r="A202" s="62"/>
      <c r="B202" s="68" t="s">
        <v>6287</v>
      </c>
      <c r="C202" s="67">
        <f t="shared" si="0"/>
        <v>-398</v>
      </c>
      <c r="D202" s="50"/>
      <c r="E202" s="78"/>
      <c r="H202" s="57"/>
      <c r="I202" s="57"/>
      <c r="J202" s="57"/>
      <c r="K202" s="58"/>
    </row>
    <row r="203" spans="1:14" x14ac:dyDescent="0.2">
      <c r="A203" s="62"/>
      <c r="B203" s="68" t="s">
        <v>6288</v>
      </c>
      <c r="C203" s="67">
        <f t="shared" si="0"/>
        <v>-3488</v>
      </c>
      <c r="D203" s="50"/>
      <c r="E203" s="78"/>
      <c r="H203" s="57"/>
      <c r="I203" s="57"/>
      <c r="J203" s="57"/>
      <c r="K203" s="58"/>
    </row>
    <row r="204" spans="1:14" x14ac:dyDescent="0.2">
      <c r="A204" s="62"/>
      <c r="B204" s="68" t="s">
        <v>6289</v>
      </c>
      <c r="C204" s="67">
        <f t="shared" si="0"/>
        <v>-140</v>
      </c>
      <c r="D204" s="50"/>
      <c r="E204" s="78"/>
      <c r="H204" s="57"/>
      <c r="I204" s="57"/>
      <c r="J204" s="57"/>
      <c r="K204" s="58"/>
    </row>
    <row r="205" spans="1:14" x14ac:dyDescent="0.2">
      <c r="A205" s="62"/>
      <c r="B205" s="51" t="s">
        <v>6290</v>
      </c>
      <c r="C205" s="65">
        <v>-1746</v>
      </c>
      <c r="D205" s="50"/>
      <c r="E205" s="78"/>
      <c r="H205" s="57"/>
      <c r="I205" s="57"/>
      <c r="J205" s="57"/>
      <c r="K205" s="58"/>
    </row>
    <row r="206" spans="1:14" x14ac:dyDescent="0.2">
      <c r="A206" s="62"/>
      <c r="B206" s="51" t="s">
        <v>6189</v>
      </c>
      <c r="C206" s="65">
        <v>-10000</v>
      </c>
      <c r="D206" s="50">
        <v>-4000</v>
      </c>
      <c r="E206" s="78"/>
      <c r="H206" s="57"/>
      <c r="I206" s="57"/>
      <c r="J206" s="57"/>
      <c r="K206" s="58"/>
      <c r="N206" s="39" t="s">
        <v>8891</v>
      </c>
    </row>
    <row r="207" spans="1:14" x14ac:dyDescent="0.2">
      <c r="A207" s="62"/>
      <c r="B207" s="64" t="s">
        <v>6291</v>
      </c>
      <c r="C207" s="65">
        <v>-1690</v>
      </c>
      <c r="D207" s="50"/>
      <c r="E207" s="78"/>
      <c r="H207" s="57"/>
      <c r="I207" s="57"/>
      <c r="J207" s="57"/>
      <c r="K207" s="58"/>
    </row>
    <row r="208" spans="1:14" x14ac:dyDescent="0.2">
      <c r="A208" s="62"/>
      <c r="B208" s="51" t="s">
        <v>5911</v>
      </c>
      <c r="C208" s="65">
        <v>-10000</v>
      </c>
      <c r="D208" s="50">
        <v>-2500</v>
      </c>
      <c r="E208" s="78"/>
      <c r="H208" s="57"/>
      <c r="I208" s="57"/>
      <c r="J208" s="57"/>
      <c r="K208" s="58"/>
      <c r="N208" s="39" t="s">
        <v>8892</v>
      </c>
    </row>
    <row r="209" spans="1:14" x14ac:dyDescent="0.2">
      <c r="A209" s="62"/>
      <c r="B209" s="51" t="s">
        <v>6292</v>
      </c>
      <c r="C209" s="65">
        <v>-426</v>
      </c>
      <c r="D209" s="65">
        <v>-426</v>
      </c>
      <c r="E209" s="78">
        <v>-1278</v>
      </c>
      <c r="H209" s="57"/>
      <c r="I209" s="57"/>
      <c r="J209" s="57"/>
      <c r="K209" s="58"/>
      <c r="N209" s="39" t="s">
        <v>8910</v>
      </c>
    </row>
    <row r="210" spans="1:14" x14ac:dyDescent="0.2">
      <c r="A210" s="62"/>
      <c r="B210" s="51" t="s">
        <v>6135</v>
      </c>
      <c r="C210" s="65">
        <v>-8566</v>
      </c>
      <c r="D210" s="50"/>
      <c r="E210" s="78"/>
      <c r="H210" s="57"/>
      <c r="I210" s="57"/>
      <c r="J210" s="57"/>
      <c r="K210" s="58"/>
    </row>
    <row r="211" spans="1:14" x14ac:dyDescent="0.2">
      <c r="A211" s="62"/>
      <c r="B211" s="51" t="s">
        <v>5862</v>
      </c>
      <c r="C211" s="65">
        <v>-944</v>
      </c>
      <c r="D211" s="65">
        <v>-944</v>
      </c>
      <c r="E211" s="78"/>
      <c r="H211" s="57"/>
      <c r="I211" s="57"/>
      <c r="J211" s="57"/>
      <c r="K211" s="58"/>
      <c r="N211" s="39" t="s">
        <v>5867</v>
      </c>
    </row>
    <row r="212" spans="1:14" x14ac:dyDescent="0.2">
      <c r="A212" s="62"/>
      <c r="B212" s="51" t="s">
        <v>6204</v>
      </c>
      <c r="C212" s="65">
        <v>-680</v>
      </c>
      <c r="D212" s="50"/>
      <c r="E212" s="78"/>
      <c r="H212" s="57"/>
      <c r="I212" s="57"/>
      <c r="J212" s="57"/>
      <c r="K212" s="58"/>
    </row>
    <row r="213" spans="1:14" x14ac:dyDescent="0.2">
      <c r="A213" s="62"/>
      <c r="B213" s="68" t="s">
        <v>9013</v>
      </c>
      <c r="C213" s="65">
        <v>-370</v>
      </c>
      <c r="D213" s="65">
        <v>-370</v>
      </c>
      <c r="E213" s="78"/>
      <c r="H213" s="57"/>
      <c r="I213" s="57"/>
      <c r="J213" s="57"/>
      <c r="K213" s="58"/>
      <c r="N213" s="3" t="s">
        <v>9015</v>
      </c>
    </row>
    <row r="214" spans="1:14" x14ac:dyDescent="0.2">
      <c r="A214" s="62"/>
      <c r="B214" s="68" t="s">
        <v>9014</v>
      </c>
      <c r="C214" s="65">
        <v>-488</v>
      </c>
      <c r="D214" s="65">
        <v>-488</v>
      </c>
      <c r="E214" s="78"/>
      <c r="H214" s="57"/>
      <c r="I214" s="57"/>
      <c r="J214" s="57"/>
      <c r="K214" s="58"/>
      <c r="N214" s="3" t="s">
        <v>9016</v>
      </c>
    </row>
    <row r="215" spans="1:14" x14ac:dyDescent="0.2">
      <c r="A215" s="62"/>
      <c r="B215" s="68" t="s">
        <v>8837</v>
      </c>
      <c r="C215" s="65"/>
      <c r="D215" s="65">
        <v>-144</v>
      </c>
      <c r="E215" s="78"/>
      <c r="H215" s="57"/>
      <c r="I215" s="57"/>
      <c r="J215" s="57"/>
      <c r="K215" s="58"/>
      <c r="N215" s="3" t="s">
        <v>9019</v>
      </c>
    </row>
    <row r="216" spans="1:14" x14ac:dyDescent="0.2">
      <c r="A216" s="62"/>
      <c r="B216" s="68" t="s">
        <v>9020</v>
      </c>
      <c r="C216" s="65"/>
      <c r="D216" s="65">
        <v>-31</v>
      </c>
      <c r="E216" s="78"/>
      <c r="H216" s="57"/>
      <c r="I216" s="57"/>
      <c r="J216" s="57"/>
      <c r="K216" s="58"/>
      <c r="N216" s="3"/>
    </row>
    <row r="217" spans="1:14" x14ac:dyDescent="0.2">
      <c r="A217" s="62"/>
      <c r="B217" s="68" t="s">
        <v>8893</v>
      </c>
      <c r="C217" s="67"/>
      <c r="D217" s="50"/>
      <c r="E217" s="78">
        <v>-900</v>
      </c>
      <c r="H217" s="57"/>
      <c r="I217" s="57"/>
      <c r="J217" s="57"/>
      <c r="K217" s="58"/>
      <c r="N217" s="26" t="s">
        <v>8901</v>
      </c>
    </row>
    <row r="218" spans="1:14" x14ac:dyDescent="0.2">
      <c r="A218" s="62"/>
      <c r="B218" s="68" t="s">
        <v>6650</v>
      </c>
      <c r="C218" s="67"/>
      <c r="D218" s="50"/>
      <c r="E218" s="78">
        <v>-2120</v>
      </c>
      <c r="H218" s="57"/>
      <c r="I218" s="57"/>
      <c r="J218" s="57"/>
      <c r="K218" s="58"/>
      <c r="N218" s="26" t="s">
        <v>8902</v>
      </c>
    </row>
    <row r="219" spans="1:14" x14ac:dyDescent="0.2">
      <c r="A219" s="62"/>
      <c r="B219" s="68" t="s">
        <v>8894</v>
      </c>
      <c r="C219" s="67"/>
      <c r="D219" s="50"/>
      <c r="E219" s="78">
        <v>-5260</v>
      </c>
      <c r="H219" s="57"/>
      <c r="I219" s="57"/>
      <c r="J219" s="57"/>
      <c r="K219" s="58"/>
      <c r="N219" s="26" t="s">
        <v>8903</v>
      </c>
    </row>
    <row r="220" spans="1:14" x14ac:dyDescent="0.2">
      <c r="A220" s="62"/>
      <c r="B220" s="68" t="s">
        <v>8895</v>
      </c>
      <c r="C220" s="67"/>
      <c r="D220" s="50"/>
      <c r="E220" s="78">
        <v>-138</v>
      </c>
      <c r="H220" s="57"/>
      <c r="I220" s="57"/>
      <c r="J220" s="57"/>
      <c r="K220" s="58"/>
      <c r="N220" s="26" t="s">
        <v>8904</v>
      </c>
    </row>
    <row r="221" spans="1:14" x14ac:dyDescent="0.2">
      <c r="A221" s="62"/>
      <c r="B221" s="68" t="s">
        <v>8896</v>
      </c>
      <c r="C221" s="67"/>
      <c r="D221" s="50"/>
      <c r="E221" s="78">
        <v>-320</v>
      </c>
      <c r="H221" s="57"/>
      <c r="I221" s="57"/>
      <c r="J221" s="57"/>
      <c r="K221" s="58"/>
      <c r="N221" s="26" t="s">
        <v>8905</v>
      </c>
    </row>
    <row r="222" spans="1:14" x14ac:dyDescent="0.2">
      <c r="A222" s="62"/>
      <c r="B222" s="68" t="s">
        <v>8897</v>
      </c>
      <c r="C222" s="67"/>
      <c r="D222" s="50"/>
      <c r="E222" s="78">
        <v>-1716</v>
      </c>
      <c r="H222" s="57"/>
      <c r="I222" s="57"/>
      <c r="J222" s="57"/>
      <c r="K222" s="58"/>
      <c r="N222" s="26" t="s">
        <v>8906</v>
      </c>
    </row>
    <row r="223" spans="1:14" x14ac:dyDescent="0.2">
      <c r="A223" s="62"/>
      <c r="B223" s="68" t="s">
        <v>8898</v>
      </c>
      <c r="C223" s="67"/>
      <c r="D223" s="50"/>
      <c r="E223" s="78">
        <v>-1764</v>
      </c>
      <c r="H223" s="57"/>
      <c r="I223" s="57"/>
      <c r="J223" s="57"/>
      <c r="K223" s="58"/>
      <c r="N223" s="26" t="s">
        <v>8907</v>
      </c>
    </row>
    <row r="224" spans="1:14" x14ac:dyDescent="0.2">
      <c r="A224" s="62"/>
      <c r="B224" s="68" t="s">
        <v>8899</v>
      </c>
      <c r="C224" s="67"/>
      <c r="D224" s="50"/>
      <c r="E224" s="78">
        <v>-4560</v>
      </c>
      <c r="H224" s="57"/>
      <c r="I224" s="57"/>
      <c r="J224" s="57"/>
      <c r="K224" s="58"/>
      <c r="N224" s="26" t="s">
        <v>8908</v>
      </c>
    </row>
    <row r="225" spans="1:14" x14ac:dyDescent="0.2">
      <c r="A225" s="62"/>
      <c r="B225" s="68" t="s">
        <v>8900</v>
      </c>
      <c r="C225" s="67"/>
      <c r="D225" s="50"/>
      <c r="E225" s="78">
        <v>-1318</v>
      </c>
      <c r="H225" s="57"/>
      <c r="I225" s="57"/>
      <c r="J225" s="57"/>
      <c r="K225" s="58"/>
      <c r="N225" s="26" t="s">
        <v>8909</v>
      </c>
    </row>
    <row r="226" spans="1:14" x14ac:dyDescent="0.2">
      <c r="A226" s="62"/>
      <c r="B226" s="49"/>
      <c r="C226" s="67"/>
      <c r="D226" s="67"/>
      <c r="E226" s="78"/>
      <c r="H226" s="57"/>
      <c r="I226" s="57"/>
      <c r="J226" s="57"/>
      <c r="K226" s="58"/>
    </row>
    <row r="227" spans="1:14" x14ac:dyDescent="0.2">
      <c r="A227" s="69" t="s">
        <v>146</v>
      </c>
      <c r="B227" s="49"/>
      <c r="C227" s="71">
        <f>SUM(C195:C226)</f>
        <v>-42566</v>
      </c>
      <c r="D227" s="71">
        <f>SUM(D195:D226)</f>
        <v>-8903</v>
      </c>
      <c r="E227" s="71">
        <f>SUM(E195:E226)</f>
        <v>-19374</v>
      </c>
      <c r="H227" s="57"/>
      <c r="I227" s="57"/>
      <c r="J227" s="57"/>
      <c r="K227" s="57"/>
    </row>
    <row r="228" spans="1:14" x14ac:dyDescent="0.2">
      <c r="A228" s="62"/>
      <c r="B228" s="49"/>
      <c r="C228" s="50"/>
      <c r="D228" s="50"/>
      <c r="E228" s="50"/>
      <c r="H228" s="57"/>
      <c r="I228" s="57"/>
      <c r="J228" s="57"/>
      <c r="K228" s="57"/>
    </row>
    <row r="229" spans="1:14" x14ac:dyDescent="0.2">
      <c r="A229" s="62" t="s">
        <v>7759</v>
      </c>
      <c r="B229" s="49"/>
      <c r="C229" s="50"/>
      <c r="D229" s="50"/>
      <c r="E229" s="50">
        <f>E227+D227</f>
        <v>-28277</v>
      </c>
      <c r="H229" s="57"/>
      <c r="I229" s="57"/>
      <c r="J229" s="57"/>
      <c r="K229" s="57"/>
    </row>
    <row r="230" spans="1:14" x14ac:dyDescent="0.2">
      <c r="H230" s="57"/>
      <c r="I230" s="57"/>
      <c r="J230" s="57"/>
      <c r="K230" s="57"/>
    </row>
    <row r="231" spans="1:14" x14ac:dyDescent="0.2">
      <c r="H231" s="57"/>
      <c r="I231" s="57"/>
      <c r="J231" s="57"/>
      <c r="K231" s="57"/>
    </row>
    <row r="232" spans="1:14" x14ac:dyDescent="0.2">
      <c r="H232" s="57"/>
      <c r="I232" s="57"/>
      <c r="J232" s="57"/>
      <c r="K232" s="57"/>
    </row>
    <row r="233" spans="1:14" x14ac:dyDescent="0.2">
      <c r="H233" s="57"/>
      <c r="I233" s="57"/>
      <c r="J233" s="57"/>
      <c r="K233" s="57"/>
    </row>
    <row r="234" spans="1:14" x14ac:dyDescent="0.2">
      <c r="H234" s="57"/>
      <c r="I234" s="57"/>
      <c r="J234" s="57"/>
      <c r="K234" s="57"/>
    </row>
    <row r="235" spans="1:14" x14ac:dyDescent="0.2">
      <c r="H235" s="57"/>
      <c r="I235" s="57"/>
      <c r="J235" s="57"/>
      <c r="K235" s="57"/>
    </row>
    <row r="236" spans="1:14" x14ac:dyDescent="0.2">
      <c r="H236" s="57"/>
      <c r="I236" s="57"/>
      <c r="J236" s="57"/>
      <c r="K236" s="57"/>
    </row>
    <row r="237" spans="1:14" x14ac:dyDescent="0.2">
      <c r="H237" s="57"/>
      <c r="I237" s="57"/>
      <c r="J237" s="57"/>
      <c r="K237" s="57"/>
    </row>
    <row r="238" spans="1:14" x14ac:dyDescent="0.2">
      <c r="H238" s="57"/>
      <c r="I238" s="57"/>
      <c r="J238" s="57"/>
      <c r="K238" s="57"/>
    </row>
    <row r="239" spans="1:14" x14ac:dyDescent="0.2">
      <c r="H239" s="57"/>
      <c r="I239" s="57"/>
      <c r="J239" s="57"/>
      <c r="K239" s="57"/>
    </row>
    <row r="240" spans="1:14" x14ac:dyDescent="0.2">
      <c r="H240" s="57"/>
      <c r="I240" s="57"/>
      <c r="J240" s="57"/>
      <c r="K240" s="57"/>
    </row>
    <row r="241" spans="8:11" x14ac:dyDescent="0.2">
      <c r="H241" s="57"/>
      <c r="I241" s="57"/>
      <c r="J241" s="57"/>
      <c r="K241" s="57"/>
    </row>
    <row r="242" spans="8:11" x14ac:dyDescent="0.2">
      <c r="H242" s="57"/>
      <c r="I242" s="57"/>
      <c r="J242" s="57"/>
      <c r="K242" s="57"/>
    </row>
  </sheetData>
  <hyperlinks>
    <hyperlink ref="A1" location="'statewide summary'!Print_Titles" display="Link to Summary Worksheet" xr:uid="{5719238B-0D3A-43FD-8882-3D329813E676}"/>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2/19/2025</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5035E-D93E-4659-8497-9BA8DE9A055B}">
  <dimension ref="A1:N115"/>
  <sheetViews>
    <sheetView showGridLines="0" workbookViewId="0">
      <pane xSplit="2" ySplit="10" topLeftCell="C11" activePane="bottomRight" state="frozen"/>
      <selection pane="topRight" activeCell="C1" sqref="C1"/>
      <selection pane="bottomLeft" activeCell="A14" sqref="A14"/>
      <selection pane="bottomRight" activeCell="B15" sqref="B15"/>
    </sheetView>
  </sheetViews>
  <sheetFormatPr defaultRowHeight="12.75" x14ac:dyDescent="0.2"/>
  <cols>
    <col min="1" max="1" width="6.140625" style="39" customWidth="1"/>
    <col min="2" max="2" width="20.7109375" style="39" customWidth="1"/>
    <col min="3" max="9" width="13.7109375" style="39" customWidth="1"/>
    <col min="10" max="10" width="1.5703125" style="39" customWidth="1"/>
    <col min="11" max="11" width="9.140625" style="39"/>
    <col min="12" max="12" width="1.42578125" style="39" customWidth="1"/>
    <col min="13" max="13" width="12" style="39" customWidth="1"/>
    <col min="14" max="16384" width="9.140625" style="39"/>
  </cols>
  <sheetData>
    <row r="1" spans="1:11" ht="16.149999999999999" customHeight="1" x14ac:dyDescent="0.2">
      <c r="A1" s="92" t="s">
        <v>8923</v>
      </c>
    </row>
    <row r="2" spans="1:11" ht="14.45" customHeight="1" x14ac:dyDescent="0.2">
      <c r="B2" s="94" t="s">
        <v>906</v>
      </c>
    </row>
    <row r="3" spans="1:11" ht="2.1" customHeight="1" x14ac:dyDescent="0.2"/>
    <row r="4" spans="1:11" ht="14.45" customHeight="1" x14ac:dyDescent="0.2">
      <c r="B4" s="46" t="s">
        <v>1</v>
      </c>
    </row>
    <row r="5" spans="1:11" ht="1.1499999999999999" customHeight="1" x14ac:dyDescent="0.2"/>
    <row r="6" spans="1:11" ht="14.45" customHeight="1" x14ac:dyDescent="0.2">
      <c r="B6" s="46" t="s">
        <v>2</v>
      </c>
    </row>
    <row r="7" spans="1:11" ht="0.75" customHeight="1" x14ac:dyDescent="0.2"/>
    <row r="8" spans="1:11" ht="14.45" customHeight="1" x14ac:dyDescent="0.2">
      <c r="B8" s="47" t="s">
        <v>3</v>
      </c>
    </row>
    <row r="9" spans="1:11" x14ac:dyDescent="0.2">
      <c r="B9" s="42" t="s">
        <v>4</v>
      </c>
      <c r="C9" s="37" t="s">
        <v>4</v>
      </c>
      <c r="D9" s="37" t="s">
        <v>4</v>
      </c>
      <c r="E9" s="37" t="s">
        <v>4</v>
      </c>
      <c r="F9" s="37" t="s">
        <v>4</v>
      </c>
      <c r="G9" s="37" t="s">
        <v>4</v>
      </c>
      <c r="H9" s="37" t="s">
        <v>5</v>
      </c>
      <c r="I9" s="37" t="s">
        <v>174</v>
      </c>
    </row>
    <row r="10" spans="1:11" x14ac:dyDescent="0.2">
      <c r="B10" s="43" t="s">
        <v>4</v>
      </c>
      <c r="C10" s="38" t="s">
        <v>7</v>
      </c>
      <c r="D10" s="38" t="s">
        <v>8</v>
      </c>
      <c r="E10" s="38" t="s">
        <v>9</v>
      </c>
      <c r="F10" s="38" t="s">
        <v>10</v>
      </c>
      <c r="G10" s="38" t="s">
        <v>11</v>
      </c>
      <c r="H10" s="38" t="s">
        <v>12</v>
      </c>
      <c r="I10" s="38" t="s">
        <v>13</v>
      </c>
      <c r="K10" s="54" t="s">
        <v>331</v>
      </c>
    </row>
    <row r="11" spans="1:11" x14ac:dyDescent="0.2">
      <c r="B11" s="42" t="s">
        <v>153</v>
      </c>
      <c r="C11" s="86">
        <v>0</v>
      </c>
      <c r="D11" s="86">
        <v>0</v>
      </c>
      <c r="E11" s="86">
        <v>0</v>
      </c>
      <c r="F11" s="86">
        <v>0</v>
      </c>
      <c r="G11" s="86">
        <v>0</v>
      </c>
      <c r="H11" s="86">
        <v>18505</v>
      </c>
      <c r="I11" s="86">
        <v>17669</v>
      </c>
    </row>
    <row r="12" spans="1:11" x14ac:dyDescent="0.2">
      <c r="B12" s="42" t="s">
        <v>258</v>
      </c>
      <c r="C12" s="86">
        <v>4724.3599999999997</v>
      </c>
      <c r="D12" s="86">
        <v>4698</v>
      </c>
      <c r="E12" s="86">
        <v>5309</v>
      </c>
      <c r="F12" s="86">
        <v>9296</v>
      </c>
      <c r="G12" s="86">
        <v>13828.775949999999</v>
      </c>
      <c r="H12" s="86">
        <v>0</v>
      </c>
      <c r="I12" s="86">
        <v>0</v>
      </c>
    </row>
    <row r="13" spans="1:11" x14ac:dyDescent="0.2">
      <c r="B13" s="45" t="s">
        <v>146</v>
      </c>
      <c r="C13" s="41">
        <v>4724.3599999999997</v>
      </c>
      <c r="D13" s="41">
        <v>4698</v>
      </c>
      <c r="E13" s="41">
        <v>5309</v>
      </c>
      <c r="F13" s="41">
        <v>9296</v>
      </c>
      <c r="G13" s="41">
        <v>13828.775949999999</v>
      </c>
      <c r="H13" s="41">
        <v>18505</v>
      </c>
      <c r="I13" s="41">
        <v>17669</v>
      </c>
    </row>
    <row r="15" spans="1:11" x14ac:dyDescent="0.2">
      <c r="B15" s="72" t="s">
        <v>9036</v>
      </c>
      <c r="C15" s="87"/>
      <c r="D15" s="87"/>
      <c r="E15" s="87"/>
      <c r="F15" s="87"/>
      <c r="G15" s="87"/>
      <c r="H15" s="87"/>
      <c r="I15" s="88">
        <f>I13+K15</f>
        <v>17669</v>
      </c>
      <c r="K15" s="55">
        <f>SUM(K16:K66)</f>
        <v>0</v>
      </c>
    </row>
    <row r="16" spans="1:11" x14ac:dyDescent="0.2">
      <c r="B16" s="87" t="s">
        <v>257</v>
      </c>
      <c r="C16" s="87"/>
      <c r="D16" s="87"/>
      <c r="E16" s="87"/>
      <c r="F16" s="87"/>
      <c r="G16" s="87"/>
      <c r="H16" s="87"/>
      <c r="I16" s="89">
        <f>I15/I13-1</f>
        <v>0</v>
      </c>
      <c r="K16" s="56"/>
    </row>
    <row r="17" spans="1:14" x14ac:dyDescent="0.2">
      <c r="K17" s="56"/>
    </row>
    <row r="18" spans="1:14" x14ac:dyDescent="0.2">
      <c r="D18" s="57"/>
      <c r="E18" s="57"/>
      <c r="F18" s="57"/>
      <c r="G18" s="57"/>
      <c r="H18" s="57"/>
      <c r="I18" s="57"/>
      <c r="J18" s="57"/>
      <c r="K18" s="58"/>
    </row>
    <row r="19" spans="1:14" x14ac:dyDescent="0.2">
      <c r="A19" s="59" t="s">
        <v>256</v>
      </c>
      <c r="D19" s="57"/>
      <c r="E19" s="57"/>
      <c r="F19" s="57"/>
      <c r="G19" s="57"/>
      <c r="H19" s="57"/>
      <c r="I19" s="57"/>
      <c r="J19" s="57"/>
      <c r="K19" s="58"/>
    </row>
    <row r="20" spans="1:14" x14ac:dyDescent="0.2">
      <c r="D20" s="57"/>
      <c r="E20" s="57"/>
      <c r="F20" s="57"/>
      <c r="G20" s="57"/>
      <c r="H20" s="57"/>
      <c r="I20" s="57"/>
      <c r="J20" s="57"/>
      <c r="K20" s="58"/>
    </row>
    <row r="21" spans="1:14" x14ac:dyDescent="0.2">
      <c r="A21" s="60">
        <v>2021</v>
      </c>
      <c r="D21" s="57"/>
      <c r="E21" s="57"/>
      <c r="F21" s="57"/>
      <c r="G21" s="57"/>
      <c r="H21" s="57"/>
      <c r="I21" s="57"/>
      <c r="J21" s="57"/>
      <c r="K21" s="58"/>
    </row>
    <row r="22" spans="1:14" x14ac:dyDescent="0.2">
      <c r="B22" s="26" t="s">
        <v>6300</v>
      </c>
      <c r="F22" s="57"/>
      <c r="G22" s="57">
        <v>688</v>
      </c>
      <c r="H22" s="57">
        <v>622</v>
      </c>
      <c r="I22" s="57"/>
      <c r="J22" s="57"/>
      <c r="K22" s="58"/>
      <c r="M22" s="39" t="s">
        <v>182</v>
      </c>
      <c r="N22" s="26" t="s">
        <v>6305</v>
      </c>
    </row>
    <row r="23" spans="1:14" x14ac:dyDescent="0.2">
      <c r="B23" s="26" t="s">
        <v>6301</v>
      </c>
      <c r="F23" s="57"/>
      <c r="G23" s="57">
        <v>-112</v>
      </c>
      <c r="H23" s="57">
        <v>-112</v>
      </c>
      <c r="I23" s="57"/>
      <c r="J23" s="57"/>
      <c r="K23" s="58"/>
      <c r="M23" s="39" t="s">
        <v>180</v>
      </c>
      <c r="N23" s="26" t="s">
        <v>6306</v>
      </c>
    </row>
    <row r="24" spans="1:14" x14ac:dyDescent="0.2">
      <c r="B24" s="26" t="s">
        <v>6302</v>
      </c>
      <c r="F24" s="57"/>
      <c r="G24" s="57">
        <v>576</v>
      </c>
      <c r="H24" s="57">
        <v>576</v>
      </c>
      <c r="I24" s="57"/>
      <c r="J24" s="57"/>
      <c r="K24" s="58"/>
      <c r="M24" s="39" t="s">
        <v>182</v>
      </c>
      <c r="N24" s="26" t="s">
        <v>6307</v>
      </c>
    </row>
    <row r="25" spans="1:14" x14ac:dyDescent="0.2">
      <c r="B25" s="26" t="s">
        <v>6303</v>
      </c>
      <c r="F25" s="57"/>
      <c r="G25" s="57">
        <v>-60</v>
      </c>
      <c r="H25" s="57">
        <v>0</v>
      </c>
      <c r="I25" s="57"/>
      <c r="J25" s="57"/>
      <c r="K25" s="58"/>
      <c r="M25" s="39" t="s">
        <v>184</v>
      </c>
      <c r="N25" s="26" t="s">
        <v>6308</v>
      </c>
    </row>
    <row r="26" spans="1:14" x14ac:dyDescent="0.2">
      <c r="B26" s="26" t="s">
        <v>5947</v>
      </c>
      <c r="F26" s="57"/>
      <c r="G26" s="57">
        <v>418</v>
      </c>
      <c r="H26" s="57">
        <v>418</v>
      </c>
      <c r="I26" s="57"/>
      <c r="J26" s="57"/>
      <c r="K26" s="58"/>
      <c r="M26" s="39" t="s">
        <v>180</v>
      </c>
      <c r="N26" s="26" t="s">
        <v>5955</v>
      </c>
    </row>
    <row r="27" spans="1:14" x14ac:dyDescent="0.2">
      <c r="B27" s="26" t="s">
        <v>5761</v>
      </c>
      <c r="F27" s="57"/>
      <c r="G27" s="57">
        <v>200</v>
      </c>
      <c r="H27" s="57">
        <v>0</v>
      </c>
      <c r="I27" s="57"/>
      <c r="J27" s="57"/>
      <c r="K27" s="58"/>
      <c r="M27" s="39" t="s">
        <v>184</v>
      </c>
      <c r="N27" s="26" t="s">
        <v>6309</v>
      </c>
    </row>
    <row r="28" spans="1:14" x14ac:dyDescent="0.2">
      <c r="B28" s="26" t="s">
        <v>6304</v>
      </c>
      <c r="F28" s="57"/>
      <c r="G28" s="57">
        <v>500</v>
      </c>
      <c r="H28" s="57">
        <v>0</v>
      </c>
      <c r="I28" s="57"/>
      <c r="J28" s="57"/>
      <c r="K28" s="58"/>
      <c r="M28" s="39" t="s">
        <v>184</v>
      </c>
      <c r="N28" s="26" t="s">
        <v>6310</v>
      </c>
    </row>
    <row r="29" spans="1:14" x14ac:dyDescent="0.2">
      <c r="B29" s="39" t="s">
        <v>221</v>
      </c>
      <c r="F29" s="57"/>
      <c r="G29" s="57">
        <v>18</v>
      </c>
      <c r="H29" s="57">
        <v>84</v>
      </c>
      <c r="I29" s="57"/>
      <c r="J29" s="57"/>
      <c r="K29" s="58"/>
      <c r="N29" s="3" t="s">
        <v>2345</v>
      </c>
    </row>
    <row r="30" spans="1:14" x14ac:dyDescent="0.2">
      <c r="B30" s="39" t="s">
        <v>166</v>
      </c>
      <c r="F30" s="57"/>
      <c r="G30" s="57">
        <v>65</v>
      </c>
      <c r="H30" s="57">
        <v>-2</v>
      </c>
      <c r="I30" s="57"/>
      <c r="J30" s="57"/>
      <c r="K30" s="58"/>
    </row>
    <row r="31" spans="1:14" x14ac:dyDescent="0.2">
      <c r="F31" s="57"/>
      <c r="G31" s="57"/>
      <c r="H31" s="57"/>
      <c r="I31" s="57"/>
      <c r="J31" s="57"/>
      <c r="K31" s="58"/>
    </row>
    <row r="32" spans="1:14" x14ac:dyDescent="0.2">
      <c r="A32" s="39">
        <v>2022</v>
      </c>
      <c r="F32" s="57"/>
      <c r="G32" s="57"/>
      <c r="H32" s="57"/>
      <c r="I32" s="57"/>
      <c r="J32" s="57"/>
      <c r="K32" s="58"/>
    </row>
    <row r="33" spans="1:14" x14ac:dyDescent="0.2">
      <c r="B33" s="26" t="s">
        <v>6311</v>
      </c>
      <c r="F33" s="57"/>
      <c r="G33" s="57">
        <v>2576</v>
      </c>
      <c r="H33" s="57">
        <v>4766</v>
      </c>
      <c r="I33" s="57"/>
      <c r="J33" s="57"/>
      <c r="K33" s="58"/>
      <c r="M33" s="39" t="s">
        <v>182</v>
      </c>
      <c r="N33" s="26" t="s">
        <v>6313</v>
      </c>
    </row>
    <row r="34" spans="1:14" x14ac:dyDescent="0.2">
      <c r="B34" s="26" t="s">
        <v>6312</v>
      </c>
      <c r="F34" s="57"/>
      <c r="G34" s="57">
        <v>40</v>
      </c>
      <c r="H34" s="57">
        <v>0</v>
      </c>
      <c r="I34" s="57"/>
      <c r="J34" s="57"/>
      <c r="K34" s="58"/>
      <c r="M34" s="39" t="s">
        <v>184</v>
      </c>
      <c r="N34" s="26" t="s">
        <v>6314</v>
      </c>
    </row>
    <row r="35" spans="1:14" x14ac:dyDescent="0.2">
      <c r="B35" s="39" t="s">
        <v>221</v>
      </c>
      <c r="F35" s="57"/>
      <c r="G35" s="57">
        <v>143</v>
      </c>
      <c r="H35" s="57">
        <v>286</v>
      </c>
      <c r="I35" s="57"/>
      <c r="J35" s="57"/>
      <c r="K35" s="58"/>
      <c r="N35" s="39" t="s">
        <v>3285</v>
      </c>
    </row>
    <row r="36" spans="1:14" x14ac:dyDescent="0.2">
      <c r="B36" s="39" t="s">
        <v>166</v>
      </c>
      <c r="F36" s="57"/>
      <c r="G36" s="57">
        <v>25</v>
      </c>
      <c r="H36" s="57">
        <v>36</v>
      </c>
      <c r="I36" s="57"/>
      <c r="J36" s="57"/>
      <c r="K36" s="58"/>
    </row>
    <row r="37" spans="1:14" x14ac:dyDescent="0.2">
      <c r="F37" s="57"/>
      <c r="G37" s="57"/>
      <c r="H37" s="57"/>
      <c r="I37" s="57"/>
      <c r="J37" s="57"/>
      <c r="K37" s="58"/>
    </row>
    <row r="38" spans="1:14" x14ac:dyDescent="0.2">
      <c r="A38" s="39">
        <v>2023</v>
      </c>
      <c r="F38" s="57"/>
      <c r="G38" s="57"/>
      <c r="H38" s="57"/>
      <c r="I38" s="57"/>
      <c r="J38" s="57"/>
      <c r="K38" s="58"/>
    </row>
    <row r="39" spans="1:14" x14ac:dyDescent="0.2">
      <c r="B39" s="26" t="s">
        <v>6315</v>
      </c>
      <c r="F39" s="57"/>
      <c r="G39" s="57"/>
      <c r="H39" s="57">
        <v>14</v>
      </c>
      <c r="I39" s="57">
        <v>0</v>
      </c>
      <c r="J39" s="57"/>
      <c r="K39" s="58"/>
      <c r="M39" s="39" t="s">
        <v>184</v>
      </c>
      <c r="N39" s="26" t="s">
        <v>6318</v>
      </c>
    </row>
    <row r="40" spans="1:14" x14ac:dyDescent="0.2">
      <c r="B40" s="26" t="s">
        <v>6316</v>
      </c>
      <c r="F40" s="57"/>
      <c r="G40" s="57"/>
      <c r="H40" s="57">
        <v>778</v>
      </c>
      <c r="I40" s="57">
        <v>786</v>
      </c>
      <c r="J40" s="57"/>
      <c r="K40" s="58"/>
      <c r="M40" s="39" t="s">
        <v>180</v>
      </c>
      <c r="N40" s="26" t="s">
        <v>6319</v>
      </c>
    </row>
    <row r="41" spans="1:14" x14ac:dyDescent="0.2">
      <c r="B41" s="26" t="s">
        <v>6304</v>
      </c>
      <c r="F41" s="57"/>
      <c r="G41" s="57"/>
      <c r="H41" s="57">
        <v>700</v>
      </c>
      <c r="I41" s="57">
        <v>700</v>
      </c>
      <c r="J41" s="57"/>
      <c r="K41" s="58"/>
      <c r="M41" s="39" t="s">
        <v>180</v>
      </c>
      <c r="N41" s="26" t="s">
        <v>6320</v>
      </c>
    </row>
    <row r="42" spans="1:14" x14ac:dyDescent="0.2">
      <c r="B42" s="26" t="s">
        <v>6317</v>
      </c>
      <c r="F42" s="57"/>
      <c r="G42" s="57"/>
      <c r="H42" s="57">
        <v>947</v>
      </c>
      <c r="I42" s="57">
        <v>0</v>
      </c>
      <c r="J42" s="57"/>
      <c r="K42" s="58"/>
      <c r="M42" s="39" t="s">
        <v>184</v>
      </c>
      <c r="N42" s="26" t="s">
        <v>6321</v>
      </c>
    </row>
    <row r="43" spans="1:14" x14ac:dyDescent="0.2">
      <c r="B43" s="39" t="s">
        <v>221</v>
      </c>
      <c r="F43" s="57"/>
      <c r="G43" s="57"/>
      <c r="H43" s="57">
        <v>420</v>
      </c>
      <c r="I43" s="57">
        <v>406</v>
      </c>
      <c r="J43" s="57"/>
      <c r="K43" s="58"/>
      <c r="N43" s="39" t="s">
        <v>2491</v>
      </c>
    </row>
    <row r="44" spans="1:14" x14ac:dyDescent="0.2">
      <c r="B44" s="39" t="s">
        <v>166</v>
      </c>
      <c r="F44" s="57"/>
      <c r="G44" s="57"/>
      <c r="H44" s="57">
        <v>124</v>
      </c>
      <c r="I44" s="57">
        <v>99</v>
      </c>
      <c r="J44" s="57"/>
      <c r="K44" s="58"/>
    </row>
    <row r="45" spans="1:14" x14ac:dyDescent="0.2">
      <c r="F45" s="57"/>
      <c r="G45" s="57"/>
      <c r="H45" s="57"/>
      <c r="I45" s="57"/>
      <c r="J45" s="57"/>
      <c r="K45" s="58"/>
    </row>
    <row r="46" spans="1:14" x14ac:dyDescent="0.2">
      <c r="A46" s="39">
        <v>2024</v>
      </c>
      <c r="F46" s="57"/>
      <c r="G46" s="57"/>
      <c r="H46" s="57"/>
      <c r="I46" s="57"/>
      <c r="J46" s="57"/>
      <c r="K46" s="58"/>
    </row>
    <row r="47" spans="1:14" x14ac:dyDescent="0.2">
      <c r="B47" s="39" t="s">
        <v>221</v>
      </c>
      <c r="F47" s="57"/>
      <c r="G47" s="57"/>
      <c r="H47" s="57">
        <v>-7</v>
      </c>
      <c r="I47" s="57">
        <v>-12</v>
      </c>
      <c r="J47" s="57"/>
      <c r="K47" s="58"/>
      <c r="N47" s="3" t="s">
        <v>2338</v>
      </c>
    </row>
    <row r="48" spans="1:14" x14ac:dyDescent="0.2">
      <c r="B48" s="39" t="s">
        <v>166</v>
      </c>
      <c r="F48" s="57"/>
      <c r="G48" s="57"/>
      <c r="H48" s="57">
        <v>62</v>
      </c>
      <c r="I48" s="57">
        <v>8</v>
      </c>
      <c r="J48" s="57"/>
      <c r="K48" s="58"/>
    </row>
    <row r="49" spans="1:14" x14ac:dyDescent="0.2">
      <c r="F49" s="57"/>
      <c r="G49" s="57"/>
      <c r="H49" s="57"/>
      <c r="I49" s="57"/>
      <c r="J49" s="57"/>
      <c r="K49" s="58"/>
    </row>
    <row r="50" spans="1:14" x14ac:dyDescent="0.2">
      <c r="F50" s="57"/>
      <c r="G50" s="57"/>
      <c r="H50" s="57"/>
      <c r="I50" s="57"/>
      <c r="J50" s="57"/>
      <c r="K50" s="58"/>
    </row>
    <row r="51" spans="1:14" x14ac:dyDescent="0.2">
      <c r="A51" s="59" t="s">
        <v>6459</v>
      </c>
      <c r="F51" s="57"/>
      <c r="G51" s="57"/>
      <c r="H51" s="57"/>
      <c r="I51" s="57"/>
      <c r="J51" s="57"/>
      <c r="K51" s="58"/>
    </row>
    <row r="52" spans="1:14" x14ac:dyDescent="0.2">
      <c r="B52" s="39" t="s">
        <v>579</v>
      </c>
      <c r="F52" s="57"/>
      <c r="G52" s="57"/>
      <c r="H52" s="57"/>
      <c r="I52" s="57">
        <v>200</v>
      </c>
      <c r="J52" s="57"/>
      <c r="K52" s="58"/>
      <c r="N52" s="39" t="s">
        <v>8935</v>
      </c>
    </row>
    <row r="53" spans="1:14" x14ac:dyDescent="0.2">
      <c r="B53" s="39" t="s">
        <v>578</v>
      </c>
      <c r="F53" s="57"/>
      <c r="G53" s="57"/>
      <c r="H53" s="57"/>
      <c r="I53" s="57">
        <v>-120</v>
      </c>
      <c r="J53" s="57"/>
      <c r="K53" s="58"/>
      <c r="N53" s="39" t="s">
        <v>8936</v>
      </c>
    </row>
    <row r="54" spans="1:14" x14ac:dyDescent="0.2">
      <c r="B54" s="39" t="s">
        <v>5745</v>
      </c>
      <c r="F54" s="57"/>
      <c r="G54" s="57"/>
      <c r="H54" s="57"/>
      <c r="I54" s="57">
        <v>65</v>
      </c>
      <c r="J54" s="57"/>
      <c r="K54" s="58"/>
    </row>
    <row r="55" spans="1:14" x14ac:dyDescent="0.2">
      <c r="F55" s="57"/>
      <c r="G55" s="57"/>
      <c r="H55" s="57"/>
      <c r="I55" s="57"/>
      <c r="J55" s="57"/>
      <c r="K55" s="58"/>
    </row>
    <row r="56" spans="1:14" x14ac:dyDescent="0.2">
      <c r="F56" s="57"/>
      <c r="G56" s="57"/>
      <c r="H56" s="57"/>
      <c r="I56" s="57"/>
      <c r="J56" s="57"/>
      <c r="K56" s="58"/>
    </row>
    <row r="57" spans="1:14" ht="25.5" x14ac:dyDescent="0.2">
      <c r="A57" s="61" t="s">
        <v>6460</v>
      </c>
      <c r="B57" s="62"/>
      <c r="C57" s="66" t="s">
        <v>3292</v>
      </c>
      <c r="D57" s="66" t="s">
        <v>3293</v>
      </c>
      <c r="E57" s="70" t="s">
        <v>7761</v>
      </c>
      <c r="F57" s="57"/>
      <c r="G57" s="57"/>
      <c r="H57" s="57"/>
      <c r="I57" s="57"/>
      <c r="J57" s="57"/>
      <c r="K57" s="58"/>
    </row>
    <row r="58" spans="1:14" x14ac:dyDescent="0.2">
      <c r="A58" s="62"/>
      <c r="B58" s="51" t="s">
        <v>6461</v>
      </c>
      <c r="C58" s="67">
        <f>-I54</f>
        <v>-65</v>
      </c>
      <c r="D58" s="67"/>
      <c r="E58" s="78"/>
      <c r="F58" s="57"/>
      <c r="G58" s="57"/>
      <c r="H58" s="57"/>
      <c r="I58" s="57"/>
      <c r="J58" s="57"/>
      <c r="K58" s="58"/>
    </row>
    <row r="59" spans="1:14" x14ac:dyDescent="0.2">
      <c r="A59" s="62"/>
      <c r="B59" s="64" t="s">
        <v>6322</v>
      </c>
      <c r="C59" s="65">
        <v>-1000</v>
      </c>
      <c r="D59" s="65"/>
      <c r="E59" s="78"/>
      <c r="F59" s="57"/>
      <c r="G59" s="57"/>
      <c r="H59" s="57"/>
      <c r="I59" s="57"/>
      <c r="J59" s="57"/>
      <c r="K59" s="58"/>
    </row>
    <row r="60" spans="1:14" x14ac:dyDescent="0.2">
      <c r="A60" s="62"/>
      <c r="B60" s="64" t="s">
        <v>5862</v>
      </c>
      <c r="C60" s="65">
        <v>-418</v>
      </c>
      <c r="D60" s="65">
        <v>-418</v>
      </c>
      <c r="E60" s="78"/>
      <c r="F60" s="57"/>
      <c r="G60" s="57"/>
      <c r="H60" s="57"/>
      <c r="I60" s="57"/>
      <c r="J60" s="57"/>
      <c r="K60" s="58"/>
      <c r="N60" s="39" t="s">
        <v>5867</v>
      </c>
    </row>
    <row r="61" spans="1:14" x14ac:dyDescent="0.2">
      <c r="A61" s="62"/>
      <c r="B61" s="68" t="s">
        <v>9013</v>
      </c>
      <c r="C61" s="65">
        <v>-15</v>
      </c>
      <c r="D61" s="65">
        <v>-15</v>
      </c>
      <c r="E61" s="78"/>
      <c r="F61" s="57"/>
      <c r="G61" s="57"/>
      <c r="H61" s="57"/>
      <c r="I61" s="57"/>
      <c r="J61" s="57"/>
      <c r="K61" s="58"/>
      <c r="N61" s="3" t="s">
        <v>9015</v>
      </c>
    </row>
    <row r="62" spans="1:14" x14ac:dyDescent="0.2">
      <c r="A62" s="62"/>
      <c r="B62" s="68" t="s">
        <v>9014</v>
      </c>
      <c r="C62" s="65">
        <v>-24</v>
      </c>
      <c r="D62" s="65">
        <v>-24</v>
      </c>
      <c r="E62" s="78"/>
      <c r="F62" s="57"/>
      <c r="G62" s="57"/>
      <c r="H62" s="57"/>
      <c r="I62" s="57"/>
      <c r="J62" s="57"/>
      <c r="K62" s="58"/>
      <c r="N62" s="3" t="s">
        <v>9016</v>
      </c>
    </row>
    <row r="63" spans="1:14" x14ac:dyDescent="0.2">
      <c r="A63" s="62"/>
      <c r="B63" s="68" t="s">
        <v>8911</v>
      </c>
      <c r="C63" s="67"/>
      <c r="D63" s="50"/>
      <c r="E63" s="78">
        <v>-165</v>
      </c>
      <c r="F63" s="57"/>
      <c r="G63" s="57"/>
      <c r="H63" s="57"/>
      <c r="I63" s="57"/>
      <c r="J63" s="57"/>
      <c r="K63" s="58"/>
      <c r="N63" s="26" t="s">
        <v>8914</v>
      </c>
    </row>
    <row r="64" spans="1:14" x14ac:dyDescent="0.2">
      <c r="A64" s="62"/>
      <c r="B64" s="68" t="s">
        <v>8912</v>
      </c>
      <c r="C64" s="67"/>
      <c r="D64" s="50"/>
      <c r="E64" s="78">
        <v>-371</v>
      </c>
      <c r="F64" s="57"/>
      <c r="G64" s="57"/>
      <c r="H64" s="57"/>
      <c r="I64" s="57"/>
      <c r="J64" s="57"/>
      <c r="K64" s="58"/>
      <c r="N64" s="26" t="s">
        <v>8915</v>
      </c>
    </row>
    <row r="65" spans="1:14" x14ac:dyDescent="0.2">
      <c r="A65" s="62"/>
      <c r="B65" s="68" t="s">
        <v>8913</v>
      </c>
      <c r="C65" s="67"/>
      <c r="D65" s="50"/>
      <c r="E65" s="78">
        <v>-528</v>
      </c>
      <c r="F65" s="57"/>
      <c r="G65" s="57"/>
      <c r="H65" s="57"/>
      <c r="I65" s="57"/>
      <c r="J65" s="57"/>
      <c r="K65" s="58"/>
      <c r="N65" s="26" t="s">
        <v>8916</v>
      </c>
    </row>
    <row r="66" spans="1:14" x14ac:dyDescent="0.2">
      <c r="A66" s="62"/>
      <c r="B66" s="49"/>
      <c r="C66" s="67"/>
      <c r="D66" s="67"/>
      <c r="E66" s="78"/>
      <c r="F66" s="57"/>
      <c r="G66" s="57"/>
      <c r="H66" s="57"/>
      <c r="I66" s="57"/>
      <c r="J66" s="57"/>
      <c r="K66" s="58"/>
    </row>
    <row r="67" spans="1:14" x14ac:dyDescent="0.2">
      <c r="A67" s="69" t="s">
        <v>146</v>
      </c>
      <c r="B67" s="49"/>
      <c r="C67" s="71">
        <f>SUM(C58:C66)</f>
        <v>-1522</v>
      </c>
      <c r="D67" s="71">
        <f>SUM(D58:D66)</f>
        <v>-457</v>
      </c>
      <c r="E67" s="71">
        <f>SUM(E58:E66)</f>
        <v>-1064</v>
      </c>
      <c r="F67" s="57"/>
      <c r="G67" s="57"/>
      <c r="H67" s="57"/>
      <c r="I67" s="57"/>
      <c r="J67" s="57"/>
      <c r="K67" s="57"/>
    </row>
    <row r="68" spans="1:14" x14ac:dyDescent="0.2">
      <c r="A68" s="62"/>
      <c r="B68" s="49"/>
      <c r="C68" s="50"/>
      <c r="D68" s="50"/>
      <c r="E68" s="50"/>
      <c r="F68" s="57"/>
      <c r="G68" s="57"/>
      <c r="H68" s="57"/>
      <c r="I68" s="57"/>
      <c r="J68" s="57"/>
      <c r="K68" s="57"/>
    </row>
    <row r="69" spans="1:14" x14ac:dyDescent="0.2">
      <c r="A69" s="62" t="s">
        <v>7759</v>
      </c>
      <c r="B69" s="49"/>
      <c r="C69" s="50"/>
      <c r="D69" s="50"/>
      <c r="E69" s="50">
        <f>E67+D67</f>
        <v>-1521</v>
      </c>
      <c r="F69" s="57"/>
      <c r="G69" s="57"/>
      <c r="H69" s="57"/>
      <c r="I69" s="57"/>
      <c r="J69" s="57"/>
      <c r="K69" s="57"/>
    </row>
    <row r="70" spans="1:14" x14ac:dyDescent="0.2">
      <c r="F70" s="57"/>
      <c r="G70" s="57"/>
      <c r="H70" s="57"/>
      <c r="I70" s="57"/>
      <c r="J70" s="57"/>
      <c r="K70" s="57"/>
    </row>
    <row r="71" spans="1:14" x14ac:dyDescent="0.2">
      <c r="F71" s="57"/>
      <c r="G71" s="57"/>
      <c r="H71" s="57"/>
      <c r="I71" s="57"/>
      <c r="J71" s="57"/>
      <c r="K71" s="57"/>
    </row>
    <row r="72" spans="1:14" x14ac:dyDescent="0.2">
      <c r="F72" s="57"/>
      <c r="G72" s="57"/>
      <c r="H72" s="57"/>
      <c r="I72" s="57"/>
      <c r="J72" s="57"/>
      <c r="K72" s="57"/>
    </row>
    <row r="73" spans="1:14" x14ac:dyDescent="0.2">
      <c r="F73" s="57"/>
      <c r="G73" s="57"/>
      <c r="H73" s="57"/>
      <c r="I73" s="57"/>
      <c r="J73" s="57"/>
      <c r="K73" s="57"/>
    </row>
    <row r="74" spans="1:14" x14ac:dyDescent="0.2">
      <c r="F74" s="57"/>
      <c r="G74" s="57"/>
      <c r="H74" s="57"/>
      <c r="I74" s="57"/>
      <c r="J74" s="57"/>
      <c r="K74" s="57"/>
    </row>
    <row r="75" spans="1:14" x14ac:dyDescent="0.2">
      <c r="F75" s="57"/>
      <c r="G75" s="57"/>
      <c r="H75" s="57"/>
      <c r="I75" s="57"/>
      <c r="J75" s="57"/>
      <c r="K75" s="57"/>
    </row>
    <row r="76" spans="1:14" x14ac:dyDescent="0.2">
      <c r="F76" s="57"/>
      <c r="G76" s="57"/>
      <c r="H76" s="57"/>
      <c r="I76" s="57"/>
      <c r="J76" s="57"/>
      <c r="K76" s="57"/>
    </row>
    <row r="77" spans="1:14" x14ac:dyDescent="0.2">
      <c r="F77" s="57"/>
      <c r="G77" s="57"/>
      <c r="H77" s="57"/>
      <c r="I77" s="57"/>
      <c r="J77" s="57"/>
      <c r="K77" s="57"/>
    </row>
    <row r="78" spans="1:14" x14ac:dyDescent="0.2">
      <c r="F78" s="57"/>
      <c r="G78" s="57"/>
      <c r="H78" s="57"/>
      <c r="I78" s="57"/>
      <c r="J78" s="57"/>
      <c r="K78" s="57"/>
    </row>
    <row r="79" spans="1:14" x14ac:dyDescent="0.2">
      <c r="F79" s="57"/>
      <c r="G79" s="57"/>
      <c r="H79" s="57"/>
      <c r="I79" s="57"/>
      <c r="J79" s="57"/>
      <c r="K79" s="57"/>
    </row>
    <row r="80" spans="1:14" x14ac:dyDescent="0.2">
      <c r="F80" s="57"/>
      <c r="G80" s="57"/>
      <c r="H80" s="57"/>
      <c r="I80" s="57"/>
      <c r="J80" s="57"/>
      <c r="K80" s="57"/>
    </row>
    <row r="81" spans="6:11" x14ac:dyDescent="0.2">
      <c r="F81" s="57"/>
      <c r="G81" s="57"/>
      <c r="H81" s="57"/>
      <c r="I81" s="57"/>
      <c r="J81" s="57"/>
      <c r="K81" s="57"/>
    </row>
    <row r="82" spans="6:11" x14ac:dyDescent="0.2">
      <c r="F82" s="57"/>
      <c r="G82" s="57"/>
      <c r="H82" s="57"/>
      <c r="I82" s="57"/>
      <c r="J82" s="57"/>
      <c r="K82" s="57"/>
    </row>
    <row r="83" spans="6:11" x14ac:dyDescent="0.2">
      <c r="F83" s="57"/>
      <c r="G83" s="57"/>
      <c r="H83" s="57"/>
      <c r="I83" s="57"/>
      <c r="J83" s="57"/>
      <c r="K83" s="57"/>
    </row>
    <row r="84" spans="6:11" x14ac:dyDescent="0.2">
      <c r="F84" s="57"/>
      <c r="G84" s="57"/>
      <c r="H84" s="57"/>
      <c r="I84" s="57"/>
      <c r="J84" s="57"/>
      <c r="K84" s="57"/>
    </row>
    <row r="85" spans="6:11" x14ac:dyDescent="0.2">
      <c r="F85" s="57"/>
      <c r="G85" s="57"/>
      <c r="H85" s="57"/>
      <c r="I85" s="57"/>
      <c r="J85" s="57"/>
      <c r="K85" s="57"/>
    </row>
    <row r="86" spans="6:11" x14ac:dyDescent="0.2">
      <c r="F86" s="57"/>
      <c r="G86" s="57"/>
      <c r="H86" s="57"/>
      <c r="I86" s="57"/>
      <c r="J86" s="57"/>
      <c r="K86" s="57"/>
    </row>
    <row r="87" spans="6:11" x14ac:dyDescent="0.2">
      <c r="F87" s="57"/>
      <c r="G87" s="57"/>
      <c r="H87" s="57"/>
      <c r="I87" s="57"/>
      <c r="J87" s="57"/>
      <c r="K87" s="57"/>
    </row>
    <row r="88" spans="6:11" x14ac:dyDescent="0.2">
      <c r="F88" s="57"/>
      <c r="G88" s="57"/>
      <c r="H88" s="57"/>
      <c r="I88" s="57"/>
      <c r="J88" s="57"/>
      <c r="K88" s="57"/>
    </row>
    <row r="89" spans="6:11" x14ac:dyDescent="0.2">
      <c r="F89" s="57"/>
      <c r="G89" s="57"/>
      <c r="H89" s="57"/>
      <c r="I89" s="57"/>
      <c r="J89" s="57"/>
      <c r="K89" s="57"/>
    </row>
    <row r="90" spans="6:11" x14ac:dyDescent="0.2">
      <c r="F90" s="57"/>
      <c r="G90" s="57"/>
      <c r="H90" s="57"/>
      <c r="I90" s="57"/>
      <c r="J90" s="57"/>
      <c r="K90" s="57"/>
    </row>
    <row r="91" spans="6:11" x14ac:dyDescent="0.2">
      <c r="F91" s="57"/>
      <c r="G91" s="57"/>
      <c r="H91" s="57"/>
      <c r="I91" s="57"/>
      <c r="J91" s="57"/>
      <c r="K91" s="57"/>
    </row>
    <row r="92" spans="6:11" x14ac:dyDescent="0.2">
      <c r="F92" s="57"/>
      <c r="G92" s="57"/>
      <c r="H92" s="57"/>
      <c r="I92" s="57"/>
      <c r="J92" s="57"/>
      <c r="K92" s="57"/>
    </row>
    <row r="93" spans="6:11" x14ac:dyDescent="0.2">
      <c r="F93" s="57"/>
      <c r="G93" s="57"/>
      <c r="H93" s="57"/>
      <c r="I93" s="57"/>
      <c r="J93" s="57"/>
      <c r="K93" s="57"/>
    </row>
    <row r="94" spans="6:11" x14ac:dyDescent="0.2">
      <c r="F94" s="57"/>
      <c r="G94" s="57"/>
      <c r="H94" s="57"/>
      <c r="I94" s="57"/>
      <c r="J94" s="57"/>
      <c r="K94" s="57"/>
    </row>
    <row r="95" spans="6:11" x14ac:dyDescent="0.2">
      <c r="F95" s="57"/>
      <c r="G95" s="57"/>
      <c r="H95" s="57"/>
      <c r="I95" s="57"/>
      <c r="J95" s="57"/>
      <c r="K95" s="57"/>
    </row>
    <row r="96" spans="6:11" x14ac:dyDescent="0.2">
      <c r="F96" s="57"/>
      <c r="G96" s="57"/>
      <c r="H96" s="57"/>
      <c r="I96" s="57"/>
      <c r="J96" s="57"/>
      <c r="K96" s="57"/>
    </row>
    <row r="97" spans="6:11" x14ac:dyDescent="0.2">
      <c r="F97" s="57"/>
      <c r="G97" s="57"/>
      <c r="H97" s="57"/>
      <c r="I97" s="57"/>
      <c r="J97" s="57"/>
      <c r="K97" s="57"/>
    </row>
    <row r="98" spans="6:11" x14ac:dyDescent="0.2">
      <c r="F98" s="57"/>
      <c r="G98" s="57"/>
      <c r="H98" s="57"/>
      <c r="I98" s="57"/>
      <c r="J98" s="57"/>
      <c r="K98" s="57"/>
    </row>
    <row r="99" spans="6:11" x14ac:dyDescent="0.2">
      <c r="F99" s="57"/>
      <c r="G99" s="57"/>
      <c r="H99" s="57"/>
      <c r="I99" s="57"/>
      <c r="J99" s="57"/>
      <c r="K99" s="57"/>
    </row>
    <row r="100" spans="6:11" x14ac:dyDescent="0.2">
      <c r="F100" s="57"/>
      <c r="G100" s="57"/>
      <c r="H100" s="57"/>
      <c r="I100" s="57"/>
      <c r="J100" s="57"/>
      <c r="K100" s="57"/>
    </row>
    <row r="101" spans="6:11" x14ac:dyDescent="0.2">
      <c r="F101" s="57"/>
      <c r="G101" s="57"/>
      <c r="H101" s="57"/>
      <c r="I101" s="57"/>
      <c r="J101" s="57"/>
      <c r="K101" s="57"/>
    </row>
    <row r="102" spans="6:11" x14ac:dyDescent="0.2">
      <c r="F102" s="57"/>
      <c r="G102" s="57"/>
      <c r="H102" s="57"/>
      <c r="I102" s="57"/>
      <c r="J102" s="57"/>
      <c r="K102" s="57"/>
    </row>
    <row r="103" spans="6:11" x14ac:dyDescent="0.2">
      <c r="F103" s="57"/>
      <c r="G103" s="57"/>
      <c r="H103" s="57"/>
      <c r="I103" s="57"/>
      <c r="J103" s="57"/>
      <c r="K103" s="57"/>
    </row>
    <row r="104" spans="6:11" x14ac:dyDescent="0.2">
      <c r="F104" s="57"/>
      <c r="G104" s="57"/>
      <c r="H104" s="57"/>
      <c r="I104" s="57"/>
      <c r="J104" s="57"/>
      <c r="K104" s="57"/>
    </row>
    <row r="105" spans="6:11" x14ac:dyDescent="0.2">
      <c r="F105" s="57"/>
      <c r="G105" s="57"/>
      <c r="H105" s="57"/>
      <c r="I105" s="57"/>
      <c r="J105" s="57"/>
      <c r="K105" s="57"/>
    </row>
    <row r="106" spans="6:11" x14ac:dyDescent="0.2">
      <c r="F106" s="57"/>
      <c r="G106" s="57"/>
      <c r="H106" s="57"/>
      <c r="I106" s="57"/>
      <c r="J106" s="57"/>
      <c r="K106" s="57"/>
    </row>
    <row r="107" spans="6:11" x14ac:dyDescent="0.2">
      <c r="F107" s="57"/>
      <c r="G107" s="57"/>
      <c r="H107" s="57"/>
      <c r="I107" s="57"/>
      <c r="J107" s="57"/>
      <c r="K107" s="57"/>
    </row>
    <row r="108" spans="6:11" x14ac:dyDescent="0.2">
      <c r="F108" s="57"/>
      <c r="G108" s="57"/>
      <c r="H108" s="57"/>
      <c r="I108" s="57"/>
      <c r="J108" s="57"/>
      <c r="K108" s="57"/>
    </row>
    <row r="109" spans="6:11" x14ac:dyDescent="0.2">
      <c r="F109" s="57"/>
      <c r="G109" s="57"/>
      <c r="H109" s="57"/>
      <c r="I109" s="57"/>
      <c r="J109" s="57"/>
      <c r="K109" s="57"/>
    </row>
    <row r="110" spans="6:11" x14ac:dyDescent="0.2">
      <c r="F110" s="57"/>
      <c r="G110" s="57"/>
      <c r="H110" s="57"/>
      <c r="I110" s="57"/>
      <c r="J110" s="57"/>
      <c r="K110" s="57"/>
    </row>
    <row r="111" spans="6:11" x14ac:dyDescent="0.2">
      <c r="F111" s="57"/>
      <c r="G111" s="57"/>
      <c r="H111" s="57"/>
      <c r="I111" s="57"/>
      <c r="J111" s="57"/>
      <c r="K111" s="57"/>
    </row>
    <row r="112" spans="6:11" x14ac:dyDescent="0.2">
      <c r="F112" s="57"/>
      <c r="G112" s="57"/>
      <c r="H112" s="57"/>
      <c r="I112" s="57"/>
      <c r="J112" s="57"/>
      <c r="K112" s="57"/>
    </row>
    <row r="113" spans="6:11" x14ac:dyDescent="0.2">
      <c r="F113" s="57"/>
      <c r="G113" s="57"/>
      <c r="H113" s="57"/>
      <c r="I113" s="57"/>
      <c r="J113" s="57"/>
      <c r="K113" s="57"/>
    </row>
    <row r="114" spans="6:11" x14ac:dyDescent="0.2">
      <c r="G114" s="57"/>
      <c r="H114" s="57"/>
      <c r="I114" s="57"/>
      <c r="J114" s="57"/>
      <c r="K114" s="57"/>
    </row>
    <row r="115" spans="6:11" x14ac:dyDescent="0.2">
      <c r="G115" s="57"/>
      <c r="H115" s="57"/>
      <c r="I115" s="57"/>
      <c r="J115" s="57"/>
      <c r="K115" s="57"/>
    </row>
  </sheetData>
  <hyperlinks>
    <hyperlink ref="A1" location="'statewide summary'!Print_Titles" display="Link to Summary Worksheet" xr:uid="{E58BA996-0CA8-4FA3-8FC9-D31DEB362652}"/>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2/19/2025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AFD2C-D667-48CC-973D-564EFF71E981}">
  <sheetPr codeName="Sheet5"/>
  <dimension ref="A1:N43"/>
  <sheetViews>
    <sheetView showGridLines="0" workbookViewId="0">
      <pane xSplit="2" ySplit="10" topLeftCell="C11" activePane="bottomRight" state="frozen"/>
      <selection activeCell="G39" sqref="G39"/>
      <selection pane="topRight" activeCell="G39" sqref="G39"/>
      <selection pane="bottomLeft" activeCell="G39" sqref="G39"/>
      <selection pane="bottomRight" activeCell="B15" sqref="B15"/>
    </sheetView>
  </sheetViews>
  <sheetFormatPr defaultRowHeight="12.75" x14ac:dyDescent="0.2"/>
  <cols>
    <col min="1" max="1" width="7.5703125" style="3" customWidth="1"/>
    <col min="2" max="2" width="24.85546875" style="3" customWidth="1"/>
    <col min="3" max="9" width="13.7109375" style="3" customWidth="1"/>
    <col min="10" max="10" width="3" style="3" customWidth="1"/>
    <col min="11" max="11" width="9.140625" style="3"/>
    <col min="12" max="12" width="3" style="3" customWidth="1"/>
    <col min="13" max="16384" width="9.140625" style="3"/>
  </cols>
  <sheetData>
    <row r="1" spans="1:11" ht="16.149999999999999" customHeight="1" x14ac:dyDescent="0.2">
      <c r="A1" s="92" t="s">
        <v>8923</v>
      </c>
    </row>
    <row r="2" spans="1:11" ht="14.45" customHeight="1" x14ac:dyDescent="0.2">
      <c r="B2" s="90" t="s">
        <v>278</v>
      </c>
    </row>
    <row r="3" spans="1:11" ht="2.1" customHeight="1" x14ac:dyDescent="0.2"/>
    <row r="4" spans="1:11" ht="14.45" customHeight="1" x14ac:dyDescent="0.2">
      <c r="B4" s="15" t="s">
        <v>1</v>
      </c>
    </row>
    <row r="5" spans="1:11" ht="1.1499999999999999" customHeight="1" x14ac:dyDescent="0.2"/>
    <row r="6" spans="1:11" ht="14.45" customHeight="1" x14ac:dyDescent="0.2">
      <c r="B6" s="15" t="s">
        <v>2</v>
      </c>
    </row>
    <row r="7" spans="1:11" ht="0.75" customHeight="1" x14ac:dyDescent="0.2"/>
    <row r="8" spans="1:11" ht="14.45" customHeight="1" x14ac:dyDescent="0.2">
      <c r="B8" s="16" t="s">
        <v>3</v>
      </c>
    </row>
    <row r="9" spans="1:11" x14ac:dyDescent="0.2">
      <c r="B9" s="8" t="s">
        <v>4</v>
      </c>
      <c r="C9" s="1" t="s">
        <v>4</v>
      </c>
      <c r="D9" s="1" t="s">
        <v>4</v>
      </c>
      <c r="E9" s="1" t="s">
        <v>4</v>
      </c>
      <c r="F9" s="1" t="s">
        <v>4</v>
      </c>
      <c r="G9" s="1" t="s">
        <v>4</v>
      </c>
      <c r="H9" s="1" t="s">
        <v>5</v>
      </c>
      <c r="I9" s="21" t="s">
        <v>174</v>
      </c>
    </row>
    <row r="10" spans="1:11" x14ac:dyDescent="0.2">
      <c r="B10" s="9" t="s">
        <v>4</v>
      </c>
      <c r="C10" s="2" t="s">
        <v>7</v>
      </c>
      <c r="D10" s="2" t="s">
        <v>8</v>
      </c>
      <c r="E10" s="2" t="s">
        <v>9</v>
      </c>
      <c r="F10" s="2" t="s">
        <v>10</v>
      </c>
      <c r="G10" s="2" t="s">
        <v>11</v>
      </c>
      <c r="H10" s="2" t="s">
        <v>12</v>
      </c>
      <c r="I10" s="2" t="s">
        <v>13</v>
      </c>
      <c r="K10" s="31" t="s">
        <v>331</v>
      </c>
    </row>
    <row r="11" spans="1:11" x14ac:dyDescent="0.2">
      <c r="B11" s="8" t="s">
        <v>153</v>
      </c>
      <c r="C11" s="76">
        <v>0</v>
      </c>
      <c r="D11" s="76">
        <v>0</v>
      </c>
      <c r="E11" s="76">
        <v>0</v>
      </c>
      <c r="F11" s="76">
        <v>0</v>
      </c>
      <c r="G11" s="76">
        <v>0</v>
      </c>
      <c r="H11" s="76">
        <v>1926</v>
      </c>
      <c r="I11" s="76">
        <v>1927</v>
      </c>
    </row>
    <row r="12" spans="1:11" x14ac:dyDescent="0.2">
      <c r="B12" s="8" t="s">
        <v>300</v>
      </c>
      <c r="C12" s="76">
        <v>0</v>
      </c>
      <c r="D12" s="76">
        <v>0</v>
      </c>
      <c r="E12" s="76">
        <v>0</v>
      </c>
      <c r="F12" s="76">
        <v>0</v>
      </c>
      <c r="G12" s="76">
        <v>265.44828999999999</v>
      </c>
      <c r="H12" s="76">
        <v>0</v>
      </c>
      <c r="I12" s="76">
        <v>0</v>
      </c>
    </row>
    <row r="13" spans="1:11" x14ac:dyDescent="0.2">
      <c r="B13" s="13" t="s">
        <v>146</v>
      </c>
      <c r="C13" s="7">
        <v>0</v>
      </c>
      <c r="D13" s="7">
        <v>0</v>
      </c>
      <c r="E13" s="7">
        <v>0</v>
      </c>
      <c r="F13" s="7">
        <v>0</v>
      </c>
      <c r="G13" s="7">
        <v>265.44828999999999</v>
      </c>
      <c r="H13" s="7">
        <v>1926</v>
      </c>
      <c r="I13" s="7">
        <v>1927</v>
      </c>
    </row>
    <row r="15" spans="1:11" x14ac:dyDescent="0.2">
      <c r="B15" s="72" t="s">
        <v>9036</v>
      </c>
      <c r="C15" s="72"/>
      <c r="D15" s="72"/>
      <c r="E15" s="72"/>
      <c r="F15" s="72"/>
      <c r="G15" s="72"/>
      <c r="H15" s="72"/>
      <c r="I15" s="74">
        <f>I13+K15</f>
        <v>1927</v>
      </c>
      <c r="K15" s="32">
        <f>SUM(K16:K35)</f>
        <v>0</v>
      </c>
    </row>
    <row r="16" spans="1:11" x14ac:dyDescent="0.2">
      <c r="B16" s="72" t="s">
        <v>257</v>
      </c>
      <c r="C16" s="72"/>
      <c r="D16" s="72"/>
      <c r="E16" s="72"/>
      <c r="F16" s="72"/>
      <c r="G16" s="72"/>
      <c r="H16" s="72"/>
      <c r="I16" s="75">
        <f>I15/I13-1</f>
        <v>0</v>
      </c>
      <c r="K16" s="33"/>
    </row>
    <row r="17" spans="1:14" x14ac:dyDescent="0.2">
      <c r="K17" s="33"/>
    </row>
    <row r="18" spans="1:14" x14ac:dyDescent="0.2">
      <c r="A18" s="23" t="s">
        <v>256</v>
      </c>
      <c r="K18" s="33"/>
    </row>
    <row r="19" spans="1:14" x14ac:dyDescent="0.2">
      <c r="G19" s="19"/>
      <c r="H19" s="19"/>
      <c r="I19" s="19"/>
      <c r="K19" s="33"/>
    </row>
    <row r="20" spans="1:14" x14ac:dyDescent="0.2">
      <c r="A20" s="18">
        <v>2022</v>
      </c>
      <c r="G20" s="19"/>
      <c r="H20" s="19"/>
      <c r="I20" s="19"/>
      <c r="K20" s="33"/>
    </row>
    <row r="21" spans="1:14" x14ac:dyDescent="0.2">
      <c r="A21" s="18"/>
      <c r="B21" s="3" t="s">
        <v>301</v>
      </c>
      <c r="G21" s="19">
        <v>947</v>
      </c>
      <c r="H21" s="19">
        <v>1894</v>
      </c>
      <c r="I21" s="19"/>
      <c r="K21" s="33"/>
      <c r="M21" s="3" t="s">
        <v>180</v>
      </c>
      <c r="N21" s="3" t="s">
        <v>302</v>
      </c>
    </row>
    <row r="22" spans="1:14" x14ac:dyDescent="0.2">
      <c r="A22" s="18"/>
      <c r="G22" s="19"/>
      <c r="H22" s="19"/>
      <c r="I22" s="19"/>
      <c r="K22" s="33"/>
    </row>
    <row r="23" spans="1:14" x14ac:dyDescent="0.2">
      <c r="A23" s="18">
        <v>2023</v>
      </c>
      <c r="G23" s="19"/>
      <c r="H23" s="19"/>
      <c r="I23" s="19"/>
      <c r="K23" s="33"/>
    </row>
    <row r="24" spans="1:14" x14ac:dyDescent="0.2">
      <c r="A24" s="24"/>
      <c r="B24" s="3" t="s">
        <v>221</v>
      </c>
      <c r="G24" s="19"/>
      <c r="H24" s="19">
        <v>31</v>
      </c>
      <c r="I24" s="19">
        <v>34</v>
      </c>
      <c r="K24" s="33"/>
      <c r="N24" s="3" t="s">
        <v>303</v>
      </c>
    </row>
    <row r="25" spans="1:14" x14ac:dyDescent="0.2">
      <c r="A25" s="24"/>
      <c r="G25" s="19"/>
      <c r="H25" s="19"/>
      <c r="I25" s="19"/>
      <c r="K25" s="33"/>
    </row>
    <row r="26" spans="1:14" x14ac:dyDescent="0.2">
      <c r="A26" s="24"/>
      <c r="G26" s="19"/>
      <c r="H26" s="19"/>
      <c r="I26" s="19"/>
      <c r="K26" s="33"/>
    </row>
    <row r="27" spans="1:14" x14ac:dyDescent="0.2">
      <c r="A27" s="23" t="s">
        <v>6459</v>
      </c>
      <c r="G27" s="19"/>
      <c r="H27" s="19"/>
      <c r="I27" s="19"/>
      <c r="K27" s="33"/>
    </row>
    <row r="28" spans="1:14" x14ac:dyDescent="0.2">
      <c r="B28" s="3" t="s">
        <v>580</v>
      </c>
      <c r="G28" s="19"/>
      <c r="H28" s="19"/>
      <c r="I28" s="19">
        <v>8</v>
      </c>
      <c r="K28" s="33"/>
    </row>
    <row r="29" spans="1:14" x14ac:dyDescent="0.2">
      <c r="B29" s="3" t="s">
        <v>578</v>
      </c>
      <c r="G29" s="19"/>
      <c r="H29" s="19"/>
      <c r="I29" s="19">
        <v>-21</v>
      </c>
      <c r="K29" s="33"/>
      <c r="N29" s="3" t="s">
        <v>8936</v>
      </c>
    </row>
    <row r="30" spans="1:14" x14ac:dyDescent="0.2">
      <c r="B30" s="3" t="s">
        <v>579</v>
      </c>
      <c r="G30" s="19"/>
      <c r="H30" s="19"/>
      <c r="I30" s="19">
        <v>21</v>
      </c>
      <c r="K30" s="33"/>
      <c r="N30" s="3" t="s">
        <v>8935</v>
      </c>
    </row>
    <row r="31" spans="1:14" x14ac:dyDescent="0.2">
      <c r="B31" s="3" t="s">
        <v>584</v>
      </c>
      <c r="G31" s="19"/>
      <c r="H31" s="19"/>
      <c r="I31" s="19">
        <v>-10</v>
      </c>
      <c r="K31" s="33"/>
      <c r="N31" s="3" t="s">
        <v>8941</v>
      </c>
    </row>
    <row r="32" spans="1:14" x14ac:dyDescent="0.2">
      <c r="G32" s="19"/>
      <c r="H32" s="19"/>
      <c r="I32" s="19"/>
      <c r="K32" s="33"/>
    </row>
    <row r="33" spans="1:11" x14ac:dyDescent="0.2">
      <c r="A33" s="28"/>
      <c r="G33" s="19"/>
      <c r="H33" s="19"/>
      <c r="I33" s="19"/>
      <c r="K33" s="33"/>
    </row>
    <row r="34" spans="1:11" ht="25.5" x14ac:dyDescent="0.2">
      <c r="A34" s="61" t="s">
        <v>6460</v>
      </c>
      <c r="B34" s="62"/>
      <c r="C34" s="66" t="s">
        <v>3292</v>
      </c>
      <c r="D34" s="66" t="s">
        <v>3293</v>
      </c>
      <c r="E34" s="70" t="s">
        <v>7761</v>
      </c>
      <c r="G34" s="19"/>
      <c r="H34" s="19"/>
      <c r="I34" s="19"/>
      <c r="K34" s="33"/>
    </row>
    <row r="35" spans="1:11" x14ac:dyDescent="0.2">
      <c r="A35" s="62"/>
      <c r="B35" s="68"/>
      <c r="C35" s="65"/>
      <c r="D35" s="62"/>
      <c r="E35" s="65"/>
      <c r="G35" s="19"/>
      <c r="H35" s="19"/>
      <c r="I35" s="19"/>
      <c r="K35" s="33"/>
    </row>
    <row r="36" spans="1:11" x14ac:dyDescent="0.2">
      <c r="A36" s="69" t="s">
        <v>146</v>
      </c>
      <c r="B36" s="49"/>
      <c r="C36" s="71">
        <f>SUM(C35:C35)</f>
        <v>0</v>
      </c>
      <c r="D36" s="71">
        <f>SUM(D35:D35)</f>
        <v>0</v>
      </c>
      <c r="E36" s="71">
        <f>SUM(E35:E35)</f>
        <v>0</v>
      </c>
      <c r="G36" s="19"/>
      <c r="H36" s="19"/>
      <c r="I36" s="19"/>
    </row>
    <row r="37" spans="1:11" x14ac:dyDescent="0.2">
      <c r="A37" s="62"/>
      <c r="B37" s="49"/>
      <c r="C37" s="49"/>
      <c r="D37" s="49"/>
      <c r="E37" s="49"/>
      <c r="G37" s="19"/>
      <c r="H37" s="19"/>
      <c r="I37" s="19"/>
    </row>
    <row r="38" spans="1:11" x14ac:dyDescent="0.2">
      <c r="A38" s="62" t="s">
        <v>7759</v>
      </c>
      <c r="B38" s="49"/>
      <c r="C38" s="49"/>
      <c r="D38" s="49"/>
      <c r="E38" s="50">
        <f>E36+D36</f>
        <v>0</v>
      </c>
      <c r="G38" s="19"/>
      <c r="H38" s="19"/>
      <c r="I38" s="19"/>
    </row>
    <row r="39" spans="1:11" x14ac:dyDescent="0.2">
      <c r="G39" s="19"/>
      <c r="H39" s="19"/>
      <c r="I39" s="19"/>
    </row>
    <row r="40" spans="1:11" x14ac:dyDescent="0.2">
      <c r="G40" s="19"/>
      <c r="H40" s="19"/>
      <c r="I40" s="19"/>
    </row>
    <row r="41" spans="1:11" x14ac:dyDescent="0.2">
      <c r="G41" s="19"/>
      <c r="H41" s="19"/>
      <c r="I41" s="19"/>
    </row>
    <row r="42" spans="1:11" x14ac:dyDescent="0.2">
      <c r="G42" s="19"/>
      <c r="H42" s="19"/>
      <c r="I42" s="19"/>
    </row>
    <row r="43" spans="1:11" x14ac:dyDescent="0.2">
      <c r="G43" s="19"/>
      <c r="H43" s="19"/>
      <c r="I43" s="19"/>
    </row>
  </sheetData>
  <hyperlinks>
    <hyperlink ref="A1" location="'statewide summary'!Print_Titles" display="Link to Summary Worksheet" xr:uid="{4640AEE3-87EE-4726-B09D-BAEFD8F3EE0A}"/>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2/17/2025</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6DC7E-7E3D-44AD-8D1C-CC3EDA9D986E}">
  <dimension ref="A1:N172"/>
  <sheetViews>
    <sheetView showGridLines="0" workbookViewId="0">
      <pane xSplit="2" ySplit="10" topLeftCell="C11" activePane="bottomRight" state="frozen"/>
      <selection pane="topRight" activeCell="C1" sqref="C1"/>
      <selection pane="bottomLeft" activeCell="A14" sqref="A14"/>
      <selection pane="bottomRight" activeCell="B20" sqref="B20"/>
    </sheetView>
  </sheetViews>
  <sheetFormatPr defaultRowHeight="12.75" x14ac:dyDescent="0.2"/>
  <cols>
    <col min="1" max="1" width="5.42578125" style="39" customWidth="1"/>
    <col min="2" max="2" width="30.85546875" style="39" customWidth="1"/>
    <col min="3" max="9" width="13.7109375" style="39" customWidth="1"/>
    <col min="10" max="10" width="1.7109375" style="39" customWidth="1"/>
    <col min="11" max="11" width="9.140625" style="39"/>
    <col min="12" max="12" width="1.7109375" style="39" customWidth="1"/>
    <col min="13" max="16384" width="9.140625" style="39"/>
  </cols>
  <sheetData>
    <row r="1" spans="1:11" ht="16.149999999999999" customHeight="1" x14ac:dyDescent="0.2">
      <c r="A1" s="92" t="s">
        <v>8923</v>
      </c>
    </row>
    <row r="2" spans="1:11" ht="14.45" customHeight="1" x14ac:dyDescent="0.2">
      <c r="B2" s="94" t="s">
        <v>87</v>
      </c>
    </row>
    <row r="3" spans="1:11" ht="2.1" customHeight="1" x14ac:dyDescent="0.2"/>
    <row r="4" spans="1:11" ht="14.45" customHeight="1" x14ac:dyDescent="0.2">
      <c r="B4" s="46" t="s">
        <v>1</v>
      </c>
    </row>
    <row r="5" spans="1:11" ht="1.1499999999999999" customHeight="1" x14ac:dyDescent="0.2"/>
    <row r="6" spans="1:11" ht="14.45" customHeight="1" x14ac:dyDescent="0.2">
      <c r="B6" s="46" t="s">
        <v>2</v>
      </c>
    </row>
    <row r="7" spans="1:11" ht="0.75" customHeight="1" x14ac:dyDescent="0.2"/>
    <row r="8" spans="1:11" ht="14.45" customHeight="1" x14ac:dyDescent="0.2">
      <c r="B8" s="47" t="s">
        <v>3</v>
      </c>
    </row>
    <row r="9" spans="1:11" x14ac:dyDescent="0.2">
      <c r="B9" s="42" t="s">
        <v>4</v>
      </c>
      <c r="C9" s="37" t="s">
        <v>4</v>
      </c>
      <c r="D9" s="37" t="s">
        <v>4</v>
      </c>
      <c r="E9" s="37" t="s">
        <v>4</v>
      </c>
      <c r="F9" s="37" t="s">
        <v>4</v>
      </c>
      <c r="G9" s="37" t="s">
        <v>4</v>
      </c>
      <c r="H9" s="37" t="s">
        <v>5</v>
      </c>
      <c r="I9" s="37" t="s">
        <v>174</v>
      </c>
    </row>
    <row r="10" spans="1:11" x14ac:dyDescent="0.2">
      <c r="B10" s="43" t="s">
        <v>4</v>
      </c>
      <c r="C10" s="38" t="s">
        <v>7</v>
      </c>
      <c r="D10" s="38" t="s">
        <v>8</v>
      </c>
      <c r="E10" s="38" t="s">
        <v>9</v>
      </c>
      <c r="F10" s="38" t="s">
        <v>10</v>
      </c>
      <c r="G10" s="38" t="s">
        <v>11</v>
      </c>
      <c r="H10" s="38" t="s">
        <v>12</v>
      </c>
      <c r="I10" s="38" t="s">
        <v>13</v>
      </c>
      <c r="K10" s="54" t="s">
        <v>331</v>
      </c>
    </row>
    <row r="11" spans="1:11" x14ac:dyDescent="0.2">
      <c r="B11" s="42" t="s">
        <v>153</v>
      </c>
      <c r="C11" s="86">
        <v>0</v>
      </c>
      <c r="D11" s="86">
        <v>0</v>
      </c>
      <c r="E11" s="86">
        <v>0</v>
      </c>
      <c r="F11" s="86">
        <v>0</v>
      </c>
      <c r="G11" s="86">
        <v>0</v>
      </c>
      <c r="H11" s="86">
        <v>339723</v>
      </c>
      <c r="I11" s="86">
        <v>365885</v>
      </c>
    </row>
    <row r="12" spans="1:11" x14ac:dyDescent="0.2">
      <c r="B12" s="42" t="s">
        <v>1371</v>
      </c>
      <c r="C12" s="86">
        <v>5035.0780000000004</v>
      </c>
      <c r="D12" s="86">
        <v>6822.28</v>
      </c>
      <c r="E12" s="86">
        <v>6260.7470000000003</v>
      </c>
      <c r="F12" s="86">
        <v>10526.263999999999</v>
      </c>
      <c r="G12" s="86">
        <v>16192.3794</v>
      </c>
      <c r="H12" s="86">
        <v>0</v>
      </c>
      <c r="I12" s="86">
        <v>0</v>
      </c>
    </row>
    <row r="13" spans="1:11" x14ac:dyDescent="0.2">
      <c r="B13" s="42" t="s">
        <v>1370</v>
      </c>
      <c r="C13" s="86">
        <v>68340.298999999999</v>
      </c>
      <c r="D13" s="86">
        <v>62941.881999999998</v>
      </c>
      <c r="E13" s="86">
        <v>110510.337</v>
      </c>
      <c r="F13" s="86">
        <v>168377.568</v>
      </c>
      <c r="G13" s="86">
        <v>351058.98413</v>
      </c>
      <c r="H13" s="86">
        <v>0</v>
      </c>
      <c r="I13" s="86">
        <v>0</v>
      </c>
    </row>
    <row r="14" spans="1:11" x14ac:dyDescent="0.2">
      <c r="B14" s="42" t="s">
        <v>1369</v>
      </c>
      <c r="C14" s="86">
        <v>5697.2950000000001</v>
      </c>
      <c r="D14" s="86">
        <v>4099.4719999999998</v>
      </c>
      <c r="E14" s="86">
        <v>6355.35</v>
      </c>
      <c r="F14" s="86">
        <v>9996.2260000000006</v>
      </c>
      <c r="G14" s="86">
        <v>28976.48071</v>
      </c>
      <c r="H14" s="86">
        <v>0</v>
      </c>
      <c r="I14" s="86">
        <v>0</v>
      </c>
    </row>
    <row r="15" spans="1:11" x14ac:dyDescent="0.2">
      <c r="B15" s="42" t="s">
        <v>1368</v>
      </c>
      <c r="C15" s="86">
        <v>2363.2249999999999</v>
      </c>
      <c r="D15" s="86">
        <v>3602.4</v>
      </c>
      <c r="E15" s="86">
        <v>4896.2529999999997</v>
      </c>
      <c r="F15" s="86">
        <v>4082.7350000000001</v>
      </c>
      <c r="G15" s="86">
        <v>11426.76914</v>
      </c>
      <c r="H15" s="86">
        <v>0</v>
      </c>
      <c r="I15" s="86">
        <v>0</v>
      </c>
    </row>
    <row r="16" spans="1:11" x14ac:dyDescent="0.2">
      <c r="B16" s="42" t="s">
        <v>868</v>
      </c>
      <c r="C16" s="86">
        <v>3636.65</v>
      </c>
      <c r="D16" s="86">
        <v>6309.8810000000003</v>
      </c>
      <c r="E16" s="86">
        <v>7044.1620000000003</v>
      </c>
      <c r="F16" s="86">
        <v>7180.857</v>
      </c>
      <c r="G16" s="86">
        <v>8884.87536</v>
      </c>
      <c r="H16" s="86">
        <v>0</v>
      </c>
      <c r="I16" s="86">
        <v>0</v>
      </c>
    </row>
    <row r="17" spans="1:14" x14ac:dyDescent="0.2">
      <c r="B17" s="42" t="s">
        <v>1367</v>
      </c>
      <c r="C17" s="86">
        <v>0</v>
      </c>
      <c r="D17" s="86">
        <v>-4.2999999999999997E-2</v>
      </c>
      <c r="E17" s="86">
        <v>0</v>
      </c>
      <c r="F17" s="86">
        <v>0</v>
      </c>
      <c r="G17" s="86">
        <v>0</v>
      </c>
      <c r="H17" s="86">
        <v>0</v>
      </c>
      <c r="I17" s="86">
        <v>0</v>
      </c>
    </row>
    <row r="18" spans="1:14" x14ac:dyDescent="0.2">
      <c r="B18" s="45" t="s">
        <v>146</v>
      </c>
      <c r="C18" s="41">
        <v>85072.547000000006</v>
      </c>
      <c r="D18" s="41">
        <v>83775.872000000003</v>
      </c>
      <c r="E18" s="41">
        <v>135066.84899999999</v>
      </c>
      <c r="F18" s="41">
        <v>200163.65</v>
      </c>
      <c r="G18" s="41">
        <v>416539.48874</v>
      </c>
      <c r="H18" s="41">
        <v>339723</v>
      </c>
      <c r="I18" s="41">
        <v>365885</v>
      </c>
    </row>
    <row r="20" spans="1:14" x14ac:dyDescent="0.2">
      <c r="B20" s="72" t="s">
        <v>9036</v>
      </c>
      <c r="C20" s="87"/>
      <c r="D20" s="87"/>
      <c r="E20" s="87"/>
      <c r="F20" s="87"/>
      <c r="G20" s="87"/>
      <c r="H20" s="87"/>
      <c r="I20" s="88">
        <f>I18+K20</f>
        <v>365885</v>
      </c>
      <c r="K20" s="55">
        <f>SUM(K21:K168)</f>
        <v>0</v>
      </c>
    </row>
    <row r="21" spans="1:14" x14ac:dyDescent="0.2">
      <c r="B21" s="87" t="s">
        <v>257</v>
      </c>
      <c r="C21" s="87"/>
      <c r="D21" s="87"/>
      <c r="E21" s="87"/>
      <c r="F21" s="87"/>
      <c r="G21" s="87"/>
      <c r="H21" s="87"/>
      <c r="I21" s="89">
        <f>I20/I18-1</f>
        <v>0</v>
      </c>
      <c r="K21" s="56"/>
    </row>
    <row r="22" spans="1:14" x14ac:dyDescent="0.2">
      <c r="K22" s="56"/>
    </row>
    <row r="23" spans="1:14" x14ac:dyDescent="0.2">
      <c r="D23" s="57"/>
      <c r="E23" s="57"/>
      <c r="F23" s="57"/>
      <c r="G23" s="57"/>
      <c r="H23" s="57"/>
      <c r="I23" s="57"/>
      <c r="J23" s="57"/>
      <c r="K23" s="58"/>
    </row>
    <row r="24" spans="1:14" x14ac:dyDescent="0.2">
      <c r="A24" s="59" t="s">
        <v>256</v>
      </c>
      <c r="D24" s="57"/>
      <c r="E24" s="57"/>
      <c r="F24" s="57"/>
      <c r="G24" s="57"/>
      <c r="H24" s="57"/>
      <c r="I24" s="57"/>
      <c r="J24" s="57"/>
      <c r="K24" s="58"/>
    </row>
    <row r="25" spans="1:14" x14ac:dyDescent="0.2">
      <c r="D25" s="57"/>
      <c r="E25" s="57"/>
      <c r="F25" s="57"/>
      <c r="G25" s="57"/>
      <c r="H25" s="57"/>
      <c r="I25" s="57"/>
      <c r="J25" s="57"/>
      <c r="K25" s="58"/>
    </row>
    <row r="26" spans="1:14" x14ac:dyDescent="0.2">
      <c r="A26" s="60">
        <v>2021</v>
      </c>
      <c r="D26" s="57"/>
      <c r="E26" s="57"/>
      <c r="F26" s="57"/>
      <c r="G26" s="57"/>
      <c r="H26" s="57"/>
      <c r="I26" s="57"/>
      <c r="J26" s="57"/>
      <c r="K26" s="58"/>
      <c r="L26" s="57"/>
    </row>
    <row r="27" spans="1:14" x14ac:dyDescent="0.2">
      <c r="B27" s="26" t="s">
        <v>6323</v>
      </c>
      <c r="E27" s="57"/>
      <c r="F27" s="57"/>
      <c r="G27" s="57">
        <v>3927</v>
      </c>
      <c r="H27" s="57">
        <v>8058</v>
      </c>
      <c r="I27" s="57"/>
      <c r="J27" s="57"/>
      <c r="K27" s="58"/>
      <c r="L27" s="57"/>
      <c r="M27" s="39" t="s">
        <v>182</v>
      </c>
      <c r="N27" s="26" t="s">
        <v>6341</v>
      </c>
    </row>
    <row r="28" spans="1:14" x14ac:dyDescent="0.2">
      <c r="B28" s="26" t="s">
        <v>6324</v>
      </c>
      <c r="E28" s="57"/>
      <c r="F28" s="57"/>
      <c r="G28" s="57">
        <v>172</v>
      </c>
      <c r="H28" s="57">
        <v>120</v>
      </c>
      <c r="I28" s="57"/>
      <c r="J28" s="57"/>
      <c r="K28" s="58"/>
      <c r="L28" s="57"/>
      <c r="M28" s="39" t="s">
        <v>180</v>
      </c>
      <c r="N28" s="26" t="s">
        <v>6342</v>
      </c>
    </row>
    <row r="29" spans="1:14" x14ac:dyDescent="0.2">
      <c r="B29" s="26" t="s">
        <v>6007</v>
      </c>
      <c r="E29" s="57"/>
      <c r="F29" s="57"/>
      <c r="G29" s="57">
        <v>184</v>
      </c>
      <c r="H29" s="57">
        <v>-5</v>
      </c>
      <c r="I29" s="57"/>
      <c r="J29" s="57"/>
      <c r="K29" s="58"/>
      <c r="L29" s="57"/>
      <c r="M29" s="39" t="s">
        <v>182</v>
      </c>
      <c r="N29" s="26" t="s">
        <v>6343</v>
      </c>
    </row>
    <row r="30" spans="1:14" x14ac:dyDescent="0.2">
      <c r="B30" s="26" t="s">
        <v>6050</v>
      </c>
      <c r="E30" s="57"/>
      <c r="F30" s="57"/>
      <c r="G30" s="57">
        <v>42</v>
      </c>
      <c r="H30" s="57">
        <v>16</v>
      </c>
      <c r="I30" s="57"/>
      <c r="J30" s="57"/>
      <c r="K30" s="58"/>
      <c r="L30" s="57"/>
      <c r="M30" s="39" t="s">
        <v>180</v>
      </c>
      <c r="N30" s="26" t="s">
        <v>6344</v>
      </c>
    </row>
    <row r="31" spans="1:14" x14ac:dyDescent="0.2">
      <c r="B31" s="26" t="s">
        <v>5876</v>
      </c>
      <c r="E31" s="57"/>
      <c r="F31" s="57"/>
      <c r="G31" s="57">
        <v>212</v>
      </c>
      <c r="H31" s="57">
        <v>212</v>
      </c>
      <c r="I31" s="57"/>
      <c r="J31" s="57"/>
      <c r="K31" s="58"/>
      <c r="L31" s="57"/>
      <c r="M31" s="39" t="s">
        <v>180</v>
      </c>
      <c r="N31" s="26" t="s">
        <v>6345</v>
      </c>
    </row>
    <row r="32" spans="1:14" x14ac:dyDescent="0.2">
      <c r="B32" s="26" t="s">
        <v>6325</v>
      </c>
      <c r="E32" s="57"/>
      <c r="F32" s="57"/>
      <c r="G32" s="57">
        <v>614</v>
      </c>
      <c r="H32" s="57">
        <v>572</v>
      </c>
      <c r="I32" s="57"/>
      <c r="J32" s="57"/>
      <c r="K32" s="58"/>
      <c r="L32" s="57"/>
      <c r="M32" s="39" t="s">
        <v>180</v>
      </c>
      <c r="N32" s="26" t="s">
        <v>6346</v>
      </c>
    </row>
    <row r="33" spans="2:14" x14ac:dyDescent="0.2">
      <c r="B33" s="26" t="s">
        <v>6326</v>
      </c>
      <c r="E33" s="57"/>
      <c r="F33" s="57"/>
      <c r="G33" s="57">
        <v>1704</v>
      </c>
      <c r="H33" s="57">
        <v>1558</v>
      </c>
      <c r="I33" s="57"/>
      <c r="J33" s="57"/>
      <c r="K33" s="58"/>
      <c r="L33" s="57"/>
      <c r="M33" s="39" t="s">
        <v>180</v>
      </c>
      <c r="N33" s="26" t="s">
        <v>6347</v>
      </c>
    </row>
    <row r="34" spans="2:14" x14ac:dyDescent="0.2">
      <c r="B34" s="26" t="s">
        <v>6327</v>
      </c>
      <c r="E34" s="57"/>
      <c r="F34" s="57"/>
      <c r="G34" s="57">
        <v>167</v>
      </c>
      <c r="H34" s="57">
        <v>102</v>
      </c>
      <c r="I34" s="57"/>
      <c r="J34" s="57"/>
      <c r="K34" s="58"/>
      <c r="L34" s="57"/>
      <c r="M34" s="39" t="s">
        <v>182</v>
      </c>
      <c r="N34" s="26" t="s">
        <v>6348</v>
      </c>
    </row>
    <row r="35" spans="2:14" x14ac:dyDescent="0.2">
      <c r="B35" s="26" t="s">
        <v>6328</v>
      </c>
      <c r="E35" s="57"/>
      <c r="F35" s="57"/>
      <c r="G35" s="57">
        <v>1000</v>
      </c>
      <c r="H35" s="57">
        <v>0</v>
      </c>
      <c r="I35" s="57"/>
      <c r="J35" s="57"/>
      <c r="K35" s="58"/>
      <c r="L35" s="57"/>
      <c r="M35" s="39" t="s">
        <v>184</v>
      </c>
      <c r="N35" s="26" t="s">
        <v>6349</v>
      </c>
    </row>
    <row r="36" spans="2:14" x14ac:dyDescent="0.2">
      <c r="B36" s="26" t="s">
        <v>6329</v>
      </c>
      <c r="E36" s="57"/>
      <c r="F36" s="57"/>
      <c r="G36" s="57">
        <v>1765</v>
      </c>
      <c r="H36" s="57">
        <v>1918</v>
      </c>
      <c r="I36" s="57"/>
      <c r="J36" s="57"/>
      <c r="K36" s="58"/>
      <c r="L36" s="57"/>
      <c r="M36" s="39" t="s">
        <v>182</v>
      </c>
      <c r="N36" s="26" t="s">
        <v>6350</v>
      </c>
    </row>
    <row r="37" spans="2:14" x14ac:dyDescent="0.2">
      <c r="B37" s="26" t="s">
        <v>6330</v>
      </c>
      <c r="E37" s="57"/>
      <c r="F37" s="57"/>
      <c r="G37" s="57">
        <v>268</v>
      </c>
      <c r="H37" s="57">
        <v>0</v>
      </c>
      <c r="I37" s="57"/>
      <c r="J37" s="57"/>
      <c r="K37" s="58"/>
      <c r="L37" s="57"/>
      <c r="M37" s="39" t="s">
        <v>184</v>
      </c>
      <c r="N37" s="26" t="s">
        <v>6351</v>
      </c>
    </row>
    <row r="38" spans="2:14" x14ac:dyDescent="0.2">
      <c r="B38" s="26" t="s">
        <v>6331</v>
      </c>
      <c r="E38" s="57"/>
      <c r="F38" s="57"/>
      <c r="G38" s="57">
        <v>5424</v>
      </c>
      <c r="H38" s="57">
        <v>5538</v>
      </c>
      <c r="I38" s="57"/>
      <c r="J38" s="57"/>
      <c r="K38" s="58"/>
      <c r="L38" s="57"/>
      <c r="M38" s="39" t="s">
        <v>182</v>
      </c>
      <c r="N38" s="26" t="s">
        <v>6352</v>
      </c>
    </row>
    <row r="39" spans="2:14" x14ac:dyDescent="0.2">
      <c r="B39" s="26" t="s">
        <v>6332</v>
      </c>
      <c r="E39" s="57"/>
      <c r="F39" s="57"/>
      <c r="G39" s="57">
        <v>591</v>
      </c>
      <c r="H39" s="57">
        <v>250</v>
      </c>
      <c r="I39" s="57"/>
      <c r="J39" s="57"/>
      <c r="K39" s="58"/>
      <c r="L39" s="57"/>
      <c r="M39" s="39" t="s">
        <v>180</v>
      </c>
      <c r="N39" s="26" t="s">
        <v>6353</v>
      </c>
    </row>
    <row r="40" spans="2:14" x14ac:dyDescent="0.2">
      <c r="B40" s="26" t="s">
        <v>6333</v>
      </c>
      <c r="E40" s="57"/>
      <c r="F40" s="57"/>
      <c r="G40" s="57">
        <v>250</v>
      </c>
      <c r="H40" s="57">
        <v>0</v>
      </c>
      <c r="I40" s="57"/>
      <c r="J40" s="57"/>
      <c r="K40" s="58"/>
      <c r="L40" s="57"/>
      <c r="M40" s="39" t="s">
        <v>184</v>
      </c>
      <c r="N40" s="26" t="s">
        <v>6354</v>
      </c>
    </row>
    <row r="41" spans="2:14" x14ac:dyDescent="0.2">
      <c r="B41" s="26" t="s">
        <v>6334</v>
      </c>
      <c r="E41" s="57"/>
      <c r="F41" s="57"/>
      <c r="G41" s="57">
        <v>896</v>
      </c>
      <c r="H41" s="57">
        <v>0</v>
      </c>
      <c r="I41" s="57"/>
      <c r="J41" s="57"/>
      <c r="K41" s="58"/>
      <c r="L41" s="57"/>
      <c r="M41" s="39" t="s">
        <v>184</v>
      </c>
      <c r="N41" s="26" t="s">
        <v>6355</v>
      </c>
    </row>
    <row r="42" spans="2:14" x14ac:dyDescent="0.2">
      <c r="B42" s="26" t="s">
        <v>6335</v>
      </c>
      <c r="E42" s="57"/>
      <c r="F42" s="57"/>
      <c r="G42" s="57">
        <v>407</v>
      </c>
      <c r="H42" s="57">
        <v>0</v>
      </c>
      <c r="I42" s="57"/>
      <c r="J42" s="57"/>
      <c r="K42" s="58"/>
      <c r="L42" s="57"/>
      <c r="M42" s="39" t="s">
        <v>184</v>
      </c>
      <c r="N42" s="26" t="s">
        <v>6356</v>
      </c>
    </row>
    <row r="43" spans="2:14" x14ac:dyDescent="0.2">
      <c r="B43" s="26" t="s">
        <v>6336</v>
      </c>
      <c r="E43" s="57"/>
      <c r="F43" s="57"/>
      <c r="G43" s="57">
        <v>2000</v>
      </c>
      <c r="H43" s="57">
        <v>2000</v>
      </c>
      <c r="I43" s="57"/>
      <c r="J43" s="57"/>
      <c r="K43" s="58"/>
      <c r="L43" s="57"/>
      <c r="M43" s="39" t="s">
        <v>180</v>
      </c>
      <c r="N43" s="26" t="s">
        <v>6357</v>
      </c>
    </row>
    <row r="44" spans="2:14" x14ac:dyDescent="0.2">
      <c r="B44" s="26" t="s">
        <v>6337</v>
      </c>
      <c r="E44" s="57"/>
      <c r="F44" s="57"/>
      <c r="G44" s="57">
        <v>350</v>
      </c>
      <c r="H44" s="57">
        <v>0</v>
      </c>
      <c r="I44" s="57"/>
      <c r="J44" s="57"/>
      <c r="K44" s="58"/>
      <c r="L44" s="57"/>
      <c r="M44" s="39" t="s">
        <v>184</v>
      </c>
      <c r="N44" s="26" t="s">
        <v>6358</v>
      </c>
    </row>
    <row r="45" spans="2:14" x14ac:dyDescent="0.2">
      <c r="B45" s="26" t="s">
        <v>6338</v>
      </c>
      <c r="E45" s="57"/>
      <c r="F45" s="57"/>
      <c r="G45" s="57">
        <v>450</v>
      </c>
      <c r="H45" s="57">
        <v>0</v>
      </c>
      <c r="I45" s="57"/>
      <c r="J45" s="57"/>
      <c r="K45" s="58"/>
      <c r="L45" s="57"/>
      <c r="M45" s="39" t="s">
        <v>184</v>
      </c>
      <c r="N45" s="26" t="s">
        <v>6359</v>
      </c>
    </row>
    <row r="46" spans="2:14" x14ac:dyDescent="0.2">
      <c r="B46" s="26" t="s">
        <v>6339</v>
      </c>
      <c r="E46" s="57"/>
      <c r="F46" s="57"/>
      <c r="G46" s="57">
        <v>2689</v>
      </c>
      <c r="H46" s="57">
        <v>2632</v>
      </c>
      <c r="I46" s="57"/>
      <c r="J46" s="57"/>
      <c r="K46" s="58"/>
      <c r="L46" s="57"/>
      <c r="M46" s="39" t="s">
        <v>182</v>
      </c>
      <c r="N46" s="26" t="s">
        <v>6360</v>
      </c>
    </row>
    <row r="47" spans="2:14" x14ac:dyDescent="0.2">
      <c r="B47" s="26" t="s">
        <v>6340</v>
      </c>
      <c r="E47" s="57"/>
      <c r="F47" s="57"/>
      <c r="G47" s="57">
        <v>124999</v>
      </c>
      <c r="H47" s="57">
        <v>89262</v>
      </c>
      <c r="I47" s="57"/>
      <c r="J47" s="57"/>
      <c r="K47" s="58"/>
      <c r="L47" s="57"/>
      <c r="M47" s="39" t="s">
        <v>182</v>
      </c>
      <c r="N47" s="26" t="s">
        <v>6361</v>
      </c>
    </row>
    <row r="48" spans="2:14" x14ac:dyDescent="0.2">
      <c r="B48" s="39" t="s">
        <v>221</v>
      </c>
      <c r="E48" s="57"/>
      <c r="F48" s="57"/>
      <c r="G48" s="57">
        <v>-1928</v>
      </c>
      <c r="H48" s="57">
        <v>832</v>
      </c>
      <c r="I48" s="57"/>
      <c r="J48" s="57"/>
      <c r="K48" s="58"/>
      <c r="L48" s="57"/>
      <c r="N48" s="3" t="s">
        <v>2279</v>
      </c>
    </row>
    <row r="49" spans="1:14" x14ac:dyDescent="0.2">
      <c r="B49" s="39" t="s">
        <v>166</v>
      </c>
      <c r="E49" s="57"/>
      <c r="F49" s="57"/>
      <c r="G49" s="57">
        <v>1417</v>
      </c>
      <c r="H49" s="57">
        <v>-65</v>
      </c>
      <c r="I49" s="57"/>
      <c r="J49" s="57"/>
      <c r="K49" s="58"/>
      <c r="L49" s="57"/>
    </row>
    <row r="50" spans="1:14" x14ac:dyDescent="0.2">
      <c r="E50" s="57"/>
      <c r="F50" s="57"/>
      <c r="G50" s="57"/>
      <c r="H50" s="57"/>
      <c r="I50" s="57"/>
      <c r="J50" s="57"/>
      <c r="K50" s="58"/>
      <c r="L50" s="57"/>
    </row>
    <row r="51" spans="1:14" x14ac:dyDescent="0.2">
      <c r="A51" s="39">
        <v>2022</v>
      </c>
      <c r="E51" s="57"/>
      <c r="F51" s="57"/>
      <c r="G51" s="57"/>
      <c r="H51" s="57"/>
      <c r="I51" s="57"/>
      <c r="J51" s="57"/>
      <c r="K51" s="58"/>
      <c r="L51" s="57"/>
    </row>
    <row r="52" spans="1:14" x14ac:dyDescent="0.2">
      <c r="B52" s="26" t="s">
        <v>6362</v>
      </c>
      <c r="E52" s="57"/>
      <c r="F52" s="57"/>
      <c r="G52" s="57">
        <v>488</v>
      </c>
      <c r="H52" s="57">
        <v>457</v>
      </c>
      <c r="I52" s="57"/>
      <c r="J52" s="57"/>
      <c r="K52" s="58"/>
      <c r="L52" s="57"/>
      <c r="M52" s="39" t="s">
        <v>182</v>
      </c>
      <c r="N52" s="26" t="s">
        <v>6379</v>
      </c>
    </row>
    <row r="53" spans="1:14" x14ac:dyDescent="0.2">
      <c r="B53" s="26" t="s">
        <v>6363</v>
      </c>
      <c r="E53" s="57"/>
      <c r="F53" s="57"/>
      <c r="G53" s="57">
        <v>450</v>
      </c>
      <c r="H53" s="57">
        <v>0</v>
      </c>
      <c r="I53" s="57"/>
      <c r="J53" s="57"/>
      <c r="K53" s="58"/>
      <c r="L53" s="57"/>
      <c r="M53" s="39" t="s">
        <v>184</v>
      </c>
      <c r="N53" s="26" t="s">
        <v>6380</v>
      </c>
    </row>
    <row r="54" spans="1:14" x14ac:dyDescent="0.2">
      <c r="B54" s="26" t="s">
        <v>6364</v>
      </c>
      <c r="E54" s="57"/>
      <c r="F54" s="57"/>
      <c r="G54" s="57">
        <v>2823</v>
      </c>
      <c r="H54" s="57">
        <v>14117</v>
      </c>
      <c r="I54" s="57"/>
      <c r="J54" s="57"/>
      <c r="K54" s="58"/>
      <c r="L54" s="57"/>
      <c r="M54" s="39" t="s">
        <v>182</v>
      </c>
      <c r="N54" s="26" t="s">
        <v>6381</v>
      </c>
    </row>
    <row r="55" spans="1:14" x14ac:dyDescent="0.2">
      <c r="B55" s="26" t="s">
        <v>6365</v>
      </c>
      <c r="E55" s="57"/>
      <c r="F55" s="57"/>
      <c r="G55" s="57">
        <v>6917</v>
      </c>
      <c r="H55" s="57">
        <v>10838</v>
      </c>
      <c r="I55" s="57"/>
      <c r="J55" s="57"/>
      <c r="K55" s="58"/>
      <c r="L55" s="57"/>
      <c r="M55" s="39" t="s">
        <v>182</v>
      </c>
      <c r="N55" s="26" t="s">
        <v>6382</v>
      </c>
    </row>
    <row r="56" spans="1:14" x14ac:dyDescent="0.2">
      <c r="B56" s="26" t="s">
        <v>6366</v>
      </c>
      <c r="E56" s="57"/>
      <c r="F56" s="57"/>
      <c r="G56" s="57">
        <v>91914</v>
      </c>
      <c r="H56" s="57">
        <v>0</v>
      </c>
      <c r="I56" s="57"/>
      <c r="J56" s="57"/>
      <c r="K56" s="58"/>
      <c r="L56" s="57"/>
      <c r="M56" s="39" t="s">
        <v>184</v>
      </c>
      <c r="N56" s="26" t="s">
        <v>6383</v>
      </c>
    </row>
    <row r="57" spans="1:14" x14ac:dyDescent="0.2">
      <c r="B57" s="26" t="s">
        <v>6367</v>
      </c>
      <c r="E57" s="57"/>
      <c r="F57" s="57"/>
      <c r="G57" s="57">
        <v>1149</v>
      </c>
      <c r="H57" s="57">
        <v>2526</v>
      </c>
      <c r="I57" s="57"/>
      <c r="J57" s="57"/>
      <c r="K57" s="58"/>
      <c r="L57" s="57"/>
      <c r="M57" s="39" t="s">
        <v>182</v>
      </c>
      <c r="N57" s="26" t="s">
        <v>6384</v>
      </c>
    </row>
    <row r="58" spans="1:14" x14ac:dyDescent="0.2">
      <c r="B58" s="26" t="s">
        <v>6368</v>
      </c>
      <c r="E58" s="57"/>
      <c r="F58" s="57"/>
      <c r="G58" s="57">
        <v>3481</v>
      </c>
      <c r="H58" s="57">
        <v>0</v>
      </c>
      <c r="I58" s="57"/>
      <c r="J58" s="57"/>
      <c r="K58" s="58"/>
      <c r="L58" s="57"/>
      <c r="M58" s="39" t="s">
        <v>184</v>
      </c>
      <c r="N58" s="26" t="s">
        <v>6385</v>
      </c>
    </row>
    <row r="59" spans="1:14" x14ac:dyDescent="0.2">
      <c r="B59" s="26" t="s">
        <v>6369</v>
      </c>
      <c r="E59" s="57"/>
      <c r="F59" s="57"/>
      <c r="G59" s="57">
        <v>1000</v>
      </c>
      <c r="H59" s="57">
        <v>0</v>
      </c>
      <c r="I59" s="57"/>
      <c r="J59" s="57"/>
      <c r="K59" s="58"/>
      <c r="L59" s="57"/>
      <c r="M59" s="39" t="s">
        <v>184</v>
      </c>
      <c r="N59" s="26" t="s">
        <v>6386</v>
      </c>
    </row>
    <row r="60" spans="1:14" x14ac:dyDescent="0.2">
      <c r="B60" s="26" t="s">
        <v>6370</v>
      </c>
      <c r="E60" s="57"/>
      <c r="F60" s="57"/>
      <c r="G60" s="57">
        <v>5000</v>
      </c>
      <c r="H60" s="57">
        <v>0</v>
      </c>
      <c r="I60" s="57"/>
      <c r="J60" s="57"/>
      <c r="K60" s="58"/>
      <c r="L60" s="57"/>
      <c r="M60" s="39" t="s">
        <v>184</v>
      </c>
      <c r="N60" s="26" t="s">
        <v>6387</v>
      </c>
    </row>
    <row r="61" spans="1:14" x14ac:dyDescent="0.2">
      <c r="B61" s="26" t="s">
        <v>6371</v>
      </c>
      <c r="E61" s="57"/>
      <c r="F61" s="57"/>
      <c r="G61" s="57">
        <v>200</v>
      </c>
      <c r="H61" s="57">
        <v>0</v>
      </c>
      <c r="I61" s="57"/>
      <c r="J61" s="57"/>
      <c r="K61" s="58"/>
      <c r="L61" s="57"/>
      <c r="M61" s="39" t="s">
        <v>184</v>
      </c>
      <c r="N61" s="26" t="s">
        <v>6388</v>
      </c>
    </row>
    <row r="62" spans="1:14" x14ac:dyDescent="0.2">
      <c r="B62" s="26" t="s">
        <v>6372</v>
      </c>
      <c r="E62" s="57"/>
      <c r="F62" s="57"/>
      <c r="G62" s="57">
        <v>5000</v>
      </c>
      <c r="H62" s="57">
        <v>0</v>
      </c>
      <c r="I62" s="57"/>
      <c r="J62" s="57"/>
      <c r="K62" s="58"/>
      <c r="L62" s="57"/>
      <c r="M62" s="39" t="s">
        <v>184</v>
      </c>
      <c r="N62" s="26" t="s">
        <v>6389</v>
      </c>
    </row>
    <row r="63" spans="1:14" x14ac:dyDescent="0.2">
      <c r="B63" s="26" t="s">
        <v>6373</v>
      </c>
      <c r="E63" s="57"/>
      <c r="F63" s="57"/>
      <c r="G63" s="57">
        <v>64</v>
      </c>
      <c r="H63" s="57">
        <v>0</v>
      </c>
      <c r="I63" s="57"/>
      <c r="J63" s="57"/>
      <c r="K63" s="58"/>
      <c r="L63" s="57"/>
      <c r="M63" s="39" t="s">
        <v>184</v>
      </c>
      <c r="N63" s="26" t="s">
        <v>6390</v>
      </c>
    </row>
    <row r="64" spans="1:14" x14ac:dyDescent="0.2">
      <c r="B64" s="26" t="s">
        <v>5898</v>
      </c>
      <c r="E64" s="57"/>
      <c r="F64" s="57"/>
      <c r="G64" s="57">
        <v>5000</v>
      </c>
      <c r="H64" s="57">
        <v>10000</v>
      </c>
      <c r="I64" s="57"/>
      <c r="J64" s="57"/>
      <c r="K64" s="58"/>
      <c r="L64" s="57"/>
      <c r="M64" s="39" t="s">
        <v>180</v>
      </c>
      <c r="N64" s="26" t="s">
        <v>6165</v>
      </c>
    </row>
    <row r="65" spans="1:14" x14ac:dyDescent="0.2">
      <c r="B65" s="26" t="s">
        <v>6374</v>
      </c>
      <c r="E65" s="57"/>
      <c r="F65" s="57"/>
      <c r="G65" s="57">
        <v>225</v>
      </c>
      <c r="H65" s="57">
        <v>326</v>
      </c>
      <c r="I65" s="57"/>
      <c r="J65" s="57"/>
      <c r="K65" s="58"/>
      <c r="L65" s="57"/>
      <c r="M65" s="39" t="s">
        <v>182</v>
      </c>
      <c r="N65" s="26" t="s">
        <v>6391</v>
      </c>
    </row>
    <row r="66" spans="1:14" x14ac:dyDescent="0.2">
      <c r="B66" s="26" t="s">
        <v>6375</v>
      </c>
      <c r="E66" s="57"/>
      <c r="F66" s="57"/>
      <c r="G66" s="57">
        <v>5000</v>
      </c>
      <c r="H66" s="57">
        <v>0</v>
      </c>
      <c r="I66" s="57"/>
      <c r="J66" s="57"/>
      <c r="K66" s="58"/>
      <c r="L66" s="57"/>
      <c r="M66" s="39" t="s">
        <v>184</v>
      </c>
      <c r="N66" s="26" t="s">
        <v>6392</v>
      </c>
    </row>
    <row r="67" spans="1:14" x14ac:dyDescent="0.2">
      <c r="B67" s="26" t="s">
        <v>6376</v>
      </c>
      <c r="E67" s="57"/>
      <c r="F67" s="57"/>
      <c r="G67" s="57">
        <v>167</v>
      </c>
      <c r="H67" s="57">
        <v>0</v>
      </c>
      <c r="I67" s="57"/>
      <c r="J67" s="57"/>
      <c r="K67" s="58"/>
      <c r="L67" s="57"/>
      <c r="M67" s="39" t="s">
        <v>184</v>
      </c>
      <c r="N67" s="26" t="s">
        <v>6393</v>
      </c>
    </row>
    <row r="68" spans="1:14" x14ac:dyDescent="0.2">
      <c r="B68" s="26" t="s">
        <v>6377</v>
      </c>
      <c r="E68" s="57"/>
      <c r="F68" s="57"/>
      <c r="G68" s="57">
        <v>-87107</v>
      </c>
      <c r="H68" s="57">
        <v>-94800</v>
      </c>
      <c r="I68" s="57"/>
      <c r="J68" s="57"/>
      <c r="K68" s="58"/>
      <c r="L68" s="57"/>
      <c r="M68" s="39" t="s">
        <v>182</v>
      </c>
      <c r="N68" s="26" t="s">
        <v>6394</v>
      </c>
    </row>
    <row r="69" spans="1:14" x14ac:dyDescent="0.2">
      <c r="B69" s="26" t="s">
        <v>6378</v>
      </c>
      <c r="E69" s="57"/>
      <c r="F69" s="57"/>
      <c r="G69" s="57">
        <v>500</v>
      </c>
      <c r="H69" s="57">
        <v>0</v>
      </c>
      <c r="I69" s="57"/>
      <c r="J69" s="57"/>
      <c r="K69" s="58"/>
      <c r="L69" s="57"/>
      <c r="M69" s="39" t="s">
        <v>184</v>
      </c>
      <c r="N69" s="26" t="s">
        <v>6395</v>
      </c>
    </row>
    <row r="70" spans="1:14" x14ac:dyDescent="0.2">
      <c r="B70" s="39" t="s">
        <v>221</v>
      </c>
      <c r="E70" s="57"/>
      <c r="F70" s="57"/>
      <c r="G70" s="57">
        <v>1689</v>
      </c>
      <c r="H70" s="57">
        <v>2329</v>
      </c>
      <c r="I70" s="57"/>
      <c r="J70" s="57"/>
      <c r="K70" s="58"/>
      <c r="L70" s="57"/>
      <c r="N70" s="39" t="s">
        <v>3285</v>
      </c>
    </row>
    <row r="71" spans="1:14" x14ac:dyDescent="0.2">
      <c r="B71" s="39" t="s">
        <v>166</v>
      </c>
      <c r="E71" s="57"/>
      <c r="F71" s="57"/>
      <c r="G71" s="57">
        <v>166</v>
      </c>
      <c r="H71" s="57">
        <v>263</v>
      </c>
      <c r="I71" s="57"/>
      <c r="J71" s="57"/>
      <c r="K71" s="58"/>
      <c r="L71" s="57"/>
    </row>
    <row r="72" spans="1:14" x14ac:dyDescent="0.2">
      <c r="E72" s="57"/>
      <c r="F72" s="57"/>
      <c r="G72" s="57"/>
      <c r="H72" s="57"/>
      <c r="I72" s="57"/>
      <c r="J72" s="57"/>
      <c r="K72" s="58"/>
      <c r="L72" s="57"/>
    </row>
    <row r="73" spans="1:14" x14ac:dyDescent="0.2">
      <c r="A73" s="39">
        <v>2023</v>
      </c>
      <c r="E73" s="57"/>
      <c r="F73" s="57"/>
      <c r="G73" s="57"/>
      <c r="H73" s="57"/>
      <c r="I73" s="57"/>
      <c r="J73" s="57"/>
      <c r="K73" s="58"/>
      <c r="L73" s="57"/>
    </row>
    <row r="74" spans="1:14" x14ac:dyDescent="0.2">
      <c r="B74" s="26" t="s">
        <v>6366</v>
      </c>
      <c r="E74" s="57"/>
      <c r="F74" s="57"/>
      <c r="G74" s="57">
        <v>95785</v>
      </c>
      <c r="H74" s="57"/>
      <c r="I74" s="57"/>
      <c r="J74" s="57"/>
      <c r="K74" s="58"/>
      <c r="L74" s="57"/>
      <c r="M74" s="39" t="s">
        <v>184</v>
      </c>
      <c r="N74" s="26" t="s">
        <v>6396</v>
      </c>
    </row>
    <row r="75" spans="1:14" x14ac:dyDescent="0.2">
      <c r="B75" s="26" t="s">
        <v>6397</v>
      </c>
      <c r="E75" s="57"/>
      <c r="F75" s="57"/>
      <c r="G75" s="57"/>
      <c r="H75" s="57">
        <v>748</v>
      </c>
      <c r="I75" s="57">
        <v>770</v>
      </c>
      <c r="J75" s="57"/>
      <c r="K75" s="58"/>
      <c r="L75" s="57"/>
      <c r="M75" s="39" t="s">
        <v>182</v>
      </c>
      <c r="N75" s="26" t="s">
        <v>6408</v>
      </c>
    </row>
    <row r="76" spans="1:14" x14ac:dyDescent="0.2">
      <c r="B76" s="26" t="s">
        <v>6398</v>
      </c>
      <c r="E76" s="57"/>
      <c r="F76" s="57"/>
      <c r="G76" s="57"/>
      <c r="H76" s="57">
        <v>1143</v>
      </c>
      <c r="I76" s="57">
        <v>1104</v>
      </c>
      <c r="J76" s="57"/>
      <c r="K76" s="58"/>
      <c r="L76" s="57"/>
      <c r="M76" s="39" t="s">
        <v>180</v>
      </c>
      <c r="N76" s="26" t="s">
        <v>6409</v>
      </c>
    </row>
    <row r="77" spans="1:14" x14ac:dyDescent="0.2">
      <c r="B77" s="26" t="s">
        <v>5876</v>
      </c>
      <c r="E77" s="57"/>
      <c r="F77" s="57"/>
      <c r="G77" s="57"/>
      <c r="H77" s="57">
        <v>518</v>
      </c>
      <c r="I77" s="57">
        <v>518</v>
      </c>
      <c r="J77" s="57"/>
      <c r="K77" s="58"/>
      <c r="L77" s="57"/>
      <c r="M77" s="39" t="s">
        <v>180</v>
      </c>
      <c r="N77" s="26" t="s">
        <v>6410</v>
      </c>
    </row>
    <row r="78" spans="1:14" x14ac:dyDescent="0.2">
      <c r="B78" s="26" t="s">
        <v>6399</v>
      </c>
      <c r="E78" s="57"/>
      <c r="F78" s="57"/>
      <c r="G78" s="57"/>
      <c r="H78" s="57">
        <v>195</v>
      </c>
      <c r="I78" s="57">
        <v>202</v>
      </c>
      <c r="J78" s="57"/>
      <c r="K78" s="58"/>
      <c r="L78" s="57"/>
      <c r="M78" s="39" t="s">
        <v>180</v>
      </c>
      <c r="N78" s="26" t="s">
        <v>6411</v>
      </c>
    </row>
    <row r="79" spans="1:14" x14ac:dyDescent="0.2">
      <c r="B79" s="26" t="s">
        <v>6400</v>
      </c>
      <c r="E79" s="57"/>
      <c r="F79" s="57"/>
      <c r="G79" s="57"/>
      <c r="H79" s="57">
        <v>762</v>
      </c>
      <c r="I79" s="57">
        <v>662</v>
      </c>
      <c r="J79" s="57"/>
      <c r="K79" s="58"/>
      <c r="L79" s="57"/>
      <c r="M79" s="39" t="s">
        <v>180</v>
      </c>
      <c r="N79" s="26" t="s">
        <v>6412</v>
      </c>
    </row>
    <row r="80" spans="1:14" x14ac:dyDescent="0.2">
      <c r="B80" s="26" t="s">
        <v>6401</v>
      </c>
      <c r="E80" s="57"/>
      <c r="F80" s="57"/>
      <c r="G80" s="57"/>
      <c r="H80" s="57">
        <v>2000</v>
      </c>
      <c r="I80" s="57">
        <v>2000</v>
      </c>
      <c r="J80" s="57"/>
      <c r="K80" s="58"/>
      <c r="L80" s="57"/>
      <c r="M80" s="39" t="s">
        <v>180</v>
      </c>
      <c r="N80" s="26" t="s">
        <v>6413</v>
      </c>
    </row>
    <row r="81" spans="2:14" x14ac:dyDescent="0.2">
      <c r="B81" s="26" t="s">
        <v>6402</v>
      </c>
      <c r="E81" s="57"/>
      <c r="F81" s="57"/>
      <c r="G81" s="57"/>
      <c r="H81" s="57">
        <v>3000</v>
      </c>
      <c r="I81" s="57">
        <v>0</v>
      </c>
      <c r="J81" s="57"/>
      <c r="K81" s="58"/>
      <c r="L81" s="57"/>
      <c r="M81" s="39" t="s">
        <v>184</v>
      </c>
      <c r="N81" s="26" t="s">
        <v>6414</v>
      </c>
    </row>
    <row r="82" spans="2:14" x14ac:dyDescent="0.2">
      <c r="B82" s="26" t="s">
        <v>6364</v>
      </c>
      <c r="E82" s="57"/>
      <c r="F82" s="57"/>
      <c r="G82" s="57"/>
      <c r="H82" s="57">
        <v>8471</v>
      </c>
      <c r="I82" s="57">
        <v>11294</v>
      </c>
      <c r="J82" s="57"/>
      <c r="K82" s="58"/>
      <c r="L82" s="57"/>
      <c r="M82" s="39" t="s">
        <v>180</v>
      </c>
      <c r="N82" s="26" t="s">
        <v>6415</v>
      </c>
    </row>
    <row r="83" spans="2:14" x14ac:dyDescent="0.2">
      <c r="B83" s="26" t="s">
        <v>6403</v>
      </c>
      <c r="E83" s="57"/>
      <c r="F83" s="57"/>
      <c r="G83" s="57"/>
      <c r="H83" s="57">
        <v>728</v>
      </c>
      <c r="I83" s="57">
        <v>0</v>
      </c>
      <c r="J83" s="57"/>
      <c r="K83" s="58"/>
      <c r="L83" s="57"/>
      <c r="M83" s="39" t="s">
        <v>184</v>
      </c>
      <c r="N83" s="26" t="s">
        <v>6416</v>
      </c>
    </row>
    <row r="84" spans="2:14" x14ac:dyDescent="0.2">
      <c r="B84" s="26" t="s">
        <v>6404</v>
      </c>
      <c r="E84" s="57"/>
      <c r="F84" s="57"/>
      <c r="G84" s="57"/>
      <c r="H84" s="57">
        <v>858</v>
      </c>
      <c r="I84" s="57">
        <v>858</v>
      </c>
      <c r="J84" s="57"/>
      <c r="K84" s="58"/>
      <c r="L84" s="57"/>
      <c r="M84" s="39" t="s">
        <v>180</v>
      </c>
      <c r="N84" s="26" t="s">
        <v>6417</v>
      </c>
    </row>
    <row r="85" spans="2:14" x14ac:dyDescent="0.2">
      <c r="B85" s="26" t="s">
        <v>6368</v>
      </c>
      <c r="E85" s="57"/>
      <c r="F85" s="57"/>
      <c r="G85" s="57"/>
      <c r="H85" s="57">
        <v>5000</v>
      </c>
      <c r="I85" s="57">
        <v>0</v>
      </c>
      <c r="J85" s="57"/>
      <c r="K85" s="58"/>
      <c r="L85" s="57"/>
      <c r="M85" s="39" t="s">
        <v>184</v>
      </c>
      <c r="N85" s="26" t="s">
        <v>6418</v>
      </c>
    </row>
    <row r="86" spans="2:14" x14ac:dyDescent="0.2">
      <c r="B86" s="26" t="s">
        <v>6405</v>
      </c>
      <c r="E86" s="57"/>
      <c r="F86" s="57"/>
      <c r="G86" s="57"/>
      <c r="H86" s="57">
        <v>3890</v>
      </c>
      <c r="I86" s="57">
        <v>2700</v>
      </c>
      <c r="J86" s="57"/>
      <c r="K86" s="58"/>
      <c r="L86" s="57"/>
      <c r="M86" s="39" t="s">
        <v>182</v>
      </c>
      <c r="N86" s="26" t="s">
        <v>6419</v>
      </c>
    </row>
    <row r="87" spans="2:14" x14ac:dyDescent="0.2">
      <c r="B87" s="26" t="s">
        <v>6198</v>
      </c>
      <c r="E87" s="57"/>
      <c r="F87" s="57"/>
      <c r="G87" s="57"/>
      <c r="H87" s="57">
        <v>120</v>
      </c>
      <c r="I87" s="57">
        <v>0</v>
      </c>
      <c r="J87" s="57"/>
      <c r="K87" s="58"/>
      <c r="L87" s="57"/>
      <c r="M87" s="39" t="s">
        <v>184</v>
      </c>
      <c r="N87" s="26" t="s">
        <v>6420</v>
      </c>
    </row>
    <row r="88" spans="2:14" x14ac:dyDescent="0.2">
      <c r="B88" s="26" t="s">
        <v>6334</v>
      </c>
      <c r="E88" s="57"/>
      <c r="F88" s="57"/>
      <c r="G88" s="57"/>
      <c r="H88" s="57">
        <v>625</v>
      </c>
      <c r="I88" s="57">
        <v>626</v>
      </c>
      <c r="J88" s="57"/>
      <c r="K88" s="58"/>
      <c r="L88" s="57"/>
      <c r="M88" s="39" t="s">
        <v>180</v>
      </c>
      <c r="N88" s="26" t="s">
        <v>6421</v>
      </c>
    </row>
    <row r="89" spans="2:14" x14ac:dyDescent="0.2">
      <c r="B89" s="26" t="s">
        <v>6376</v>
      </c>
      <c r="E89" s="57"/>
      <c r="F89" s="57"/>
      <c r="G89" s="57"/>
      <c r="H89" s="57">
        <v>100</v>
      </c>
      <c r="I89" s="57">
        <v>0</v>
      </c>
      <c r="J89" s="57"/>
      <c r="K89" s="58"/>
      <c r="L89" s="57"/>
      <c r="M89" s="39" t="s">
        <v>184</v>
      </c>
      <c r="N89" s="26" t="s">
        <v>6422</v>
      </c>
    </row>
    <row r="90" spans="2:14" x14ac:dyDescent="0.2">
      <c r="B90" s="26" t="s">
        <v>6337</v>
      </c>
      <c r="E90" s="57"/>
      <c r="F90" s="57"/>
      <c r="G90" s="57"/>
      <c r="H90" s="57">
        <v>350</v>
      </c>
      <c r="I90" s="57">
        <v>0</v>
      </c>
      <c r="J90" s="57"/>
      <c r="K90" s="58"/>
      <c r="L90" s="57"/>
      <c r="M90" s="39" t="s">
        <v>184</v>
      </c>
      <c r="N90" s="26" t="s">
        <v>6423</v>
      </c>
    </row>
    <row r="91" spans="2:14" x14ac:dyDescent="0.2">
      <c r="B91" s="26" t="s">
        <v>6406</v>
      </c>
      <c r="G91" s="57"/>
      <c r="H91" s="57">
        <v>600</v>
      </c>
      <c r="I91" s="57">
        <v>0</v>
      </c>
      <c r="J91" s="57"/>
      <c r="K91" s="58"/>
      <c r="M91" s="39" t="s">
        <v>184</v>
      </c>
      <c r="N91" s="26" t="s">
        <v>6424</v>
      </c>
    </row>
    <row r="92" spans="2:14" x14ac:dyDescent="0.2">
      <c r="B92" s="26" t="s">
        <v>6407</v>
      </c>
      <c r="G92" s="57"/>
      <c r="H92" s="57">
        <v>989</v>
      </c>
      <c r="I92" s="57">
        <v>706</v>
      </c>
      <c r="J92" s="57"/>
      <c r="K92" s="58"/>
      <c r="M92" s="39" t="s">
        <v>180</v>
      </c>
      <c r="N92" s="26" t="s">
        <v>6425</v>
      </c>
    </row>
    <row r="93" spans="2:14" x14ac:dyDescent="0.2">
      <c r="B93" s="26" t="s">
        <v>3765</v>
      </c>
      <c r="G93" s="57"/>
      <c r="H93" s="57">
        <v>5000</v>
      </c>
      <c r="I93" s="57">
        <v>5000</v>
      </c>
      <c r="J93" s="57"/>
      <c r="K93" s="58"/>
      <c r="M93" s="39" t="s">
        <v>180</v>
      </c>
      <c r="N93" s="26" t="s">
        <v>6426</v>
      </c>
    </row>
    <row r="94" spans="2:14" x14ac:dyDescent="0.2">
      <c r="B94" s="39" t="s">
        <v>221</v>
      </c>
      <c r="G94" s="57"/>
      <c r="H94" s="57">
        <v>6018</v>
      </c>
      <c r="I94" s="57">
        <v>5724</v>
      </c>
      <c r="J94" s="57"/>
      <c r="K94" s="58"/>
      <c r="N94" s="39" t="s">
        <v>2491</v>
      </c>
    </row>
    <row r="95" spans="2:14" x14ac:dyDescent="0.2">
      <c r="B95" s="39" t="s">
        <v>166</v>
      </c>
      <c r="G95" s="57"/>
      <c r="H95" s="57">
        <v>1372</v>
      </c>
      <c r="I95" s="57">
        <v>966</v>
      </c>
      <c r="J95" s="57"/>
      <c r="K95" s="58"/>
    </row>
    <row r="96" spans="2:14" x14ac:dyDescent="0.2">
      <c r="G96" s="57"/>
      <c r="H96" s="57"/>
      <c r="I96" s="57"/>
      <c r="J96" s="57"/>
      <c r="K96" s="58"/>
    </row>
    <row r="97" spans="1:14" x14ac:dyDescent="0.2">
      <c r="A97" s="39">
        <v>2024</v>
      </c>
      <c r="G97" s="57"/>
      <c r="H97" s="57"/>
      <c r="I97" s="57"/>
      <c r="J97" s="57"/>
      <c r="K97" s="58"/>
    </row>
    <row r="98" spans="1:14" x14ac:dyDescent="0.2">
      <c r="B98" s="26" t="s">
        <v>6427</v>
      </c>
      <c r="G98" s="57"/>
      <c r="H98" s="57">
        <v>83</v>
      </c>
      <c r="I98" s="57">
        <v>78</v>
      </c>
      <c r="J98" s="57"/>
      <c r="K98" s="58"/>
      <c r="M98" s="39" t="s">
        <v>182</v>
      </c>
      <c r="N98" s="26" t="s">
        <v>6434</v>
      </c>
    </row>
    <row r="99" spans="1:14" x14ac:dyDescent="0.2">
      <c r="B99" s="26" t="s">
        <v>6428</v>
      </c>
      <c r="G99" s="57"/>
      <c r="H99" s="57">
        <v>307</v>
      </c>
      <c r="I99" s="57">
        <v>700</v>
      </c>
      <c r="J99" s="57"/>
      <c r="K99" s="58"/>
      <c r="M99" s="39" t="s">
        <v>182</v>
      </c>
      <c r="N99" s="26" t="s">
        <v>6435</v>
      </c>
    </row>
    <row r="100" spans="1:14" x14ac:dyDescent="0.2">
      <c r="B100" s="26" t="s">
        <v>6429</v>
      </c>
      <c r="G100" s="57"/>
      <c r="H100" s="57">
        <v>322</v>
      </c>
      <c r="I100" s="57">
        <v>628</v>
      </c>
      <c r="J100" s="57"/>
      <c r="K100" s="58"/>
      <c r="M100" s="39" t="s">
        <v>182</v>
      </c>
      <c r="N100" s="26" t="s">
        <v>6436</v>
      </c>
    </row>
    <row r="101" spans="1:14" x14ac:dyDescent="0.2">
      <c r="B101" s="26" t="s">
        <v>6430</v>
      </c>
      <c r="G101" s="57"/>
      <c r="H101" s="57">
        <v>857</v>
      </c>
      <c r="I101" s="57">
        <v>0</v>
      </c>
      <c r="J101" s="57"/>
      <c r="K101" s="58"/>
      <c r="M101" s="39" t="s">
        <v>184</v>
      </c>
      <c r="N101" s="26" t="s">
        <v>6437</v>
      </c>
    </row>
    <row r="102" spans="1:14" x14ac:dyDescent="0.2">
      <c r="B102" s="26" t="s">
        <v>6431</v>
      </c>
      <c r="G102" s="57"/>
      <c r="H102" s="57">
        <v>717</v>
      </c>
      <c r="I102" s="57">
        <v>1812</v>
      </c>
      <c r="J102" s="57"/>
      <c r="K102" s="58"/>
      <c r="M102" s="39" t="s">
        <v>182</v>
      </c>
      <c r="N102" s="26" t="s">
        <v>6438</v>
      </c>
    </row>
    <row r="103" spans="1:14" x14ac:dyDescent="0.2">
      <c r="B103" s="26" t="s">
        <v>6366</v>
      </c>
      <c r="G103" s="57"/>
      <c r="H103" s="57">
        <v>27734</v>
      </c>
      <c r="I103" s="57">
        <v>0</v>
      </c>
      <c r="J103" s="57"/>
      <c r="K103" s="58"/>
      <c r="M103" s="39" t="s">
        <v>184</v>
      </c>
      <c r="N103" s="26" t="s">
        <v>6439</v>
      </c>
    </row>
    <row r="104" spans="1:14" x14ac:dyDescent="0.2">
      <c r="B104" s="26" t="s">
        <v>6432</v>
      </c>
      <c r="G104" s="57"/>
      <c r="H104" s="57">
        <v>780</v>
      </c>
      <c r="I104" s="57">
        <v>0</v>
      </c>
      <c r="J104" s="57"/>
      <c r="K104" s="58"/>
      <c r="M104" s="39" t="s">
        <v>184</v>
      </c>
      <c r="N104" s="26" t="s">
        <v>6440</v>
      </c>
    </row>
    <row r="105" spans="1:14" x14ac:dyDescent="0.2">
      <c r="B105" s="26" t="s">
        <v>6433</v>
      </c>
      <c r="G105" s="57"/>
      <c r="H105" s="57">
        <v>847</v>
      </c>
      <c r="I105" s="57">
        <v>699</v>
      </c>
      <c r="J105" s="57"/>
      <c r="K105" s="58"/>
      <c r="M105" s="39" t="s">
        <v>182</v>
      </c>
      <c r="N105" s="26" t="s">
        <v>6441</v>
      </c>
    </row>
    <row r="106" spans="1:14" x14ac:dyDescent="0.2">
      <c r="B106" s="39" t="s">
        <v>221</v>
      </c>
      <c r="G106" s="57"/>
      <c r="H106" s="57">
        <v>-94</v>
      </c>
      <c r="I106" s="57">
        <v>-178</v>
      </c>
      <c r="J106" s="57"/>
      <c r="K106" s="58"/>
      <c r="N106" s="3" t="s">
        <v>2338</v>
      </c>
    </row>
    <row r="107" spans="1:14" x14ac:dyDescent="0.2">
      <c r="B107" s="39" t="s">
        <v>166</v>
      </c>
      <c r="G107" s="57"/>
      <c r="H107" s="57">
        <v>729</v>
      </c>
      <c r="I107" s="57">
        <v>88</v>
      </c>
      <c r="J107" s="57"/>
      <c r="K107" s="58"/>
    </row>
    <row r="108" spans="1:14" x14ac:dyDescent="0.2">
      <c r="G108" s="57"/>
      <c r="H108" s="57"/>
      <c r="I108" s="57"/>
      <c r="J108" s="57"/>
      <c r="K108" s="58"/>
    </row>
    <row r="109" spans="1:14" x14ac:dyDescent="0.2">
      <c r="G109" s="57"/>
      <c r="H109" s="57"/>
      <c r="I109" s="57"/>
      <c r="J109" s="57"/>
      <c r="K109" s="58"/>
    </row>
    <row r="110" spans="1:14" x14ac:dyDescent="0.2">
      <c r="A110" s="59" t="s">
        <v>6459</v>
      </c>
      <c r="G110" s="57"/>
      <c r="H110" s="57"/>
      <c r="I110" s="57"/>
      <c r="J110" s="57"/>
      <c r="K110" s="58"/>
    </row>
    <row r="111" spans="1:14" x14ac:dyDescent="0.2">
      <c r="B111" s="39" t="s">
        <v>579</v>
      </c>
      <c r="G111" s="57"/>
      <c r="H111" s="57"/>
      <c r="I111" s="57">
        <v>2708</v>
      </c>
      <c r="J111" s="57"/>
      <c r="K111" s="58"/>
      <c r="N111" s="39" t="s">
        <v>8935</v>
      </c>
    </row>
    <row r="112" spans="1:14" x14ac:dyDescent="0.2">
      <c r="B112" s="39" t="s">
        <v>578</v>
      </c>
      <c r="G112" s="57"/>
      <c r="H112" s="57"/>
      <c r="I112" s="57">
        <v>-1586</v>
      </c>
      <c r="J112" s="57"/>
      <c r="K112" s="58"/>
      <c r="N112" s="39" t="s">
        <v>8936</v>
      </c>
    </row>
    <row r="113" spans="1:14" x14ac:dyDescent="0.2">
      <c r="B113" s="39" t="s">
        <v>5745</v>
      </c>
      <c r="G113" s="57"/>
      <c r="H113" s="57"/>
      <c r="I113" s="57">
        <v>949</v>
      </c>
      <c r="J113" s="57"/>
      <c r="K113" s="58"/>
    </row>
    <row r="114" spans="1:14" x14ac:dyDescent="0.2">
      <c r="B114" s="36" t="s">
        <v>6442</v>
      </c>
      <c r="G114" s="57"/>
      <c r="H114" s="57"/>
      <c r="I114" s="48">
        <v>2476</v>
      </c>
      <c r="J114" s="57"/>
      <c r="K114" s="58"/>
      <c r="N114" s="39" t="s">
        <v>6449</v>
      </c>
    </row>
    <row r="115" spans="1:14" x14ac:dyDescent="0.2">
      <c r="B115" s="36" t="s">
        <v>4227</v>
      </c>
      <c r="G115" s="57"/>
      <c r="H115" s="57"/>
      <c r="I115" s="48">
        <v>233</v>
      </c>
      <c r="J115" s="57"/>
      <c r="K115" s="58"/>
      <c r="N115" s="39" t="s">
        <v>6450</v>
      </c>
    </row>
    <row r="116" spans="1:14" x14ac:dyDescent="0.2">
      <c r="B116" s="36" t="s">
        <v>4765</v>
      </c>
      <c r="G116" s="57"/>
      <c r="H116" s="57"/>
      <c r="I116" s="48">
        <v>726</v>
      </c>
      <c r="J116" s="57"/>
      <c r="K116" s="58"/>
      <c r="N116" s="39" t="s">
        <v>6451</v>
      </c>
    </row>
    <row r="117" spans="1:14" x14ac:dyDescent="0.2">
      <c r="B117" s="36" t="s">
        <v>5876</v>
      </c>
      <c r="G117" s="57"/>
      <c r="H117" s="57"/>
      <c r="I117" s="48">
        <v>2852</v>
      </c>
      <c r="J117" s="57"/>
      <c r="K117" s="58"/>
      <c r="N117" s="39" t="s">
        <v>6452</v>
      </c>
    </row>
    <row r="118" spans="1:14" x14ac:dyDescent="0.2">
      <c r="B118" s="36" t="s">
        <v>6364</v>
      </c>
      <c r="G118" s="57"/>
      <c r="H118" s="57"/>
      <c r="I118" s="48">
        <v>8414</v>
      </c>
      <c r="J118" s="57"/>
      <c r="K118" s="58"/>
      <c r="N118" s="39" t="s">
        <v>6453</v>
      </c>
    </row>
    <row r="119" spans="1:14" x14ac:dyDescent="0.2">
      <c r="B119" s="36" t="s">
        <v>6366</v>
      </c>
      <c r="G119" s="57"/>
      <c r="H119" s="57"/>
      <c r="I119" s="48">
        <v>48874</v>
      </c>
      <c r="J119" s="57"/>
      <c r="K119" s="58"/>
      <c r="N119" s="39" t="s">
        <v>6454</v>
      </c>
    </row>
    <row r="120" spans="1:14" x14ac:dyDescent="0.2">
      <c r="G120" s="57"/>
      <c r="H120" s="57"/>
      <c r="I120" s="57"/>
      <c r="J120" s="57"/>
      <c r="K120" s="58"/>
    </row>
    <row r="121" spans="1:14" x14ac:dyDescent="0.2">
      <c r="G121" s="57"/>
      <c r="H121" s="57"/>
      <c r="I121" s="57"/>
      <c r="J121" s="57"/>
      <c r="K121" s="58"/>
    </row>
    <row r="122" spans="1:14" ht="25.5" x14ac:dyDescent="0.2">
      <c r="A122" s="61" t="s">
        <v>6460</v>
      </c>
      <c r="B122" s="62"/>
      <c r="C122" s="66" t="s">
        <v>3292</v>
      </c>
      <c r="D122" s="66" t="s">
        <v>3293</v>
      </c>
      <c r="E122" s="70" t="s">
        <v>7761</v>
      </c>
      <c r="G122" s="57"/>
      <c r="H122" s="57"/>
      <c r="I122" s="57"/>
      <c r="J122" s="57"/>
      <c r="K122" s="58"/>
    </row>
    <row r="123" spans="1:14" x14ac:dyDescent="0.2">
      <c r="A123" s="62"/>
      <c r="B123" s="51" t="s">
        <v>6442</v>
      </c>
      <c r="C123" s="67">
        <v>-2476</v>
      </c>
      <c r="D123" s="67"/>
      <c r="E123" s="67"/>
      <c r="F123" s="57"/>
      <c r="G123" s="57"/>
      <c r="H123" s="57"/>
      <c r="I123" s="57"/>
      <c r="J123" s="57"/>
      <c r="K123" s="58"/>
    </row>
    <row r="124" spans="1:14" x14ac:dyDescent="0.2">
      <c r="A124" s="62"/>
      <c r="B124" s="51" t="s">
        <v>4227</v>
      </c>
      <c r="C124" s="67">
        <v>-233</v>
      </c>
      <c r="D124" s="67"/>
      <c r="E124" s="67"/>
      <c r="F124" s="57"/>
      <c r="G124" s="57"/>
      <c r="H124" s="57"/>
      <c r="I124" s="57"/>
      <c r="J124" s="57"/>
      <c r="K124" s="58"/>
    </row>
    <row r="125" spans="1:14" x14ac:dyDescent="0.2">
      <c r="A125" s="62"/>
      <c r="B125" s="51" t="s">
        <v>4765</v>
      </c>
      <c r="C125" s="67">
        <v>-726</v>
      </c>
      <c r="D125" s="67"/>
      <c r="E125" s="67"/>
      <c r="F125" s="57"/>
      <c r="G125" s="57"/>
      <c r="H125" s="57"/>
      <c r="I125" s="57"/>
      <c r="J125" s="57"/>
      <c r="K125" s="58"/>
    </row>
    <row r="126" spans="1:14" x14ac:dyDescent="0.2">
      <c r="A126" s="62"/>
      <c r="B126" s="51" t="s">
        <v>5876</v>
      </c>
      <c r="C126" s="67">
        <v>-2852</v>
      </c>
      <c r="D126" s="67"/>
      <c r="E126" s="67"/>
      <c r="F126" s="57"/>
      <c r="G126" s="57"/>
      <c r="H126" s="57"/>
      <c r="I126" s="57"/>
      <c r="J126" s="57"/>
      <c r="K126" s="58"/>
    </row>
    <row r="127" spans="1:14" x14ac:dyDescent="0.2">
      <c r="A127" s="62"/>
      <c r="B127" s="51" t="s">
        <v>6364</v>
      </c>
      <c r="C127" s="67">
        <v>-8414</v>
      </c>
      <c r="D127" s="67"/>
      <c r="E127" s="67"/>
      <c r="F127" s="57"/>
      <c r="G127" s="57"/>
      <c r="H127" s="57"/>
      <c r="I127" s="57"/>
      <c r="J127" s="57"/>
      <c r="K127" s="58"/>
    </row>
    <row r="128" spans="1:14" x14ac:dyDescent="0.2">
      <c r="A128" s="62"/>
      <c r="B128" s="51" t="s">
        <v>6366</v>
      </c>
      <c r="C128" s="67">
        <v>-48874</v>
      </c>
      <c r="D128" s="67"/>
      <c r="E128" s="67"/>
      <c r="F128" s="57"/>
      <c r="G128" s="57"/>
      <c r="H128" s="57"/>
      <c r="I128" s="57"/>
      <c r="J128" s="57"/>
      <c r="K128" s="58"/>
    </row>
    <row r="129" spans="1:14" x14ac:dyDescent="0.2">
      <c r="A129" s="62"/>
      <c r="B129" s="62" t="s">
        <v>6461</v>
      </c>
      <c r="C129" s="67">
        <v>-949</v>
      </c>
      <c r="D129" s="67"/>
      <c r="E129" s="67"/>
      <c r="F129" s="57"/>
      <c r="G129" s="57"/>
      <c r="H129" s="57"/>
      <c r="I129" s="57"/>
      <c r="J129" s="57"/>
      <c r="K129" s="58"/>
    </row>
    <row r="130" spans="1:14" x14ac:dyDescent="0.2">
      <c r="A130" s="62"/>
      <c r="B130" s="51" t="s">
        <v>6443</v>
      </c>
      <c r="C130" s="62"/>
      <c r="D130" s="65">
        <v>-2632</v>
      </c>
      <c r="E130" s="62"/>
      <c r="G130" s="57"/>
      <c r="H130" s="57"/>
      <c r="I130" s="57"/>
      <c r="J130" s="57"/>
      <c r="K130" s="58"/>
      <c r="N130" s="39" t="s">
        <v>6455</v>
      </c>
    </row>
    <row r="131" spans="1:14" x14ac:dyDescent="0.2">
      <c r="A131" s="62"/>
      <c r="B131" s="51" t="s">
        <v>6444</v>
      </c>
      <c r="C131" s="62"/>
      <c r="D131" s="65">
        <v>-1560</v>
      </c>
      <c r="E131" s="62"/>
      <c r="G131" s="57"/>
      <c r="H131" s="57"/>
      <c r="I131" s="57"/>
      <c r="J131" s="57"/>
      <c r="K131" s="58"/>
      <c r="N131" s="39" t="s">
        <v>6456</v>
      </c>
    </row>
    <row r="132" spans="1:14" x14ac:dyDescent="0.2">
      <c r="A132" s="62"/>
      <c r="B132" s="51" t="s">
        <v>6445</v>
      </c>
      <c r="C132" s="52">
        <v>-7500</v>
      </c>
      <c r="D132" s="62"/>
      <c r="E132" s="62"/>
      <c r="G132" s="57"/>
      <c r="H132" s="57"/>
      <c r="I132" s="48"/>
      <c r="J132" s="57"/>
      <c r="K132" s="58"/>
    </row>
    <row r="133" spans="1:14" x14ac:dyDescent="0.2">
      <c r="A133" s="62"/>
      <c r="B133" s="64" t="s">
        <v>6446</v>
      </c>
      <c r="C133" s="52">
        <v>-972</v>
      </c>
      <c r="D133" s="62"/>
      <c r="E133" s="62"/>
      <c r="G133" s="57"/>
      <c r="H133" s="57"/>
      <c r="I133" s="48"/>
      <c r="J133" s="57"/>
      <c r="K133" s="58"/>
    </row>
    <row r="134" spans="1:14" x14ac:dyDescent="0.2">
      <c r="A134" s="62"/>
      <c r="B134" s="64" t="s">
        <v>6447</v>
      </c>
      <c r="C134" s="52">
        <v>-1104</v>
      </c>
      <c r="D134" s="62"/>
      <c r="E134" s="62"/>
      <c r="G134" s="57"/>
      <c r="H134" s="57"/>
      <c r="I134" s="48"/>
      <c r="J134" s="57"/>
      <c r="K134" s="58"/>
    </row>
    <row r="135" spans="1:14" x14ac:dyDescent="0.2">
      <c r="A135" s="62"/>
      <c r="B135" s="64" t="s">
        <v>6325</v>
      </c>
      <c r="C135" s="52">
        <v>-572</v>
      </c>
      <c r="D135" s="62"/>
      <c r="E135" s="62"/>
      <c r="G135" s="57"/>
      <c r="H135" s="57"/>
      <c r="I135" s="48"/>
      <c r="J135" s="57"/>
      <c r="K135" s="58"/>
    </row>
    <row r="136" spans="1:14" x14ac:dyDescent="0.2">
      <c r="A136" s="62"/>
      <c r="B136" s="64" t="s">
        <v>6326</v>
      </c>
      <c r="C136" s="52">
        <v>-1558</v>
      </c>
      <c r="D136" s="62"/>
      <c r="E136" s="62"/>
      <c r="G136" s="57"/>
      <c r="H136" s="57"/>
      <c r="I136" s="48"/>
      <c r="J136" s="57"/>
      <c r="K136" s="58"/>
    </row>
    <row r="137" spans="1:14" x14ac:dyDescent="0.2">
      <c r="A137" s="62"/>
      <c r="B137" s="64" t="s">
        <v>6448</v>
      </c>
      <c r="C137" s="52">
        <v>-20000</v>
      </c>
      <c r="D137" s="62"/>
      <c r="E137" s="62"/>
      <c r="G137" s="57"/>
      <c r="H137" s="57"/>
      <c r="I137" s="48"/>
      <c r="J137" s="57"/>
      <c r="K137" s="58"/>
    </row>
    <row r="138" spans="1:14" x14ac:dyDescent="0.2">
      <c r="A138" s="62"/>
      <c r="B138" s="68" t="s">
        <v>9013</v>
      </c>
      <c r="C138" s="52">
        <v>-198</v>
      </c>
      <c r="D138" s="52">
        <v>-198</v>
      </c>
      <c r="E138" s="62"/>
      <c r="G138" s="57"/>
      <c r="H138" s="57"/>
      <c r="I138" s="48"/>
      <c r="J138" s="57"/>
      <c r="K138" s="58"/>
      <c r="N138" s="3" t="s">
        <v>9015</v>
      </c>
    </row>
    <row r="139" spans="1:14" x14ac:dyDescent="0.2">
      <c r="A139" s="62"/>
      <c r="B139" s="68" t="s">
        <v>9014</v>
      </c>
      <c r="C139" s="52">
        <v>-308</v>
      </c>
      <c r="D139" s="52">
        <v>-308</v>
      </c>
      <c r="E139" s="62"/>
      <c r="G139" s="57"/>
      <c r="H139" s="57"/>
      <c r="I139" s="48"/>
      <c r="J139" s="57"/>
      <c r="K139" s="58"/>
      <c r="N139" s="3" t="s">
        <v>9016</v>
      </c>
    </row>
    <row r="140" spans="1:14" x14ac:dyDescent="0.2">
      <c r="A140" s="62"/>
      <c r="B140" s="51" t="s">
        <v>5911</v>
      </c>
      <c r="C140" s="62"/>
      <c r="D140" s="52">
        <v>-2500</v>
      </c>
      <c r="E140" s="62"/>
      <c r="G140" s="57"/>
      <c r="H140" s="57"/>
      <c r="I140" s="48"/>
      <c r="J140" s="57"/>
      <c r="K140" s="58"/>
      <c r="N140" s="39" t="s">
        <v>6457</v>
      </c>
    </row>
    <row r="141" spans="1:14" x14ac:dyDescent="0.2">
      <c r="A141" s="62"/>
      <c r="B141" s="51" t="s">
        <v>5862</v>
      </c>
      <c r="C141" s="62"/>
      <c r="D141" s="52">
        <v>-22</v>
      </c>
      <c r="E141" s="62"/>
      <c r="G141" s="57"/>
      <c r="H141" s="57"/>
      <c r="I141" s="48"/>
      <c r="J141" s="57"/>
      <c r="K141" s="58"/>
      <c r="N141" s="39" t="s">
        <v>5867</v>
      </c>
    </row>
    <row r="142" spans="1:14" x14ac:dyDescent="0.2">
      <c r="A142" s="62"/>
      <c r="B142" s="51" t="s">
        <v>3765</v>
      </c>
      <c r="C142" s="62"/>
      <c r="D142" s="65">
        <v>-500</v>
      </c>
      <c r="E142" s="62"/>
      <c r="G142" s="57"/>
      <c r="H142" s="57"/>
      <c r="I142" s="57"/>
      <c r="J142" s="57"/>
      <c r="K142" s="58"/>
      <c r="N142" s="39" t="s">
        <v>6458</v>
      </c>
    </row>
    <row r="143" spans="1:14" x14ac:dyDescent="0.2">
      <c r="A143" s="62"/>
      <c r="B143" s="68" t="s">
        <v>6462</v>
      </c>
      <c r="C143" s="65"/>
      <c r="D143" s="65"/>
      <c r="E143" s="65">
        <v>-500</v>
      </c>
      <c r="F143" s="57"/>
      <c r="G143" s="57"/>
      <c r="H143" s="57"/>
      <c r="I143" s="57"/>
      <c r="J143" s="57"/>
      <c r="K143" s="58"/>
      <c r="L143" s="57"/>
      <c r="N143" s="26" t="s">
        <v>6487</v>
      </c>
    </row>
    <row r="144" spans="1:14" x14ac:dyDescent="0.2">
      <c r="A144" s="62"/>
      <c r="B144" s="68" t="s">
        <v>6463</v>
      </c>
      <c r="C144" s="65"/>
      <c r="D144" s="65"/>
      <c r="E144" s="65">
        <v>-4000</v>
      </c>
      <c r="F144" s="57"/>
      <c r="G144" s="57"/>
      <c r="H144" s="57"/>
      <c r="I144" s="57"/>
      <c r="J144" s="57"/>
      <c r="K144" s="58"/>
      <c r="L144" s="57"/>
      <c r="N144" s="26" t="s">
        <v>6488</v>
      </c>
    </row>
    <row r="145" spans="1:14" x14ac:dyDescent="0.2">
      <c r="A145" s="62"/>
      <c r="B145" s="68" t="s">
        <v>6464</v>
      </c>
      <c r="C145" s="65"/>
      <c r="D145" s="65"/>
      <c r="E145" s="65">
        <v>-4000</v>
      </c>
      <c r="F145" s="57"/>
      <c r="G145" s="57"/>
      <c r="H145" s="57"/>
      <c r="I145" s="57"/>
      <c r="J145" s="57"/>
      <c r="K145" s="58"/>
      <c r="L145" s="57"/>
      <c r="N145" s="26" t="s">
        <v>6489</v>
      </c>
    </row>
    <row r="146" spans="1:14" x14ac:dyDescent="0.2">
      <c r="A146" s="62"/>
      <c r="B146" s="68" t="s">
        <v>6465</v>
      </c>
      <c r="C146" s="65"/>
      <c r="D146" s="65"/>
      <c r="E146" s="65">
        <v>-209</v>
      </c>
      <c r="F146" s="57"/>
      <c r="G146" s="57"/>
      <c r="H146" s="57"/>
      <c r="I146" s="57"/>
      <c r="J146" s="57"/>
      <c r="K146" s="58"/>
      <c r="L146" s="57"/>
      <c r="N146" s="26" t="s">
        <v>6490</v>
      </c>
    </row>
    <row r="147" spans="1:14" x14ac:dyDescent="0.2">
      <c r="A147" s="62"/>
      <c r="B147" s="68" t="s">
        <v>6466</v>
      </c>
      <c r="C147" s="65"/>
      <c r="D147" s="65"/>
      <c r="E147" s="65">
        <v>-60</v>
      </c>
      <c r="F147" s="57"/>
      <c r="G147" s="57"/>
      <c r="H147" s="57"/>
      <c r="I147" s="57"/>
      <c r="J147" s="57"/>
      <c r="K147" s="58"/>
      <c r="L147" s="57"/>
      <c r="N147" s="26" t="s">
        <v>6491</v>
      </c>
    </row>
    <row r="148" spans="1:14" x14ac:dyDescent="0.2">
      <c r="A148" s="62"/>
      <c r="B148" s="68" t="s">
        <v>6467</v>
      </c>
      <c r="C148" s="65"/>
      <c r="D148" s="65"/>
      <c r="E148" s="65">
        <v>-322</v>
      </c>
      <c r="F148" s="57"/>
      <c r="G148" s="57"/>
      <c r="H148" s="57"/>
      <c r="I148" s="57"/>
      <c r="J148" s="57"/>
      <c r="K148" s="58"/>
      <c r="L148" s="57"/>
      <c r="N148" s="26" t="s">
        <v>6492</v>
      </c>
    </row>
    <row r="149" spans="1:14" x14ac:dyDescent="0.2">
      <c r="A149" s="62"/>
      <c r="B149" s="68" t="s">
        <v>6468</v>
      </c>
      <c r="C149" s="65"/>
      <c r="D149" s="65"/>
      <c r="E149" s="65">
        <v>-636</v>
      </c>
      <c r="F149" s="57"/>
      <c r="G149" s="57"/>
      <c r="H149" s="57"/>
      <c r="I149" s="57"/>
      <c r="J149" s="57"/>
      <c r="K149" s="58"/>
      <c r="L149" s="57"/>
      <c r="N149" s="26" t="s">
        <v>6493</v>
      </c>
    </row>
    <row r="150" spans="1:14" x14ac:dyDescent="0.2">
      <c r="A150" s="62"/>
      <c r="B150" s="68" t="s">
        <v>6469</v>
      </c>
      <c r="C150" s="65"/>
      <c r="D150" s="65"/>
      <c r="E150" s="65">
        <v>-574</v>
      </c>
      <c r="F150" s="57"/>
      <c r="G150" s="57"/>
      <c r="H150" s="57"/>
      <c r="I150" s="57"/>
      <c r="J150" s="57"/>
      <c r="K150" s="58"/>
      <c r="L150" s="57"/>
      <c r="N150" s="26" t="s">
        <v>6494</v>
      </c>
    </row>
    <row r="151" spans="1:14" x14ac:dyDescent="0.2">
      <c r="A151" s="62"/>
      <c r="B151" s="68" t="s">
        <v>6470</v>
      </c>
      <c r="C151" s="65"/>
      <c r="D151" s="65"/>
      <c r="E151" s="65">
        <v>-576</v>
      </c>
      <c r="F151" s="57"/>
      <c r="G151" s="57"/>
      <c r="H151" s="57"/>
      <c r="I151" s="57"/>
      <c r="J151" s="57"/>
      <c r="K151" s="58"/>
      <c r="L151" s="57"/>
      <c r="N151" s="26" t="s">
        <v>6495</v>
      </c>
    </row>
    <row r="152" spans="1:14" x14ac:dyDescent="0.2">
      <c r="A152" s="62"/>
      <c r="B152" s="68" t="s">
        <v>6471</v>
      </c>
      <c r="C152" s="65"/>
      <c r="D152" s="65"/>
      <c r="E152" s="65">
        <v>-128</v>
      </c>
      <c r="F152" s="57"/>
      <c r="G152" s="57"/>
      <c r="H152" s="57"/>
      <c r="I152" s="57"/>
      <c r="J152" s="57"/>
      <c r="K152" s="58"/>
      <c r="L152" s="57"/>
      <c r="N152" s="26" t="s">
        <v>6496</v>
      </c>
    </row>
    <row r="153" spans="1:14" x14ac:dyDescent="0.2">
      <c r="A153" s="62"/>
      <c r="B153" s="68" t="s">
        <v>6472</v>
      </c>
      <c r="C153" s="65"/>
      <c r="D153" s="65"/>
      <c r="E153" s="65">
        <v>-20</v>
      </c>
      <c r="F153" s="57"/>
      <c r="G153" s="57"/>
      <c r="H153" s="57"/>
      <c r="I153" s="57"/>
      <c r="J153" s="57"/>
      <c r="K153" s="58"/>
      <c r="L153" s="57"/>
      <c r="N153" s="26" t="s">
        <v>6497</v>
      </c>
    </row>
    <row r="154" spans="1:14" x14ac:dyDescent="0.2">
      <c r="A154" s="62"/>
      <c r="B154" s="68" t="s">
        <v>6473</v>
      </c>
      <c r="C154" s="65"/>
      <c r="D154" s="65"/>
      <c r="E154" s="65">
        <v>-10</v>
      </c>
      <c r="F154" s="57"/>
      <c r="G154" s="57"/>
      <c r="H154" s="57"/>
      <c r="I154" s="57"/>
      <c r="J154" s="57"/>
      <c r="K154" s="58"/>
      <c r="L154" s="57"/>
      <c r="N154" s="26" t="s">
        <v>6498</v>
      </c>
    </row>
    <row r="155" spans="1:14" x14ac:dyDescent="0.2">
      <c r="A155" s="62"/>
      <c r="B155" s="68" t="s">
        <v>6474</v>
      </c>
      <c r="C155" s="65"/>
      <c r="D155" s="65"/>
      <c r="E155" s="65">
        <v>-260</v>
      </c>
      <c r="F155" s="57"/>
      <c r="G155" s="57"/>
      <c r="H155" s="57"/>
      <c r="I155" s="57"/>
      <c r="J155" s="57"/>
      <c r="K155" s="58"/>
      <c r="L155" s="57"/>
      <c r="N155" s="26" t="s">
        <v>6499</v>
      </c>
    </row>
    <row r="156" spans="1:14" x14ac:dyDescent="0.2">
      <c r="A156" s="62"/>
      <c r="B156" s="68" t="s">
        <v>6475</v>
      </c>
      <c r="C156" s="65"/>
      <c r="D156" s="65"/>
      <c r="E156" s="65">
        <v>-242</v>
      </c>
      <c r="F156" s="57"/>
      <c r="G156" s="57"/>
      <c r="H156" s="57"/>
      <c r="I156" s="57"/>
      <c r="J156" s="57"/>
      <c r="K156" s="58"/>
      <c r="L156" s="57"/>
      <c r="N156" s="26" t="s">
        <v>6500</v>
      </c>
    </row>
    <row r="157" spans="1:14" x14ac:dyDescent="0.2">
      <c r="A157" s="62"/>
      <c r="B157" s="68" t="s">
        <v>6476</v>
      </c>
      <c r="C157" s="65"/>
      <c r="D157" s="65"/>
      <c r="E157" s="65">
        <v>-350</v>
      </c>
      <c r="F157" s="57"/>
      <c r="G157" s="57"/>
      <c r="H157" s="57"/>
      <c r="I157" s="57"/>
      <c r="J157" s="57"/>
      <c r="K157" s="58"/>
      <c r="L157" s="57"/>
      <c r="N157" s="26" t="s">
        <v>6501</v>
      </c>
    </row>
    <row r="158" spans="1:14" x14ac:dyDescent="0.2">
      <c r="A158" s="62"/>
      <c r="B158" s="68" t="s">
        <v>6477</v>
      </c>
      <c r="C158" s="65"/>
      <c r="D158" s="65"/>
      <c r="E158" s="65">
        <v>-108</v>
      </c>
      <c r="F158" s="57"/>
      <c r="G158" s="57"/>
      <c r="H158" s="57"/>
      <c r="I158" s="57"/>
      <c r="J158" s="57"/>
      <c r="K158" s="58"/>
      <c r="L158" s="57"/>
      <c r="N158" s="26" t="s">
        <v>6502</v>
      </c>
    </row>
    <row r="159" spans="1:14" x14ac:dyDescent="0.2">
      <c r="A159" s="62"/>
      <c r="B159" s="68" t="s">
        <v>6478</v>
      </c>
      <c r="C159" s="65"/>
      <c r="D159" s="65"/>
      <c r="E159" s="65">
        <v>-68</v>
      </c>
      <c r="F159" s="57"/>
      <c r="G159" s="57"/>
      <c r="H159" s="57"/>
      <c r="I159" s="57"/>
      <c r="J159" s="57"/>
      <c r="K159" s="58"/>
      <c r="L159" s="57"/>
      <c r="N159" s="26" t="s">
        <v>6503</v>
      </c>
    </row>
    <row r="160" spans="1:14" x14ac:dyDescent="0.2">
      <c r="A160" s="62"/>
      <c r="B160" s="68" t="s">
        <v>6479</v>
      </c>
      <c r="C160" s="65"/>
      <c r="D160" s="65"/>
      <c r="E160" s="65">
        <v>-47</v>
      </c>
      <c r="F160" s="57"/>
      <c r="G160" s="57"/>
      <c r="H160" s="57"/>
      <c r="I160" s="57"/>
      <c r="J160" s="57"/>
      <c r="K160" s="58"/>
      <c r="L160" s="57"/>
      <c r="N160" s="26" t="s">
        <v>6504</v>
      </c>
    </row>
    <row r="161" spans="1:14" x14ac:dyDescent="0.2">
      <c r="A161" s="62"/>
      <c r="B161" s="68" t="s">
        <v>6480</v>
      </c>
      <c r="C161" s="65"/>
      <c r="D161" s="65"/>
      <c r="E161" s="65">
        <v>-580</v>
      </c>
      <c r="F161" s="57"/>
      <c r="G161" s="57"/>
      <c r="H161" s="57"/>
      <c r="I161" s="57"/>
      <c r="J161" s="57"/>
      <c r="K161" s="58"/>
      <c r="L161" s="57"/>
      <c r="N161" s="26" t="s">
        <v>6505</v>
      </c>
    </row>
    <row r="162" spans="1:14" x14ac:dyDescent="0.2">
      <c r="A162" s="62"/>
      <c r="B162" s="68" t="s">
        <v>6481</v>
      </c>
      <c r="C162" s="65"/>
      <c r="D162" s="65"/>
      <c r="E162" s="65">
        <v>-178</v>
      </c>
      <c r="F162" s="57"/>
      <c r="G162" s="57"/>
      <c r="H162" s="57"/>
      <c r="I162" s="57"/>
      <c r="J162" s="57"/>
      <c r="K162" s="58"/>
      <c r="L162" s="57"/>
      <c r="N162" s="26" t="s">
        <v>6506</v>
      </c>
    </row>
    <row r="163" spans="1:14" x14ac:dyDescent="0.2">
      <c r="A163" s="62"/>
      <c r="B163" s="68" t="s">
        <v>6482</v>
      </c>
      <c r="C163" s="65"/>
      <c r="D163" s="65"/>
      <c r="E163" s="65">
        <v>-25</v>
      </c>
      <c r="F163" s="57"/>
      <c r="G163" s="57"/>
      <c r="H163" s="57"/>
      <c r="I163" s="57"/>
      <c r="J163" s="57"/>
      <c r="K163" s="58"/>
      <c r="L163" s="57"/>
      <c r="N163" s="26" t="s">
        <v>6507</v>
      </c>
    </row>
    <row r="164" spans="1:14" x14ac:dyDescent="0.2">
      <c r="A164" s="62"/>
      <c r="B164" s="68" t="s">
        <v>6483</v>
      </c>
      <c r="C164" s="65"/>
      <c r="D164" s="65"/>
      <c r="E164" s="65">
        <v>-15</v>
      </c>
      <c r="F164" s="57"/>
      <c r="G164" s="57"/>
      <c r="H164" s="57"/>
      <c r="I164" s="57"/>
      <c r="J164" s="57"/>
      <c r="K164" s="58"/>
      <c r="L164" s="57"/>
      <c r="N164" s="26" t="s">
        <v>6508</v>
      </c>
    </row>
    <row r="165" spans="1:14" x14ac:dyDescent="0.2">
      <c r="A165" s="62"/>
      <c r="B165" s="68" t="s">
        <v>6484</v>
      </c>
      <c r="C165" s="65"/>
      <c r="D165" s="65"/>
      <c r="E165" s="65">
        <v>-40</v>
      </c>
      <c r="F165" s="57"/>
      <c r="G165" s="57"/>
      <c r="H165" s="57"/>
      <c r="I165" s="57"/>
      <c r="J165" s="57"/>
      <c r="K165" s="58"/>
      <c r="L165" s="57"/>
      <c r="N165" s="26" t="s">
        <v>6509</v>
      </c>
    </row>
    <row r="166" spans="1:14" x14ac:dyDescent="0.2">
      <c r="A166" s="62"/>
      <c r="B166" s="68" t="s">
        <v>6485</v>
      </c>
      <c r="C166" s="65"/>
      <c r="D166" s="65"/>
      <c r="E166" s="65">
        <v>-52</v>
      </c>
      <c r="F166" s="57"/>
      <c r="G166" s="57"/>
      <c r="H166" s="57"/>
      <c r="I166" s="57"/>
      <c r="J166" s="57"/>
      <c r="K166" s="58"/>
      <c r="L166" s="57"/>
      <c r="N166" s="26" t="s">
        <v>6510</v>
      </c>
    </row>
    <row r="167" spans="1:14" x14ac:dyDescent="0.2">
      <c r="A167" s="62"/>
      <c r="B167" s="68" t="s">
        <v>6486</v>
      </c>
      <c r="C167" s="65"/>
      <c r="D167" s="65"/>
      <c r="E167" s="65">
        <v>-1068</v>
      </c>
      <c r="F167" s="57"/>
      <c r="G167" s="57"/>
      <c r="H167" s="57"/>
      <c r="I167" s="57"/>
      <c r="J167" s="57"/>
      <c r="K167" s="58"/>
      <c r="L167" s="57"/>
      <c r="N167" s="26" t="s">
        <v>6511</v>
      </c>
    </row>
    <row r="168" spans="1:14" x14ac:dyDescent="0.2">
      <c r="A168" s="62"/>
      <c r="B168" s="68" t="s">
        <v>6377</v>
      </c>
      <c r="C168" s="65"/>
      <c r="D168" s="65"/>
      <c r="E168" s="65">
        <v>-15382</v>
      </c>
      <c r="F168" s="57"/>
      <c r="G168" s="57"/>
      <c r="H168" s="57"/>
      <c r="I168" s="57"/>
      <c r="J168" s="57"/>
      <c r="K168" s="58"/>
      <c r="L168" s="57"/>
      <c r="N168" s="26" t="s">
        <v>6512</v>
      </c>
    </row>
    <row r="169" spans="1:14" x14ac:dyDescent="0.2">
      <c r="A169" s="62"/>
      <c r="B169" s="62"/>
      <c r="C169" s="65"/>
      <c r="D169" s="65"/>
      <c r="E169" s="65"/>
      <c r="F169" s="57"/>
      <c r="G169" s="57"/>
      <c r="H169" s="57"/>
      <c r="I169" s="57"/>
      <c r="J169" s="57"/>
      <c r="K169" s="58"/>
      <c r="L169" s="57"/>
    </row>
    <row r="170" spans="1:14" x14ac:dyDescent="0.2">
      <c r="A170" s="69" t="s">
        <v>146</v>
      </c>
      <c r="B170" s="49"/>
      <c r="C170" s="71">
        <f>SUM(C123:C168)</f>
        <v>-96736</v>
      </c>
      <c r="D170" s="71">
        <f>SUM(D123:D168)</f>
        <v>-7720</v>
      </c>
      <c r="E170" s="71">
        <f>SUM(E123:E168)</f>
        <v>-29450</v>
      </c>
      <c r="F170" s="57"/>
      <c r="G170" s="57"/>
      <c r="H170" s="57"/>
      <c r="I170" s="57"/>
      <c r="J170" s="57"/>
      <c r="K170" s="57"/>
      <c r="L170" s="57"/>
    </row>
    <row r="171" spans="1:14" x14ac:dyDescent="0.2">
      <c r="A171" s="62"/>
      <c r="B171" s="49"/>
      <c r="C171" s="50"/>
      <c r="D171" s="50"/>
      <c r="E171" s="50"/>
      <c r="F171" s="57"/>
      <c r="G171" s="57"/>
      <c r="H171" s="57"/>
      <c r="I171" s="57"/>
      <c r="J171" s="57"/>
      <c r="K171" s="57"/>
      <c r="L171" s="57"/>
    </row>
    <row r="172" spans="1:14" x14ac:dyDescent="0.2">
      <c r="A172" s="62" t="s">
        <v>7759</v>
      </c>
      <c r="B172" s="49"/>
      <c r="C172" s="50"/>
      <c r="D172" s="50"/>
      <c r="E172" s="50">
        <f>E170+D170</f>
        <v>-37170</v>
      </c>
      <c r="F172" s="57"/>
      <c r="G172" s="57"/>
      <c r="H172" s="57"/>
      <c r="I172" s="57"/>
      <c r="J172" s="57"/>
      <c r="K172" s="57"/>
      <c r="L172" s="57"/>
    </row>
  </sheetData>
  <hyperlinks>
    <hyperlink ref="A1" location="'statewide summary'!Print_Titles" display="Link to Summary Worksheet" xr:uid="{9BB77068-E71B-4730-ACF4-33999D25C795}"/>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2/19/2025</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6467B-8650-4425-83C0-56AFCA83DE0C}">
  <dimension ref="A1:N191"/>
  <sheetViews>
    <sheetView showGridLines="0" workbookViewId="0">
      <pane xSplit="2" ySplit="10" topLeftCell="C11" activePane="bottomRight" state="frozen"/>
      <selection pane="topRight" activeCell="C1" sqref="C1"/>
      <selection pane="bottomLeft" activeCell="A14" sqref="A14"/>
      <selection pane="bottomRight" activeCell="B21" sqref="B21"/>
    </sheetView>
  </sheetViews>
  <sheetFormatPr defaultRowHeight="12.75" x14ac:dyDescent="0.2"/>
  <cols>
    <col min="1" max="1" width="5.7109375" style="39" customWidth="1"/>
    <col min="2" max="2" width="33.42578125" style="39" customWidth="1"/>
    <col min="3" max="9" width="13.7109375" style="39" customWidth="1"/>
    <col min="10" max="10" width="1.85546875" style="39" customWidth="1"/>
    <col min="11" max="11" width="9.140625" style="39"/>
    <col min="12" max="12" width="1.5703125" style="39" customWidth="1"/>
    <col min="13" max="16384" width="9.140625" style="39"/>
  </cols>
  <sheetData>
    <row r="1" spans="1:11" ht="16.149999999999999" customHeight="1" x14ac:dyDescent="0.2">
      <c r="A1" s="92" t="s">
        <v>8923</v>
      </c>
    </row>
    <row r="2" spans="1:11" ht="14.45" customHeight="1" x14ac:dyDescent="0.2">
      <c r="B2" s="94" t="s">
        <v>1379</v>
      </c>
    </row>
    <row r="3" spans="1:11" ht="2.1" customHeight="1" x14ac:dyDescent="0.2"/>
    <row r="4" spans="1:11" ht="14.45" customHeight="1" x14ac:dyDescent="0.2">
      <c r="B4" s="46" t="s">
        <v>1</v>
      </c>
    </row>
    <row r="5" spans="1:11" ht="1.1499999999999999" customHeight="1" x14ac:dyDescent="0.2"/>
    <row r="6" spans="1:11" ht="14.45" customHeight="1" x14ac:dyDescent="0.2">
      <c r="B6" s="46" t="s">
        <v>2</v>
      </c>
    </row>
    <row r="7" spans="1:11" ht="0.75" customHeight="1" x14ac:dyDescent="0.2"/>
    <row r="8" spans="1:11" ht="14.45" customHeight="1" x14ac:dyDescent="0.2">
      <c r="B8" s="47" t="s">
        <v>3</v>
      </c>
    </row>
    <row r="9" spans="1:11" x14ac:dyDescent="0.2">
      <c r="B9" s="42" t="s">
        <v>4</v>
      </c>
      <c r="C9" s="37" t="s">
        <v>4</v>
      </c>
      <c r="D9" s="37" t="s">
        <v>4</v>
      </c>
      <c r="E9" s="37" t="s">
        <v>4</v>
      </c>
      <c r="F9" s="37" t="s">
        <v>4</v>
      </c>
      <c r="G9" s="37" t="s">
        <v>4</v>
      </c>
      <c r="H9" s="37" t="s">
        <v>5</v>
      </c>
      <c r="I9" s="37" t="s">
        <v>174</v>
      </c>
    </row>
    <row r="10" spans="1:11" x14ac:dyDescent="0.2">
      <c r="B10" s="43" t="s">
        <v>4</v>
      </c>
      <c r="C10" s="38" t="s">
        <v>7</v>
      </c>
      <c r="D10" s="38" t="s">
        <v>8</v>
      </c>
      <c r="E10" s="38" t="s">
        <v>9</v>
      </c>
      <c r="F10" s="38" t="s">
        <v>10</v>
      </c>
      <c r="G10" s="38" t="s">
        <v>11</v>
      </c>
      <c r="H10" s="38" t="s">
        <v>12</v>
      </c>
      <c r="I10" s="38" t="s">
        <v>13</v>
      </c>
      <c r="K10" s="54" t="s">
        <v>331</v>
      </c>
    </row>
    <row r="11" spans="1:11" x14ac:dyDescent="0.2">
      <c r="B11" s="42" t="s">
        <v>153</v>
      </c>
      <c r="C11" s="86">
        <v>0</v>
      </c>
      <c r="D11" s="86">
        <v>0</v>
      </c>
      <c r="E11" s="86">
        <v>0</v>
      </c>
      <c r="F11" s="86">
        <v>0</v>
      </c>
      <c r="G11" s="86">
        <v>0</v>
      </c>
      <c r="H11" s="86">
        <v>140445</v>
      </c>
      <c r="I11" s="86">
        <v>93711</v>
      </c>
    </row>
    <row r="12" spans="1:11" x14ac:dyDescent="0.2">
      <c r="B12" s="42" t="s">
        <v>1378</v>
      </c>
      <c r="C12" s="86">
        <v>2516.5749999999998</v>
      </c>
      <c r="D12" s="86">
        <v>2623.48</v>
      </c>
      <c r="E12" s="86">
        <v>2579.0990000000002</v>
      </c>
      <c r="F12" s="86">
        <v>3509.1170000000002</v>
      </c>
      <c r="G12" s="86">
        <v>7287.7546700000003</v>
      </c>
      <c r="H12" s="86">
        <v>0</v>
      </c>
      <c r="I12" s="86">
        <v>0</v>
      </c>
    </row>
    <row r="13" spans="1:11" x14ac:dyDescent="0.2">
      <c r="B13" s="42" t="s">
        <v>1377</v>
      </c>
      <c r="C13" s="86">
        <v>0</v>
      </c>
      <c r="D13" s="86">
        <v>152.93199999999999</v>
      </c>
      <c r="E13" s="86">
        <v>135.92599999999999</v>
      </c>
      <c r="F13" s="86">
        <v>184.4</v>
      </c>
      <c r="G13" s="86">
        <v>1445.97578</v>
      </c>
      <c r="H13" s="86">
        <v>0</v>
      </c>
      <c r="I13" s="86">
        <v>0</v>
      </c>
    </row>
    <row r="14" spans="1:11" x14ac:dyDescent="0.2">
      <c r="B14" s="42" t="s">
        <v>1376</v>
      </c>
      <c r="C14" s="86">
        <v>10530.063</v>
      </c>
      <c r="D14" s="86">
        <v>10801.290999999999</v>
      </c>
      <c r="E14" s="86">
        <v>11854.424000000001</v>
      </c>
      <c r="F14" s="86">
        <v>10560.152</v>
      </c>
      <c r="G14" s="86">
        <v>12097.42591</v>
      </c>
      <c r="H14" s="86">
        <v>0</v>
      </c>
      <c r="I14" s="86">
        <v>0</v>
      </c>
    </row>
    <row r="15" spans="1:11" x14ac:dyDescent="0.2">
      <c r="B15" s="42" t="s">
        <v>1375</v>
      </c>
      <c r="C15" s="86">
        <v>4315.3609999999999</v>
      </c>
      <c r="D15" s="86">
        <v>5227.1899999999996</v>
      </c>
      <c r="E15" s="86">
        <v>5017.3140000000003</v>
      </c>
      <c r="F15" s="86">
        <v>5305.2110000000002</v>
      </c>
      <c r="G15" s="86">
        <v>11307.398789999999</v>
      </c>
      <c r="H15" s="86">
        <v>0</v>
      </c>
      <c r="I15" s="86">
        <v>0</v>
      </c>
    </row>
    <row r="16" spans="1:11" x14ac:dyDescent="0.2">
      <c r="B16" s="42" t="s">
        <v>1374</v>
      </c>
      <c r="C16" s="86">
        <v>2183.4969999999998</v>
      </c>
      <c r="D16" s="86">
        <v>2316.7089999999998</v>
      </c>
      <c r="E16" s="86">
        <v>3084.4650000000001</v>
      </c>
      <c r="F16" s="86">
        <v>4116.41</v>
      </c>
      <c r="G16" s="86">
        <v>7530.0169500000002</v>
      </c>
      <c r="H16" s="86">
        <v>0</v>
      </c>
      <c r="I16" s="86">
        <v>0</v>
      </c>
    </row>
    <row r="17" spans="1:14" x14ac:dyDescent="0.2">
      <c r="B17" s="42" t="s">
        <v>1373</v>
      </c>
      <c r="C17" s="86">
        <v>0</v>
      </c>
      <c r="D17" s="86">
        <v>13.346</v>
      </c>
      <c r="E17" s="86">
        <v>117.952</v>
      </c>
      <c r="F17" s="86">
        <v>416.90899999999999</v>
      </c>
      <c r="G17" s="86">
        <v>222.91692</v>
      </c>
      <c r="H17" s="86">
        <v>0</v>
      </c>
      <c r="I17" s="86">
        <v>0</v>
      </c>
    </row>
    <row r="18" spans="1:14" x14ac:dyDescent="0.2">
      <c r="B18" s="42" t="s">
        <v>1372</v>
      </c>
      <c r="C18" s="86">
        <v>11401.945</v>
      </c>
      <c r="D18" s="86">
        <v>12219.040999999999</v>
      </c>
      <c r="E18" s="86">
        <v>12246.624</v>
      </c>
      <c r="F18" s="86">
        <v>12938.334999999999</v>
      </c>
      <c r="G18" s="86">
        <v>50044.108740000003</v>
      </c>
      <c r="H18" s="86">
        <v>0</v>
      </c>
      <c r="I18" s="86">
        <v>0</v>
      </c>
    </row>
    <row r="19" spans="1:14" x14ac:dyDescent="0.2">
      <c r="B19" s="45" t="s">
        <v>146</v>
      </c>
      <c r="C19" s="41">
        <v>30947.440999999999</v>
      </c>
      <c r="D19" s="41">
        <v>33353.989000000001</v>
      </c>
      <c r="E19" s="41">
        <v>35035.803999999996</v>
      </c>
      <c r="F19" s="41">
        <v>37030.534</v>
      </c>
      <c r="G19" s="41">
        <v>89935.597760000004</v>
      </c>
      <c r="H19" s="41">
        <v>140445</v>
      </c>
      <c r="I19" s="41">
        <v>93711</v>
      </c>
    </row>
    <row r="21" spans="1:14" x14ac:dyDescent="0.2">
      <c r="B21" s="72" t="s">
        <v>9036</v>
      </c>
      <c r="C21" s="87"/>
      <c r="D21" s="87"/>
      <c r="E21" s="87"/>
      <c r="F21" s="87"/>
      <c r="G21" s="87"/>
      <c r="H21" s="87"/>
      <c r="I21" s="88">
        <f>I19+K21</f>
        <v>93711</v>
      </c>
      <c r="K21" s="55">
        <f>SUM(K22:K139)</f>
        <v>0</v>
      </c>
    </row>
    <row r="22" spans="1:14" x14ac:dyDescent="0.2">
      <c r="B22" s="87" t="s">
        <v>257</v>
      </c>
      <c r="C22" s="87"/>
      <c r="D22" s="87"/>
      <c r="E22" s="87"/>
      <c r="F22" s="87"/>
      <c r="G22" s="87"/>
      <c r="H22" s="87"/>
      <c r="I22" s="89">
        <f>I21/I19-1</f>
        <v>0</v>
      </c>
      <c r="K22" s="56"/>
    </row>
    <row r="23" spans="1:14" x14ac:dyDescent="0.2">
      <c r="K23" s="56"/>
    </row>
    <row r="24" spans="1:14" x14ac:dyDescent="0.2">
      <c r="D24" s="57"/>
      <c r="E24" s="57"/>
      <c r="F24" s="57"/>
      <c r="G24" s="57"/>
      <c r="H24" s="57"/>
      <c r="I24" s="57"/>
      <c r="J24" s="57"/>
      <c r="K24" s="58"/>
    </row>
    <row r="25" spans="1:14" x14ac:dyDescent="0.2">
      <c r="A25" s="59" t="s">
        <v>256</v>
      </c>
      <c r="D25" s="57"/>
      <c r="E25" s="57"/>
      <c r="F25" s="57"/>
      <c r="G25" s="57"/>
      <c r="H25" s="57"/>
      <c r="I25" s="57"/>
      <c r="J25" s="57"/>
      <c r="K25" s="58"/>
    </row>
    <row r="26" spans="1:14" x14ac:dyDescent="0.2">
      <c r="D26" s="57"/>
      <c r="E26" s="57"/>
      <c r="F26" s="57"/>
      <c r="G26" s="57"/>
      <c r="H26" s="57"/>
      <c r="I26" s="57"/>
      <c r="J26" s="57"/>
      <c r="K26" s="58"/>
    </row>
    <row r="27" spans="1:14" x14ac:dyDescent="0.2">
      <c r="A27" s="60">
        <v>2021</v>
      </c>
      <c r="D27" s="57"/>
      <c r="E27" s="57"/>
      <c r="F27" s="57"/>
      <c r="G27" s="57"/>
      <c r="H27" s="57"/>
      <c r="I27" s="57"/>
      <c r="J27" s="57"/>
      <c r="K27" s="58"/>
    </row>
    <row r="28" spans="1:14" x14ac:dyDescent="0.2">
      <c r="A28" s="60"/>
      <c r="B28" s="26" t="s">
        <v>6516</v>
      </c>
      <c r="D28" s="57"/>
      <c r="E28" s="57"/>
      <c r="F28" s="57"/>
      <c r="G28" s="57">
        <v>0</v>
      </c>
      <c r="H28" s="57">
        <v>2175</v>
      </c>
      <c r="I28" s="57"/>
      <c r="J28" s="57"/>
      <c r="K28" s="58"/>
      <c r="M28" s="39" t="s">
        <v>182</v>
      </c>
      <c r="N28" s="26" t="s">
        <v>6528</v>
      </c>
    </row>
    <row r="29" spans="1:14" x14ac:dyDescent="0.2">
      <c r="B29" s="26" t="s">
        <v>6513</v>
      </c>
      <c r="F29" s="57"/>
      <c r="G29" s="57">
        <v>-821</v>
      </c>
      <c r="H29" s="57">
        <v>-830</v>
      </c>
      <c r="I29" s="57"/>
      <c r="J29" s="57"/>
      <c r="K29" s="58"/>
      <c r="M29" s="39" t="s">
        <v>180</v>
      </c>
      <c r="N29" s="26" t="s">
        <v>6529</v>
      </c>
    </row>
    <row r="30" spans="1:14" x14ac:dyDescent="0.2">
      <c r="B30" s="26" t="s">
        <v>6514</v>
      </c>
      <c r="F30" s="57"/>
      <c r="G30" s="57">
        <v>-1494</v>
      </c>
      <c r="H30" s="57">
        <v>0</v>
      </c>
      <c r="I30" s="57"/>
      <c r="J30" s="57"/>
      <c r="K30" s="58"/>
      <c r="M30" s="39" t="s">
        <v>184</v>
      </c>
      <c r="N30" s="26" t="s">
        <v>6530</v>
      </c>
    </row>
    <row r="31" spans="1:14" x14ac:dyDescent="0.2">
      <c r="B31" s="26" t="s">
        <v>6515</v>
      </c>
      <c r="F31" s="57"/>
      <c r="G31" s="57">
        <v>190</v>
      </c>
      <c r="H31" s="57">
        <v>0</v>
      </c>
      <c r="I31" s="57"/>
      <c r="J31" s="57"/>
      <c r="K31" s="58"/>
      <c r="M31" s="39" t="s">
        <v>184</v>
      </c>
      <c r="N31" s="26" t="s">
        <v>6531</v>
      </c>
    </row>
    <row r="32" spans="1:14" x14ac:dyDescent="0.2">
      <c r="B32" s="26" t="s">
        <v>6517</v>
      </c>
      <c r="F32" s="57"/>
      <c r="G32" s="57">
        <v>0</v>
      </c>
      <c r="H32" s="57">
        <v>1250</v>
      </c>
      <c r="I32" s="57"/>
      <c r="J32" s="57"/>
      <c r="K32" s="58"/>
      <c r="M32" s="39" t="s">
        <v>182</v>
      </c>
      <c r="N32" s="26" t="s">
        <v>6532</v>
      </c>
    </row>
    <row r="33" spans="2:14" x14ac:dyDescent="0.2">
      <c r="B33" s="26" t="s">
        <v>6518</v>
      </c>
      <c r="F33" s="57"/>
      <c r="G33" s="57">
        <v>4000</v>
      </c>
      <c r="H33" s="57">
        <v>0</v>
      </c>
      <c r="I33" s="57"/>
      <c r="J33" s="57"/>
      <c r="K33" s="58"/>
      <c r="M33" s="39" t="s">
        <v>184</v>
      </c>
      <c r="N33" s="26" t="s">
        <v>6533</v>
      </c>
    </row>
    <row r="34" spans="2:14" x14ac:dyDescent="0.2">
      <c r="B34" s="26" t="s">
        <v>3561</v>
      </c>
      <c r="F34" s="57"/>
      <c r="G34" s="57">
        <v>144</v>
      </c>
      <c r="H34" s="57">
        <v>360</v>
      </c>
      <c r="I34" s="57"/>
      <c r="J34" s="57"/>
      <c r="K34" s="58"/>
      <c r="M34" s="39" t="s">
        <v>182</v>
      </c>
      <c r="N34" s="26" t="s">
        <v>6534</v>
      </c>
    </row>
    <row r="35" spans="2:14" x14ac:dyDescent="0.2">
      <c r="B35" s="26" t="s">
        <v>6519</v>
      </c>
      <c r="F35" s="57"/>
      <c r="G35" s="57">
        <v>152</v>
      </c>
      <c r="H35" s="57">
        <v>0</v>
      </c>
      <c r="I35" s="57"/>
      <c r="J35" s="57"/>
      <c r="K35" s="58"/>
      <c r="M35" s="39" t="s">
        <v>184</v>
      </c>
      <c r="N35" s="26" t="s">
        <v>6535</v>
      </c>
    </row>
    <row r="36" spans="2:14" x14ac:dyDescent="0.2">
      <c r="B36" s="26" t="s">
        <v>6007</v>
      </c>
      <c r="F36" s="57"/>
      <c r="G36" s="57">
        <v>102</v>
      </c>
      <c r="H36" s="57">
        <v>30</v>
      </c>
      <c r="I36" s="57"/>
      <c r="J36" s="57"/>
      <c r="K36" s="58"/>
      <c r="M36" s="39" t="s">
        <v>182</v>
      </c>
      <c r="N36" s="26" t="s">
        <v>6536</v>
      </c>
    </row>
    <row r="37" spans="2:14" x14ac:dyDescent="0.2">
      <c r="B37" s="26" t="s">
        <v>6520</v>
      </c>
      <c r="F37" s="57"/>
      <c r="G37" s="57">
        <v>120</v>
      </c>
      <c r="H37" s="57">
        <v>0</v>
      </c>
      <c r="I37" s="57"/>
      <c r="J37" s="57"/>
      <c r="K37" s="58"/>
      <c r="M37" s="39" t="s">
        <v>184</v>
      </c>
      <c r="N37" s="26" t="s">
        <v>6537</v>
      </c>
    </row>
    <row r="38" spans="2:14" x14ac:dyDescent="0.2">
      <c r="B38" s="26" t="s">
        <v>6521</v>
      </c>
      <c r="F38" s="57"/>
      <c r="G38" s="57">
        <v>388</v>
      </c>
      <c r="H38" s="57">
        <v>0</v>
      </c>
      <c r="I38" s="57"/>
      <c r="J38" s="57"/>
      <c r="K38" s="58"/>
      <c r="M38" s="39" t="s">
        <v>184</v>
      </c>
      <c r="N38" s="26" t="s">
        <v>6538</v>
      </c>
    </row>
    <row r="39" spans="2:14" x14ac:dyDescent="0.2">
      <c r="B39" s="26" t="s">
        <v>6522</v>
      </c>
      <c r="F39" s="57"/>
      <c r="G39" s="57">
        <v>340</v>
      </c>
      <c r="H39" s="57">
        <v>340</v>
      </c>
      <c r="I39" s="57"/>
      <c r="J39" s="57"/>
      <c r="K39" s="58"/>
      <c r="M39" s="39" t="s">
        <v>180</v>
      </c>
      <c r="N39" s="26" t="s">
        <v>6539</v>
      </c>
    </row>
    <row r="40" spans="2:14" x14ac:dyDescent="0.2">
      <c r="B40" s="26" t="s">
        <v>6523</v>
      </c>
      <c r="F40" s="57"/>
      <c r="G40" s="57">
        <v>0</v>
      </c>
      <c r="H40" s="57">
        <v>522</v>
      </c>
      <c r="I40" s="57"/>
      <c r="J40" s="57"/>
      <c r="K40" s="58"/>
      <c r="M40" s="39" t="s">
        <v>180</v>
      </c>
      <c r="N40" s="26" t="s">
        <v>6540</v>
      </c>
    </row>
    <row r="41" spans="2:14" x14ac:dyDescent="0.2">
      <c r="B41" s="26" t="s">
        <v>6524</v>
      </c>
      <c r="F41" s="57"/>
      <c r="G41" s="57">
        <v>180</v>
      </c>
      <c r="H41" s="57">
        <v>0</v>
      </c>
      <c r="I41" s="57"/>
      <c r="J41" s="57"/>
      <c r="K41" s="58"/>
      <c r="M41" s="39" t="s">
        <v>184</v>
      </c>
      <c r="N41" s="26" t="s">
        <v>6541</v>
      </c>
    </row>
    <row r="42" spans="2:14" x14ac:dyDescent="0.2">
      <c r="B42" s="26" t="s">
        <v>6525</v>
      </c>
      <c r="F42" s="57"/>
      <c r="G42" s="57">
        <v>406</v>
      </c>
      <c r="H42" s="57">
        <v>0</v>
      </c>
      <c r="I42" s="57"/>
      <c r="J42" s="57"/>
      <c r="K42" s="58"/>
      <c r="M42" s="39" t="s">
        <v>184</v>
      </c>
      <c r="N42" s="26" t="s">
        <v>6542</v>
      </c>
    </row>
    <row r="43" spans="2:14" x14ac:dyDescent="0.2">
      <c r="B43" s="26" t="s">
        <v>6526</v>
      </c>
      <c r="F43" s="57"/>
      <c r="G43" s="57">
        <v>-640</v>
      </c>
      <c r="H43" s="57">
        <v>-638</v>
      </c>
      <c r="I43" s="57"/>
      <c r="J43" s="57"/>
      <c r="K43" s="58"/>
      <c r="M43" s="39" t="s">
        <v>180</v>
      </c>
      <c r="N43" s="26" t="s">
        <v>6543</v>
      </c>
    </row>
    <row r="44" spans="2:14" x14ac:dyDescent="0.2">
      <c r="B44" s="26" t="s">
        <v>6527</v>
      </c>
      <c r="F44" s="57"/>
      <c r="G44" s="57">
        <v>210</v>
      </c>
      <c r="H44" s="57">
        <v>210</v>
      </c>
      <c r="I44" s="57"/>
      <c r="J44" s="57"/>
      <c r="K44" s="58"/>
      <c r="M44" s="39" t="s">
        <v>180</v>
      </c>
      <c r="N44" s="26" t="s">
        <v>6544</v>
      </c>
    </row>
    <row r="45" spans="2:14" x14ac:dyDescent="0.2">
      <c r="B45" s="26" t="s">
        <v>6011</v>
      </c>
      <c r="F45" s="57"/>
      <c r="G45" s="57">
        <v>-400</v>
      </c>
      <c r="H45" s="57">
        <v>-400</v>
      </c>
      <c r="I45" s="57"/>
      <c r="J45" s="57"/>
      <c r="K45" s="58"/>
      <c r="M45" s="39" t="s">
        <v>180</v>
      </c>
      <c r="N45" s="26" t="s">
        <v>6545</v>
      </c>
    </row>
    <row r="46" spans="2:14" x14ac:dyDescent="0.2">
      <c r="B46" s="39" t="s">
        <v>221</v>
      </c>
      <c r="F46" s="57"/>
      <c r="G46" s="57">
        <v>-323</v>
      </c>
      <c r="H46" s="57">
        <v>286</v>
      </c>
      <c r="I46" s="57"/>
      <c r="J46" s="57"/>
      <c r="K46" s="58"/>
      <c r="N46" s="3" t="s">
        <v>2279</v>
      </c>
    </row>
    <row r="47" spans="2:14" x14ac:dyDescent="0.2">
      <c r="B47" s="39" t="s">
        <v>166</v>
      </c>
      <c r="F47" s="57"/>
      <c r="G47" s="57">
        <v>347</v>
      </c>
      <c r="H47" s="57">
        <v>-15</v>
      </c>
      <c r="I47" s="57"/>
      <c r="J47" s="57"/>
      <c r="K47" s="58"/>
    </row>
    <row r="48" spans="2:14" x14ac:dyDescent="0.2">
      <c r="F48" s="57"/>
      <c r="G48" s="57"/>
      <c r="H48" s="57"/>
      <c r="I48" s="57"/>
      <c r="J48" s="57"/>
      <c r="K48" s="58"/>
    </row>
    <row r="49" spans="1:14" x14ac:dyDescent="0.2">
      <c r="A49" s="39">
        <v>2022</v>
      </c>
      <c r="F49" s="57"/>
      <c r="G49" s="57"/>
      <c r="H49" s="57"/>
      <c r="I49" s="57"/>
      <c r="J49" s="57"/>
      <c r="K49" s="58"/>
    </row>
    <row r="50" spans="1:14" x14ac:dyDescent="0.2">
      <c r="B50" s="26" t="s">
        <v>6546</v>
      </c>
      <c r="F50" s="57"/>
      <c r="G50" s="57">
        <v>9</v>
      </c>
      <c r="H50" s="57">
        <v>4</v>
      </c>
      <c r="I50" s="57"/>
      <c r="J50" s="57"/>
      <c r="K50" s="58"/>
      <c r="M50" s="39" t="s">
        <v>182</v>
      </c>
      <c r="N50" s="26" t="s">
        <v>1565</v>
      </c>
    </row>
    <row r="51" spans="1:14" x14ac:dyDescent="0.2">
      <c r="B51" s="26" t="s">
        <v>3630</v>
      </c>
      <c r="F51" s="57"/>
      <c r="G51" s="57">
        <v>9</v>
      </c>
      <c r="H51" s="57">
        <v>18</v>
      </c>
      <c r="I51" s="57"/>
      <c r="J51" s="57"/>
      <c r="K51" s="58"/>
      <c r="M51" s="39" t="s">
        <v>180</v>
      </c>
      <c r="N51" s="26" t="s">
        <v>1569</v>
      </c>
    </row>
    <row r="52" spans="1:14" x14ac:dyDescent="0.2">
      <c r="B52" s="26" t="s">
        <v>6547</v>
      </c>
      <c r="F52" s="57"/>
      <c r="G52" s="57">
        <v>200</v>
      </c>
      <c r="H52" s="57">
        <v>0</v>
      </c>
      <c r="I52" s="57"/>
      <c r="J52" s="57"/>
      <c r="K52" s="58"/>
      <c r="M52" s="39" t="s">
        <v>184</v>
      </c>
      <c r="N52" s="26" t="s">
        <v>6560</v>
      </c>
    </row>
    <row r="53" spans="1:14" x14ac:dyDescent="0.2">
      <c r="B53" s="26" t="s">
        <v>6548</v>
      </c>
      <c r="F53" s="57"/>
      <c r="G53" s="57">
        <v>790</v>
      </c>
      <c r="H53" s="57">
        <v>0</v>
      </c>
      <c r="I53" s="57"/>
      <c r="J53" s="57"/>
      <c r="K53" s="58"/>
      <c r="M53" s="39" t="s">
        <v>184</v>
      </c>
      <c r="N53" s="26" t="s">
        <v>6561</v>
      </c>
    </row>
    <row r="54" spans="1:14" x14ac:dyDescent="0.2">
      <c r="B54" s="26" t="s">
        <v>6549</v>
      </c>
      <c r="F54" s="57"/>
      <c r="G54" s="57">
        <v>732</v>
      </c>
      <c r="H54" s="57">
        <v>732</v>
      </c>
      <c r="I54" s="57"/>
      <c r="J54" s="57"/>
      <c r="K54" s="58"/>
      <c r="M54" s="39" t="s">
        <v>180</v>
      </c>
      <c r="N54" s="26" t="s">
        <v>6562</v>
      </c>
    </row>
    <row r="55" spans="1:14" x14ac:dyDescent="0.2">
      <c r="B55" s="26" t="s">
        <v>6519</v>
      </c>
      <c r="F55" s="57"/>
      <c r="G55" s="57">
        <v>217</v>
      </c>
      <c r="H55" s="57">
        <v>331</v>
      </c>
      <c r="I55" s="57"/>
      <c r="J55" s="57"/>
      <c r="K55" s="58"/>
      <c r="M55" s="39" t="s">
        <v>182</v>
      </c>
      <c r="N55" s="26" t="s">
        <v>6563</v>
      </c>
    </row>
    <row r="56" spans="1:14" x14ac:dyDescent="0.2">
      <c r="B56" s="26" t="s">
        <v>6550</v>
      </c>
      <c r="F56" s="57"/>
      <c r="G56" s="57">
        <v>300</v>
      </c>
      <c r="H56" s="57">
        <v>0</v>
      </c>
      <c r="I56" s="57"/>
      <c r="J56" s="57"/>
      <c r="K56" s="58"/>
      <c r="M56" s="39" t="s">
        <v>184</v>
      </c>
      <c r="N56" s="26" t="s">
        <v>6564</v>
      </c>
    </row>
    <row r="57" spans="1:14" x14ac:dyDescent="0.2">
      <c r="B57" s="26" t="s">
        <v>6551</v>
      </c>
      <c r="F57" s="57"/>
      <c r="G57" s="57">
        <v>656</v>
      </c>
      <c r="H57" s="57">
        <v>594</v>
      </c>
      <c r="I57" s="57"/>
      <c r="J57" s="57"/>
      <c r="K57" s="58"/>
      <c r="M57" s="39" t="s">
        <v>182</v>
      </c>
      <c r="N57" s="26" t="s">
        <v>6565</v>
      </c>
    </row>
    <row r="58" spans="1:14" x14ac:dyDescent="0.2">
      <c r="B58" s="26" t="s">
        <v>6552</v>
      </c>
      <c r="F58" s="57"/>
      <c r="G58" s="57">
        <v>17625</v>
      </c>
      <c r="H58" s="57">
        <v>0</v>
      </c>
      <c r="I58" s="57"/>
      <c r="J58" s="57"/>
      <c r="K58" s="58"/>
      <c r="M58" s="39" t="s">
        <v>184</v>
      </c>
      <c r="N58" s="26" t="s">
        <v>6566</v>
      </c>
    </row>
    <row r="59" spans="1:14" x14ac:dyDescent="0.2">
      <c r="B59" s="26" t="s">
        <v>6553</v>
      </c>
      <c r="F59" s="57"/>
      <c r="G59" s="57">
        <v>240</v>
      </c>
      <c r="H59" s="57">
        <v>240</v>
      </c>
      <c r="I59" s="57"/>
      <c r="J59" s="57"/>
      <c r="K59" s="58"/>
      <c r="M59" s="39" t="s">
        <v>180</v>
      </c>
      <c r="N59" s="26" t="s">
        <v>6567</v>
      </c>
    </row>
    <row r="60" spans="1:14" x14ac:dyDescent="0.2">
      <c r="B60" s="26" t="s">
        <v>6554</v>
      </c>
      <c r="F60" s="57"/>
      <c r="G60" s="57">
        <v>5468</v>
      </c>
      <c r="H60" s="57">
        <v>1070</v>
      </c>
      <c r="I60" s="57"/>
      <c r="J60" s="57"/>
      <c r="K60" s="58"/>
      <c r="M60" s="39" t="s">
        <v>182</v>
      </c>
      <c r="N60" s="26" t="s">
        <v>6568</v>
      </c>
    </row>
    <row r="61" spans="1:14" x14ac:dyDescent="0.2">
      <c r="B61" s="26" t="s">
        <v>6555</v>
      </c>
      <c r="F61" s="57"/>
      <c r="G61" s="57">
        <v>20</v>
      </c>
      <c r="H61" s="57">
        <v>0</v>
      </c>
      <c r="I61" s="57"/>
      <c r="J61" s="57"/>
      <c r="K61" s="58"/>
      <c r="M61" s="39" t="s">
        <v>184</v>
      </c>
      <c r="N61" s="26" t="s">
        <v>6569</v>
      </c>
    </row>
    <row r="62" spans="1:14" x14ac:dyDescent="0.2">
      <c r="B62" s="26" t="s">
        <v>6556</v>
      </c>
      <c r="F62" s="57"/>
      <c r="G62" s="57">
        <v>200</v>
      </c>
      <c r="H62" s="57">
        <v>0</v>
      </c>
      <c r="I62" s="57"/>
      <c r="J62" s="57"/>
      <c r="K62" s="58"/>
      <c r="M62" s="39" t="s">
        <v>184</v>
      </c>
      <c r="N62" s="26" t="s">
        <v>6570</v>
      </c>
    </row>
    <row r="63" spans="1:14" x14ac:dyDescent="0.2">
      <c r="B63" s="26" t="s">
        <v>6557</v>
      </c>
      <c r="F63" s="57"/>
      <c r="G63" s="57">
        <v>250</v>
      </c>
      <c r="H63" s="57">
        <v>500</v>
      </c>
      <c r="I63" s="57"/>
      <c r="J63" s="57"/>
      <c r="K63" s="58"/>
      <c r="M63" s="39" t="s">
        <v>180</v>
      </c>
      <c r="N63" s="26" t="s">
        <v>6571</v>
      </c>
    </row>
    <row r="64" spans="1:14" x14ac:dyDescent="0.2">
      <c r="B64" s="26" t="s">
        <v>6007</v>
      </c>
      <c r="F64" s="57"/>
      <c r="G64" s="57">
        <v>252</v>
      </c>
      <c r="H64" s="57">
        <v>494</v>
      </c>
      <c r="I64" s="57"/>
      <c r="J64" s="57"/>
      <c r="K64" s="58"/>
      <c r="M64" s="39" t="s">
        <v>182</v>
      </c>
      <c r="N64" s="26" t="s">
        <v>6572</v>
      </c>
    </row>
    <row r="65" spans="1:14" x14ac:dyDescent="0.2">
      <c r="B65" s="26" t="s">
        <v>6558</v>
      </c>
      <c r="F65" s="57"/>
      <c r="G65" s="57">
        <v>2315</v>
      </c>
      <c r="H65" s="57">
        <v>830</v>
      </c>
      <c r="I65" s="57"/>
      <c r="J65" s="57"/>
      <c r="K65" s="58"/>
      <c r="M65" s="39" t="s">
        <v>182</v>
      </c>
      <c r="N65" s="26" t="s">
        <v>6573</v>
      </c>
    </row>
    <row r="66" spans="1:14" x14ac:dyDescent="0.2">
      <c r="B66" s="26" t="s">
        <v>5805</v>
      </c>
      <c r="F66" s="57"/>
      <c r="G66" s="57">
        <v>301</v>
      </c>
      <c r="H66" s="57">
        <v>3586</v>
      </c>
      <c r="I66" s="57"/>
      <c r="J66" s="57"/>
      <c r="K66" s="58"/>
      <c r="M66" s="39" t="s">
        <v>182</v>
      </c>
      <c r="N66" s="26" t="s">
        <v>6574</v>
      </c>
    </row>
    <row r="67" spans="1:14" x14ac:dyDescent="0.2">
      <c r="B67" s="26" t="s">
        <v>6559</v>
      </c>
      <c r="F67" s="57"/>
      <c r="G67" s="57">
        <v>100</v>
      </c>
      <c r="H67" s="57">
        <v>0</v>
      </c>
      <c r="I67" s="57"/>
      <c r="J67" s="57"/>
      <c r="K67" s="58"/>
      <c r="M67" s="39" t="s">
        <v>184</v>
      </c>
      <c r="N67" s="26" t="s">
        <v>6575</v>
      </c>
    </row>
    <row r="68" spans="1:14" x14ac:dyDescent="0.2">
      <c r="B68" s="39" t="s">
        <v>221</v>
      </c>
      <c r="F68" s="57"/>
      <c r="G68" s="57">
        <v>519</v>
      </c>
      <c r="H68" s="57">
        <v>849</v>
      </c>
      <c r="I68" s="57"/>
      <c r="J68" s="57"/>
      <c r="K68" s="58"/>
      <c r="N68" s="39" t="s">
        <v>3285</v>
      </c>
    </row>
    <row r="69" spans="1:14" x14ac:dyDescent="0.2">
      <c r="B69" s="39" t="s">
        <v>166</v>
      </c>
      <c r="F69" s="57"/>
      <c r="G69" s="57">
        <v>69</v>
      </c>
      <c r="H69" s="57">
        <v>98</v>
      </c>
      <c r="I69" s="57"/>
      <c r="J69" s="57"/>
      <c r="K69" s="58"/>
    </row>
    <row r="70" spans="1:14" x14ac:dyDescent="0.2">
      <c r="F70" s="57"/>
      <c r="G70" s="57"/>
      <c r="H70" s="57"/>
      <c r="I70" s="57"/>
      <c r="J70" s="57"/>
      <c r="K70" s="58"/>
    </row>
    <row r="71" spans="1:14" x14ac:dyDescent="0.2">
      <c r="A71" s="39">
        <v>2023</v>
      </c>
      <c r="F71" s="57"/>
      <c r="G71" s="57"/>
      <c r="H71" s="57"/>
      <c r="I71" s="57"/>
      <c r="J71" s="57"/>
      <c r="K71" s="58"/>
    </row>
    <row r="72" spans="1:14" x14ac:dyDescent="0.2">
      <c r="B72" s="26" t="s">
        <v>6576</v>
      </c>
      <c r="F72" s="57"/>
      <c r="G72" s="57">
        <v>120</v>
      </c>
      <c r="H72" s="57"/>
      <c r="I72" s="57"/>
      <c r="J72" s="57"/>
      <c r="K72" s="58"/>
      <c r="M72" s="39" t="s">
        <v>184</v>
      </c>
      <c r="N72" s="26" t="s">
        <v>6578</v>
      </c>
    </row>
    <row r="73" spans="1:14" x14ac:dyDescent="0.2">
      <c r="B73" s="26" t="s">
        <v>6577</v>
      </c>
      <c r="F73" s="57"/>
      <c r="G73" s="57">
        <v>3183</v>
      </c>
      <c r="H73" s="57"/>
      <c r="I73" s="57"/>
      <c r="J73" s="57"/>
      <c r="K73" s="58"/>
      <c r="M73" s="39" t="s">
        <v>184</v>
      </c>
      <c r="N73" s="26" t="s">
        <v>6579</v>
      </c>
    </row>
    <row r="74" spans="1:14" x14ac:dyDescent="0.2">
      <c r="B74" s="26" t="s">
        <v>3904</v>
      </c>
      <c r="F74" s="57"/>
      <c r="G74" s="57">
        <v>20000</v>
      </c>
      <c r="H74" s="57"/>
      <c r="I74" s="57"/>
      <c r="J74" s="57"/>
      <c r="K74" s="58"/>
      <c r="M74" s="39" t="s">
        <v>184</v>
      </c>
      <c r="N74" s="26" t="s">
        <v>6580</v>
      </c>
    </row>
    <row r="75" spans="1:14" x14ac:dyDescent="0.2">
      <c r="B75" s="26" t="s">
        <v>6581</v>
      </c>
      <c r="F75" s="57"/>
      <c r="G75" s="57"/>
      <c r="H75" s="57">
        <v>8000</v>
      </c>
      <c r="I75" s="57">
        <v>8000</v>
      </c>
      <c r="J75" s="57"/>
      <c r="K75" s="58"/>
      <c r="M75" s="39" t="s">
        <v>180</v>
      </c>
      <c r="N75" s="26" t="s">
        <v>6597</v>
      </c>
    </row>
    <row r="76" spans="1:14" x14ac:dyDescent="0.2">
      <c r="B76" s="26" t="s">
        <v>6582</v>
      </c>
      <c r="F76" s="57"/>
      <c r="G76" s="57"/>
      <c r="H76" s="57">
        <v>344</v>
      </c>
      <c r="I76" s="57">
        <v>344</v>
      </c>
      <c r="J76" s="57"/>
      <c r="K76" s="58"/>
      <c r="M76" s="39" t="s">
        <v>180</v>
      </c>
      <c r="N76" s="26" t="s">
        <v>6598</v>
      </c>
    </row>
    <row r="77" spans="1:14" x14ac:dyDescent="0.2">
      <c r="B77" s="26" t="s">
        <v>6583</v>
      </c>
      <c r="F77" s="57"/>
      <c r="G77" s="57"/>
      <c r="H77" s="57">
        <v>406</v>
      </c>
      <c r="I77" s="57">
        <v>406</v>
      </c>
      <c r="J77" s="57"/>
      <c r="K77" s="58"/>
      <c r="M77" s="39" t="s">
        <v>180</v>
      </c>
      <c r="N77" s="26" t="s">
        <v>6599</v>
      </c>
    </row>
    <row r="78" spans="1:14" x14ac:dyDescent="0.2">
      <c r="B78" s="26" t="s">
        <v>6584</v>
      </c>
      <c r="F78" s="57"/>
      <c r="G78" s="57"/>
      <c r="H78" s="57">
        <v>400</v>
      </c>
      <c r="I78" s="57">
        <v>0</v>
      </c>
      <c r="J78" s="57"/>
      <c r="K78" s="58"/>
      <c r="M78" s="39" t="s">
        <v>184</v>
      </c>
      <c r="N78" s="26" t="s">
        <v>6600</v>
      </c>
    </row>
    <row r="79" spans="1:14" x14ac:dyDescent="0.2">
      <c r="B79" s="26" t="s">
        <v>6585</v>
      </c>
      <c r="F79" s="57"/>
      <c r="G79" s="57"/>
      <c r="H79" s="57">
        <v>358</v>
      </c>
      <c r="I79" s="57">
        <v>358</v>
      </c>
      <c r="J79" s="57"/>
      <c r="K79" s="58"/>
      <c r="M79" s="39" t="s">
        <v>180</v>
      </c>
      <c r="N79" s="26" t="s">
        <v>6601</v>
      </c>
    </row>
    <row r="80" spans="1:14" x14ac:dyDescent="0.2">
      <c r="B80" s="26" t="s">
        <v>6586</v>
      </c>
      <c r="F80" s="57"/>
      <c r="G80" s="57"/>
      <c r="H80" s="57">
        <v>15000</v>
      </c>
      <c r="I80" s="57">
        <v>20000</v>
      </c>
      <c r="J80" s="57"/>
      <c r="K80" s="58"/>
      <c r="M80" s="39" t="s">
        <v>182</v>
      </c>
      <c r="N80" s="26" t="s">
        <v>6602</v>
      </c>
    </row>
    <row r="81" spans="2:14" x14ac:dyDescent="0.2">
      <c r="B81" s="26" t="s">
        <v>6587</v>
      </c>
      <c r="F81" s="57"/>
      <c r="G81" s="57"/>
      <c r="H81" s="57">
        <v>180</v>
      </c>
      <c r="I81" s="57">
        <v>0</v>
      </c>
      <c r="J81" s="57"/>
      <c r="K81" s="58"/>
      <c r="M81" s="39" t="s">
        <v>184</v>
      </c>
      <c r="N81" s="26" t="s">
        <v>6603</v>
      </c>
    </row>
    <row r="82" spans="2:14" x14ac:dyDescent="0.2">
      <c r="B82" s="26" t="s">
        <v>6588</v>
      </c>
      <c r="F82" s="57"/>
      <c r="G82" s="57"/>
      <c r="H82" s="57">
        <v>492</v>
      </c>
      <c r="I82" s="57">
        <v>0</v>
      </c>
      <c r="J82" s="57"/>
      <c r="K82" s="58"/>
      <c r="M82" s="39" t="s">
        <v>184</v>
      </c>
      <c r="N82" s="26" t="s">
        <v>6604</v>
      </c>
    </row>
    <row r="83" spans="2:14" x14ac:dyDescent="0.2">
      <c r="B83" s="26" t="s">
        <v>6589</v>
      </c>
      <c r="F83" s="57"/>
      <c r="G83" s="57"/>
      <c r="H83" s="57">
        <v>335</v>
      </c>
      <c r="I83" s="57">
        <v>0</v>
      </c>
      <c r="J83" s="57"/>
      <c r="K83" s="58"/>
      <c r="M83" s="39" t="s">
        <v>184</v>
      </c>
      <c r="N83" s="26" t="s">
        <v>6605</v>
      </c>
    </row>
    <row r="84" spans="2:14" x14ac:dyDescent="0.2">
      <c r="B84" s="26" t="s">
        <v>6576</v>
      </c>
      <c r="F84" s="57"/>
      <c r="G84" s="57"/>
      <c r="H84" s="57">
        <v>176</v>
      </c>
      <c r="I84" s="57">
        <v>176</v>
      </c>
      <c r="J84" s="57"/>
      <c r="K84" s="58"/>
      <c r="M84" s="39" t="s">
        <v>180</v>
      </c>
      <c r="N84" s="26" t="s">
        <v>6606</v>
      </c>
    </row>
    <row r="85" spans="2:14" x14ac:dyDescent="0.2">
      <c r="B85" s="26" t="s">
        <v>6590</v>
      </c>
      <c r="F85" s="57"/>
      <c r="G85" s="57"/>
      <c r="H85" s="57">
        <v>240</v>
      </c>
      <c r="I85" s="57">
        <v>0</v>
      </c>
      <c r="J85" s="57"/>
      <c r="K85" s="58"/>
      <c r="M85" s="39" t="s">
        <v>184</v>
      </c>
      <c r="N85" s="26" t="s">
        <v>6607</v>
      </c>
    </row>
    <row r="86" spans="2:14" x14ac:dyDescent="0.2">
      <c r="B86" s="26" t="s">
        <v>1095</v>
      </c>
      <c r="F86" s="57"/>
      <c r="G86" s="57"/>
      <c r="H86" s="57">
        <v>94</v>
      </c>
      <c r="I86" s="57">
        <v>94</v>
      </c>
      <c r="J86" s="57"/>
      <c r="K86" s="58"/>
      <c r="M86" s="39" t="s">
        <v>180</v>
      </c>
      <c r="N86" s="26" t="s">
        <v>6608</v>
      </c>
    </row>
    <row r="87" spans="2:14" x14ac:dyDescent="0.2">
      <c r="B87" s="26" t="s">
        <v>6591</v>
      </c>
      <c r="F87" s="57"/>
      <c r="G87" s="57"/>
      <c r="H87" s="57">
        <v>226</v>
      </c>
      <c r="I87" s="57">
        <v>220</v>
      </c>
      <c r="J87" s="57"/>
      <c r="K87" s="58"/>
      <c r="M87" s="39" t="s">
        <v>180</v>
      </c>
      <c r="N87" s="26" t="s">
        <v>6609</v>
      </c>
    </row>
    <row r="88" spans="2:14" x14ac:dyDescent="0.2">
      <c r="B88" s="26" t="s">
        <v>6592</v>
      </c>
      <c r="F88" s="57"/>
      <c r="G88" s="57"/>
      <c r="H88" s="57">
        <v>400</v>
      </c>
      <c r="I88" s="57">
        <v>0</v>
      </c>
      <c r="J88" s="57"/>
      <c r="K88" s="58"/>
      <c r="M88" s="39" t="s">
        <v>184</v>
      </c>
      <c r="N88" s="26" t="s">
        <v>6610</v>
      </c>
    </row>
    <row r="89" spans="2:14" x14ac:dyDescent="0.2">
      <c r="B89" s="26" t="s">
        <v>6593</v>
      </c>
      <c r="F89" s="57"/>
      <c r="G89" s="57"/>
      <c r="H89" s="57">
        <v>35000</v>
      </c>
      <c r="I89" s="57">
        <v>0</v>
      </c>
      <c r="J89" s="57"/>
      <c r="K89" s="58"/>
      <c r="M89" s="39" t="s">
        <v>184</v>
      </c>
      <c r="N89" s="26" t="s">
        <v>6611</v>
      </c>
    </row>
    <row r="90" spans="2:14" x14ac:dyDescent="0.2">
      <c r="B90" s="26" t="s">
        <v>6550</v>
      </c>
      <c r="F90" s="57"/>
      <c r="G90" s="57"/>
      <c r="H90" s="57">
        <v>200</v>
      </c>
      <c r="I90" s="57">
        <v>0</v>
      </c>
      <c r="J90" s="57"/>
      <c r="K90" s="58"/>
      <c r="M90" s="39" t="s">
        <v>184</v>
      </c>
      <c r="N90" s="26" t="s">
        <v>6612</v>
      </c>
    </row>
    <row r="91" spans="2:14" x14ac:dyDescent="0.2">
      <c r="B91" s="26" t="s">
        <v>3742</v>
      </c>
      <c r="F91" s="57"/>
      <c r="G91" s="57"/>
      <c r="H91" s="57">
        <v>-720</v>
      </c>
      <c r="I91" s="57">
        <v>-720</v>
      </c>
      <c r="J91" s="57"/>
      <c r="K91" s="58"/>
      <c r="M91" s="39" t="s">
        <v>180</v>
      </c>
      <c r="N91" s="26" t="s">
        <v>6613</v>
      </c>
    </row>
    <row r="92" spans="2:14" x14ac:dyDescent="0.2">
      <c r="B92" s="26" t="s">
        <v>6548</v>
      </c>
      <c r="F92" s="57"/>
      <c r="G92" s="57"/>
      <c r="H92" s="57">
        <v>1664</v>
      </c>
      <c r="I92" s="57">
        <v>0</v>
      </c>
      <c r="J92" s="57"/>
      <c r="K92" s="58"/>
      <c r="M92" s="39" t="s">
        <v>184</v>
      </c>
      <c r="N92" s="26" t="s">
        <v>6614</v>
      </c>
    </row>
    <row r="93" spans="2:14" x14ac:dyDescent="0.2">
      <c r="B93" s="26" t="s">
        <v>6577</v>
      </c>
      <c r="F93" s="57"/>
      <c r="G93" s="57"/>
      <c r="H93" s="57">
        <v>7310</v>
      </c>
      <c r="I93" s="57">
        <v>0</v>
      </c>
      <c r="J93" s="57"/>
      <c r="K93" s="58"/>
      <c r="M93" s="39" t="s">
        <v>184</v>
      </c>
      <c r="N93" s="26" t="s">
        <v>6615</v>
      </c>
    </row>
    <row r="94" spans="2:14" x14ac:dyDescent="0.2">
      <c r="B94" s="26" t="s">
        <v>6594</v>
      </c>
      <c r="F94" s="57"/>
      <c r="G94" s="57"/>
      <c r="H94" s="57">
        <v>1270</v>
      </c>
      <c r="I94" s="57">
        <v>0</v>
      </c>
      <c r="J94" s="57"/>
      <c r="K94" s="58"/>
      <c r="M94" s="39" t="s">
        <v>184</v>
      </c>
      <c r="N94" s="26" t="s">
        <v>6616</v>
      </c>
    </row>
    <row r="95" spans="2:14" x14ac:dyDescent="0.2">
      <c r="B95" s="26" t="s">
        <v>6595</v>
      </c>
      <c r="F95" s="57"/>
      <c r="G95" s="57"/>
      <c r="H95" s="57">
        <v>128</v>
      </c>
      <c r="I95" s="57">
        <v>128</v>
      </c>
      <c r="J95" s="57"/>
      <c r="K95" s="58"/>
      <c r="M95" s="39" t="s">
        <v>180</v>
      </c>
      <c r="N95" s="26" t="s">
        <v>6617</v>
      </c>
    </row>
    <row r="96" spans="2:14" x14ac:dyDescent="0.2">
      <c r="B96" s="26" t="s">
        <v>6596</v>
      </c>
      <c r="F96" s="57"/>
      <c r="G96" s="57"/>
      <c r="H96" s="57">
        <v>255</v>
      </c>
      <c r="I96" s="57">
        <v>0</v>
      </c>
      <c r="J96" s="57"/>
      <c r="K96" s="58"/>
      <c r="M96" s="39" t="s">
        <v>184</v>
      </c>
      <c r="N96" s="26" t="s">
        <v>6618</v>
      </c>
    </row>
    <row r="97" spans="1:14" x14ac:dyDescent="0.2">
      <c r="B97" s="39" t="s">
        <v>221</v>
      </c>
      <c r="F97" s="57"/>
      <c r="G97" s="57"/>
      <c r="H97" s="57">
        <v>1763</v>
      </c>
      <c r="I97" s="57">
        <v>1675</v>
      </c>
      <c r="J97" s="57"/>
      <c r="K97" s="58"/>
      <c r="N97" s="39" t="s">
        <v>2491</v>
      </c>
    </row>
    <row r="98" spans="1:14" x14ac:dyDescent="0.2">
      <c r="B98" s="39" t="s">
        <v>166</v>
      </c>
      <c r="F98" s="57"/>
      <c r="G98" s="57"/>
      <c r="H98" s="57">
        <v>414</v>
      </c>
      <c r="I98" s="57">
        <v>250</v>
      </c>
      <c r="J98" s="57"/>
      <c r="K98" s="58"/>
    </row>
    <row r="99" spans="1:14" x14ac:dyDescent="0.2">
      <c r="F99" s="57"/>
      <c r="G99" s="57"/>
      <c r="H99" s="57"/>
      <c r="I99" s="57"/>
      <c r="J99" s="57"/>
      <c r="K99" s="58"/>
    </row>
    <row r="100" spans="1:14" x14ac:dyDescent="0.2">
      <c r="A100" s="39">
        <v>2024</v>
      </c>
      <c r="F100" s="57"/>
      <c r="G100" s="57"/>
      <c r="H100" s="57"/>
      <c r="I100" s="57"/>
      <c r="J100" s="57"/>
      <c r="K100" s="58"/>
    </row>
    <row r="101" spans="1:14" x14ac:dyDescent="0.2">
      <c r="B101" s="26" t="s">
        <v>6619</v>
      </c>
      <c r="F101" s="57"/>
      <c r="G101" s="57"/>
      <c r="H101" s="57">
        <v>270</v>
      </c>
      <c r="I101" s="57">
        <v>0</v>
      </c>
      <c r="J101" s="57"/>
      <c r="K101" s="58"/>
      <c r="M101" s="39" t="s">
        <v>184</v>
      </c>
      <c r="N101" s="26" t="s">
        <v>6631</v>
      </c>
    </row>
    <row r="102" spans="1:14" x14ac:dyDescent="0.2">
      <c r="B102" s="26" t="s">
        <v>6620</v>
      </c>
      <c r="F102" s="57"/>
      <c r="G102" s="57"/>
      <c r="H102" s="57">
        <v>795</v>
      </c>
      <c r="I102" s="57">
        <v>0</v>
      </c>
      <c r="J102" s="57"/>
      <c r="K102" s="58"/>
      <c r="M102" s="39" t="s">
        <v>184</v>
      </c>
      <c r="N102" s="26" t="s">
        <v>6632</v>
      </c>
    </row>
    <row r="103" spans="1:14" x14ac:dyDescent="0.2">
      <c r="B103" s="26" t="s">
        <v>6621</v>
      </c>
      <c r="F103" s="57"/>
      <c r="G103" s="57"/>
      <c r="H103" s="57">
        <v>257</v>
      </c>
      <c r="I103" s="57">
        <v>514</v>
      </c>
      <c r="J103" s="57"/>
      <c r="K103" s="58"/>
      <c r="M103" s="39" t="s">
        <v>180</v>
      </c>
      <c r="N103" s="26" t="s">
        <v>6633</v>
      </c>
    </row>
    <row r="104" spans="1:14" x14ac:dyDescent="0.2">
      <c r="B104" s="26" t="s">
        <v>6622</v>
      </c>
      <c r="F104" s="57"/>
      <c r="G104" s="57"/>
      <c r="H104" s="57">
        <v>276</v>
      </c>
      <c r="I104" s="57">
        <v>0</v>
      </c>
      <c r="J104" s="57"/>
      <c r="K104" s="58"/>
      <c r="M104" s="39" t="s">
        <v>184</v>
      </c>
      <c r="N104" s="26" t="s">
        <v>6634</v>
      </c>
    </row>
    <row r="105" spans="1:14" x14ac:dyDescent="0.2">
      <c r="B105" s="26" t="s">
        <v>6553</v>
      </c>
      <c r="F105" s="57"/>
      <c r="G105" s="57"/>
      <c r="H105" s="57">
        <v>414</v>
      </c>
      <c r="I105" s="57">
        <v>0</v>
      </c>
      <c r="J105" s="57"/>
      <c r="K105" s="58"/>
      <c r="M105" s="39" t="s">
        <v>184</v>
      </c>
      <c r="N105" s="26" t="s">
        <v>6635</v>
      </c>
    </row>
    <row r="106" spans="1:14" x14ac:dyDescent="0.2">
      <c r="B106" s="26" t="s">
        <v>6623</v>
      </c>
      <c r="F106" s="57"/>
      <c r="G106" s="57"/>
      <c r="H106" s="57">
        <v>220</v>
      </c>
      <c r="I106" s="57">
        <v>0</v>
      </c>
      <c r="J106" s="57"/>
      <c r="K106" s="58"/>
      <c r="M106" s="39" t="s">
        <v>184</v>
      </c>
      <c r="N106" s="26" t="s">
        <v>6636</v>
      </c>
    </row>
    <row r="107" spans="1:14" x14ac:dyDescent="0.2">
      <c r="B107" s="26" t="s">
        <v>6624</v>
      </c>
      <c r="F107" s="57"/>
      <c r="G107" s="57"/>
      <c r="H107" s="57">
        <v>400</v>
      </c>
      <c r="I107" s="57">
        <v>0</v>
      </c>
      <c r="J107" s="57"/>
      <c r="K107" s="58"/>
      <c r="M107" s="39" t="s">
        <v>184</v>
      </c>
      <c r="N107" s="26" t="s">
        <v>6637</v>
      </c>
    </row>
    <row r="108" spans="1:14" x14ac:dyDescent="0.2">
      <c r="B108" s="26" t="s">
        <v>6625</v>
      </c>
      <c r="F108" s="57"/>
      <c r="G108" s="57"/>
      <c r="H108" s="57">
        <v>2060</v>
      </c>
      <c r="I108" s="57">
        <v>0</v>
      </c>
      <c r="J108" s="57"/>
      <c r="K108" s="58"/>
      <c r="M108" s="39" t="s">
        <v>184</v>
      </c>
      <c r="N108" s="26" t="s">
        <v>6638</v>
      </c>
    </row>
    <row r="109" spans="1:14" x14ac:dyDescent="0.2">
      <c r="B109" s="26" t="s">
        <v>6516</v>
      </c>
      <c r="F109" s="57"/>
      <c r="G109" s="57"/>
      <c r="H109" s="57">
        <v>10000</v>
      </c>
      <c r="I109" s="57">
        <v>0</v>
      </c>
      <c r="J109" s="57"/>
      <c r="K109" s="58"/>
      <c r="M109" s="39" t="s">
        <v>184</v>
      </c>
      <c r="N109" s="26" t="s">
        <v>6639</v>
      </c>
    </row>
    <row r="110" spans="1:14" x14ac:dyDescent="0.2">
      <c r="B110" s="26" t="s">
        <v>6626</v>
      </c>
      <c r="F110" s="57"/>
      <c r="G110" s="57"/>
      <c r="H110" s="57">
        <v>250</v>
      </c>
      <c r="I110" s="57">
        <v>0</v>
      </c>
      <c r="J110" s="57"/>
      <c r="K110" s="58"/>
      <c r="M110" s="39" t="s">
        <v>184</v>
      </c>
      <c r="N110" s="26" t="s">
        <v>6640</v>
      </c>
    </row>
    <row r="111" spans="1:14" x14ac:dyDescent="0.2">
      <c r="B111" s="26" t="s">
        <v>6627</v>
      </c>
      <c r="F111" s="57"/>
      <c r="G111" s="57"/>
      <c r="H111" s="57">
        <v>250</v>
      </c>
      <c r="I111" s="57">
        <v>0</v>
      </c>
      <c r="J111" s="57"/>
      <c r="K111" s="58"/>
      <c r="M111" s="39" t="s">
        <v>184</v>
      </c>
      <c r="N111" s="26" t="s">
        <v>6641</v>
      </c>
    </row>
    <row r="112" spans="1:14" x14ac:dyDescent="0.2">
      <c r="B112" s="26" t="s">
        <v>6628</v>
      </c>
      <c r="F112" s="57"/>
      <c r="G112" s="57"/>
      <c r="H112" s="57">
        <v>250</v>
      </c>
      <c r="I112" s="57">
        <v>0</v>
      </c>
      <c r="J112" s="57"/>
      <c r="K112" s="58"/>
      <c r="M112" s="39" t="s">
        <v>184</v>
      </c>
      <c r="N112" s="26" t="s">
        <v>6642</v>
      </c>
    </row>
    <row r="113" spans="1:14" x14ac:dyDescent="0.2">
      <c r="B113" s="26" t="s">
        <v>6629</v>
      </c>
      <c r="F113" s="57"/>
      <c r="G113" s="57"/>
      <c r="H113" s="57">
        <v>1337</v>
      </c>
      <c r="I113" s="57">
        <v>0</v>
      </c>
      <c r="J113" s="57"/>
      <c r="K113" s="58"/>
      <c r="M113" s="39" t="s">
        <v>184</v>
      </c>
      <c r="N113" s="26" t="s">
        <v>6643</v>
      </c>
    </row>
    <row r="114" spans="1:14" x14ac:dyDescent="0.2">
      <c r="B114" s="26" t="s">
        <v>6630</v>
      </c>
      <c r="F114" s="57"/>
      <c r="G114" s="57"/>
      <c r="H114" s="57">
        <v>500</v>
      </c>
      <c r="I114" s="57">
        <v>0</v>
      </c>
      <c r="J114" s="57"/>
      <c r="K114" s="58"/>
      <c r="M114" s="39" t="s">
        <v>184</v>
      </c>
      <c r="N114" s="26" t="s">
        <v>6644</v>
      </c>
    </row>
    <row r="115" spans="1:14" x14ac:dyDescent="0.2">
      <c r="B115" s="39" t="s">
        <v>221</v>
      </c>
      <c r="F115" s="57"/>
      <c r="G115" s="57"/>
      <c r="H115" s="57">
        <v>-28</v>
      </c>
      <c r="I115" s="57">
        <v>-54</v>
      </c>
      <c r="J115" s="57"/>
      <c r="K115" s="58"/>
      <c r="N115" s="3" t="s">
        <v>2338</v>
      </c>
    </row>
    <row r="116" spans="1:14" x14ac:dyDescent="0.2">
      <c r="B116" s="39" t="s">
        <v>166</v>
      </c>
      <c r="F116" s="57"/>
      <c r="G116" s="57"/>
      <c r="H116" s="57">
        <v>366</v>
      </c>
      <c r="I116" s="57">
        <v>53</v>
      </c>
      <c r="J116" s="57"/>
      <c r="K116" s="58"/>
    </row>
    <row r="117" spans="1:14" x14ac:dyDescent="0.2">
      <c r="F117" s="57"/>
      <c r="G117" s="57"/>
      <c r="H117" s="57"/>
      <c r="I117" s="57"/>
      <c r="J117" s="57"/>
      <c r="K117" s="58"/>
    </row>
    <row r="118" spans="1:14" x14ac:dyDescent="0.2">
      <c r="F118" s="57"/>
      <c r="G118" s="57"/>
      <c r="H118" s="57"/>
      <c r="I118" s="57"/>
      <c r="J118" s="57"/>
      <c r="K118" s="58"/>
    </row>
    <row r="119" spans="1:14" x14ac:dyDescent="0.2">
      <c r="A119" s="59" t="s">
        <v>6459</v>
      </c>
      <c r="F119" s="57"/>
      <c r="G119" s="57"/>
      <c r="H119" s="57"/>
      <c r="I119" s="57"/>
      <c r="J119" s="57"/>
      <c r="K119" s="58"/>
    </row>
    <row r="120" spans="1:14" x14ac:dyDescent="0.2">
      <c r="B120" s="39" t="s">
        <v>579</v>
      </c>
      <c r="F120" s="57"/>
      <c r="G120" s="57"/>
      <c r="H120" s="57"/>
      <c r="I120" s="57">
        <v>769</v>
      </c>
      <c r="J120" s="57"/>
      <c r="K120" s="58"/>
      <c r="N120" s="39" t="s">
        <v>8935</v>
      </c>
    </row>
    <row r="121" spans="1:14" x14ac:dyDescent="0.2">
      <c r="B121" s="39" t="s">
        <v>578</v>
      </c>
      <c r="F121" s="57"/>
      <c r="G121" s="57"/>
      <c r="H121" s="57"/>
      <c r="I121" s="57">
        <v>-400</v>
      </c>
      <c r="J121" s="57"/>
      <c r="K121" s="58"/>
      <c r="N121" s="39" t="s">
        <v>8936</v>
      </c>
    </row>
    <row r="122" spans="1:14" x14ac:dyDescent="0.2">
      <c r="B122" s="39" t="s">
        <v>5745</v>
      </c>
      <c r="F122" s="57"/>
      <c r="G122" s="57"/>
      <c r="H122" s="57"/>
      <c r="I122" s="57">
        <v>-6</v>
      </c>
      <c r="J122" s="57"/>
      <c r="K122" s="58"/>
    </row>
    <row r="123" spans="1:14" x14ac:dyDescent="0.2">
      <c r="B123" s="36" t="s">
        <v>4227</v>
      </c>
      <c r="F123" s="57"/>
      <c r="G123" s="57"/>
      <c r="H123" s="57"/>
      <c r="I123" s="57">
        <v>528</v>
      </c>
      <c r="J123" s="57"/>
      <c r="K123" s="58"/>
      <c r="N123" s="39" t="s">
        <v>6293</v>
      </c>
    </row>
    <row r="124" spans="1:14" x14ac:dyDescent="0.2">
      <c r="B124" s="36" t="s">
        <v>6645</v>
      </c>
      <c r="F124" s="57"/>
      <c r="G124" s="57"/>
      <c r="H124" s="57"/>
      <c r="I124" s="57">
        <v>1929</v>
      </c>
      <c r="J124" s="57"/>
      <c r="K124" s="58"/>
      <c r="N124" s="39" t="s">
        <v>6647</v>
      </c>
    </row>
    <row r="125" spans="1:14" x14ac:dyDescent="0.2">
      <c r="F125" s="57"/>
      <c r="G125" s="57"/>
      <c r="H125" s="57"/>
      <c r="I125" s="57"/>
      <c r="J125" s="57"/>
      <c r="K125" s="58"/>
    </row>
    <row r="126" spans="1:14" x14ac:dyDescent="0.2">
      <c r="F126" s="57"/>
      <c r="G126" s="57"/>
      <c r="H126" s="57"/>
      <c r="I126" s="57"/>
      <c r="J126" s="57"/>
      <c r="K126" s="58"/>
    </row>
    <row r="127" spans="1:14" ht="25.5" x14ac:dyDescent="0.2">
      <c r="A127" s="61" t="s">
        <v>6460</v>
      </c>
      <c r="B127" s="62"/>
      <c r="C127" s="66" t="s">
        <v>3292</v>
      </c>
      <c r="D127" s="66" t="s">
        <v>3293</v>
      </c>
      <c r="E127" s="70" t="s">
        <v>7761</v>
      </c>
      <c r="F127" s="57"/>
      <c r="G127" s="57"/>
      <c r="H127" s="57"/>
      <c r="I127" s="57"/>
      <c r="J127" s="57"/>
      <c r="K127" s="58"/>
    </row>
    <row r="128" spans="1:14" x14ac:dyDescent="0.2">
      <c r="A128" s="62"/>
      <c r="B128" s="62" t="s">
        <v>6461</v>
      </c>
      <c r="C128" s="65">
        <v>6</v>
      </c>
      <c r="D128" s="65"/>
      <c r="E128" s="65"/>
      <c r="F128" s="57"/>
      <c r="G128" s="57"/>
      <c r="H128" s="57"/>
      <c r="I128" s="57"/>
      <c r="J128" s="57"/>
      <c r="K128" s="58"/>
      <c r="L128" s="57"/>
      <c r="M128" s="57"/>
    </row>
    <row r="129" spans="1:14" x14ac:dyDescent="0.2">
      <c r="A129" s="62"/>
      <c r="B129" s="51" t="s">
        <v>4227</v>
      </c>
      <c r="C129" s="65">
        <v>-528</v>
      </c>
      <c r="D129" s="65"/>
      <c r="E129" s="65"/>
      <c r="F129" s="57"/>
      <c r="G129" s="57"/>
      <c r="H129" s="57"/>
      <c r="I129" s="57"/>
      <c r="J129" s="57"/>
      <c r="K129" s="58"/>
      <c r="L129" s="57"/>
      <c r="M129" s="57"/>
      <c r="N129" s="39" t="s">
        <v>6293</v>
      </c>
    </row>
    <row r="130" spans="1:14" x14ac:dyDescent="0.2">
      <c r="A130" s="62"/>
      <c r="B130" s="51" t="s">
        <v>6645</v>
      </c>
      <c r="C130" s="65">
        <v>-1929</v>
      </c>
      <c r="D130" s="65"/>
      <c r="E130" s="65"/>
      <c r="F130" s="57"/>
      <c r="G130" s="57"/>
      <c r="H130" s="57"/>
      <c r="I130" s="57"/>
      <c r="J130" s="57"/>
      <c r="K130" s="58"/>
      <c r="L130" s="57"/>
      <c r="M130" s="57"/>
      <c r="N130" s="39" t="s">
        <v>6647</v>
      </c>
    </row>
    <row r="131" spans="1:14" x14ac:dyDescent="0.2">
      <c r="A131" s="62"/>
      <c r="B131" s="51" t="s">
        <v>6646</v>
      </c>
      <c r="C131" s="65">
        <v>-126</v>
      </c>
      <c r="D131" s="65">
        <v>-126</v>
      </c>
      <c r="E131" s="65"/>
      <c r="F131" s="57"/>
      <c r="G131" s="57"/>
      <c r="H131" s="57"/>
      <c r="I131" s="57"/>
      <c r="J131" s="57"/>
      <c r="K131" s="58"/>
      <c r="L131" s="57"/>
      <c r="M131" s="57"/>
      <c r="N131" s="39" t="s">
        <v>6648</v>
      </c>
    </row>
    <row r="132" spans="1:14" x14ac:dyDescent="0.2">
      <c r="A132" s="62"/>
      <c r="B132" s="51" t="s">
        <v>3742</v>
      </c>
      <c r="C132" s="65">
        <v>-1463</v>
      </c>
      <c r="D132" s="65">
        <v>-1463</v>
      </c>
      <c r="E132" s="65"/>
      <c r="F132" s="57"/>
      <c r="G132" s="57"/>
      <c r="H132" s="57"/>
      <c r="I132" s="57"/>
      <c r="J132" s="57"/>
      <c r="K132" s="58"/>
      <c r="L132" s="57"/>
      <c r="M132" s="57"/>
      <c r="N132" s="39" t="s">
        <v>6649</v>
      </c>
    </row>
    <row r="133" spans="1:14" x14ac:dyDescent="0.2">
      <c r="A133" s="62"/>
      <c r="B133" s="68" t="s">
        <v>9013</v>
      </c>
      <c r="C133" s="65">
        <v>-56</v>
      </c>
      <c r="D133" s="65">
        <v>-56</v>
      </c>
      <c r="E133" s="65"/>
      <c r="F133" s="57"/>
      <c r="G133" s="57"/>
      <c r="H133" s="57"/>
      <c r="I133" s="57"/>
      <c r="J133" s="57"/>
      <c r="K133" s="58"/>
      <c r="L133" s="57"/>
      <c r="M133" s="57"/>
      <c r="N133" s="3" t="s">
        <v>9015</v>
      </c>
    </row>
    <row r="134" spans="1:14" x14ac:dyDescent="0.2">
      <c r="A134" s="62"/>
      <c r="B134" s="68" t="s">
        <v>9014</v>
      </c>
      <c r="C134" s="65">
        <v>-78</v>
      </c>
      <c r="D134" s="65">
        <v>-78</v>
      </c>
      <c r="E134" s="65"/>
      <c r="F134" s="57"/>
      <c r="G134" s="57"/>
      <c r="H134" s="57"/>
      <c r="I134" s="57"/>
      <c r="J134" s="57"/>
      <c r="K134" s="58"/>
      <c r="L134" s="57"/>
      <c r="M134" s="57"/>
      <c r="N134" s="3" t="s">
        <v>9016</v>
      </c>
    </row>
    <row r="135" spans="1:14" x14ac:dyDescent="0.2">
      <c r="A135" s="62"/>
      <c r="B135" s="68" t="s">
        <v>6650</v>
      </c>
      <c r="C135" s="65"/>
      <c r="D135" s="65"/>
      <c r="E135" s="65">
        <v>-256</v>
      </c>
      <c r="F135" s="57"/>
      <c r="G135" s="57"/>
      <c r="H135" s="57"/>
      <c r="I135" s="57"/>
      <c r="J135" s="57"/>
      <c r="K135" s="58"/>
      <c r="L135" s="57"/>
      <c r="M135" s="57"/>
      <c r="N135" s="26" t="s">
        <v>6655</v>
      </c>
    </row>
    <row r="136" spans="1:14" x14ac:dyDescent="0.2">
      <c r="A136" s="62"/>
      <c r="B136" s="68" t="s">
        <v>6651</v>
      </c>
      <c r="C136" s="65"/>
      <c r="D136" s="65"/>
      <c r="E136" s="65">
        <v>-358</v>
      </c>
      <c r="F136" s="57"/>
      <c r="G136" s="57"/>
      <c r="H136" s="57"/>
      <c r="I136" s="57"/>
      <c r="J136" s="57"/>
      <c r="K136" s="58"/>
      <c r="L136" s="57"/>
      <c r="M136" s="57"/>
      <c r="N136" s="26" t="s">
        <v>6656</v>
      </c>
    </row>
    <row r="137" spans="1:14" x14ac:dyDescent="0.2">
      <c r="A137" s="62"/>
      <c r="B137" s="68" t="s">
        <v>6652</v>
      </c>
      <c r="C137" s="65"/>
      <c r="D137" s="65"/>
      <c r="E137" s="65">
        <v>-730</v>
      </c>
      <c r="F137" s="57"/>
      <c r="G137" s="57"/>
      <c r="H137" s="57"/>
      <c r="I137" s="57"/>
      <c r="J137" s="57"/>
      <c r="K137" s="58"/>
      <c r="L137" s="57"/>
      <c r="M137" s="57"/>
      <c r="N137" s="26" t="s">
        <v>6657</v>
      </c>
    </row>
    <row r="138" spans="1:14" x14ac:dyDescent="0.2">
      <c r="A138" s="62"/>
      <c r="B138" s="68" t="s">
        <v>6653</v>
      </c>
      <c r="C138" s="65"/>
      <c r="D138" s="65"/>
      <c r="E138" s="65">
        <v>-1200</v>
      </c>
      <c r="F138" s="57"/>
      <c r="G138" s="57"/>
      <c r="H138" s="57"/>
      <c r="I138" s="57"/>
      <c r="J138" s="57"/>
      <c r="K138" s="58"/>
      <c r="L138" s="57"/>
      <c r="M138" s="57"/>
      <c r="N138" s="26" t="s">
        <v>6658</v>
      </c>
    </row>
    <row r="139" spans="1:14" x14ac:dyDescent="0.2">
      <c r="A139" s="62"/>
      <c r="B139" s="68" t="s">
        <v>6654</v>
      </c>
      <c r="C139" s="65"/>
      <c r="D139" s="65"/>
      <c r="E139" s="65">
        <v>-258</v>
      </c>
      <c r="F139" s="57"/>
      <c r="G139" s="57"/>
      <c r="H139" s="57"/>
      <c r="I139" s="57"/>
      <c r="J139" s="57"/>
      <c r="K139" s="58"/>
      <c r="L139" s="57"/>
      <c r="M139" s="57"/>
      <c r="N139" s="26" t="s">
        <v>6659</v>
      </c>
    </row>
    <row r="140" spans="1:14" x14ac:dyDescent="0.2">
      <c r="A140" s="62"/>
      <c r="B140" s="62"/>
      <c r="C140" s="65"/>
      <c r="D140" s="65"/>
      <c r="E140" s="65"/>
      <c r="F140" s="57"/>
      <c r="G140" s="57"/>
      <c r="H140" s="57"/>
      <c r="I140" s="57"/>
      <c r="J140" s="57"/>
      <c r="K140" s="57"/>
      <c r="L140" s="57"/>
      <c r="M140" s="57"/>
    </row>
    <row r="141" spans="1:14" x14ac:dyDescent="0.2">
      <c r="A141" s="69" t="s">
        <v>146</v>
      </c>
      <c r="B141" s="49"/>
      <c r="C141" s="71">
        <f>SUM(C128:C139)</f>
        <v>-4174</v>
      </c>
      <c r="D141" s="71">
        <f>SUM(D128:D139)</f>
        <v>-1723</v>
      </c>
      <c r="E141" s="71">
        <f>SUM(E128:E139)</f>
        <v>-2802</v>
      </c>
      <c r="F141" s="57"/>
      <c r="G141" s="57"/>
      <c r="H141" s="57"/>
      <c r="I141" s="57"/>
      <c r="J141" s="57"/>
      <c r="K141" s="57"/>
      <c r="L141" s="57"/>
      <c r="M141" s="57"/>
    </row>
    <row r="142" spans="1:14" x14ac:dyDescent="0.2">
      <c r="A142" s="62"/>
      <c r="B142" s="49"/>
      <c r="C142" s="50"/>
      <c r="D142" s="50"/>
      <c r="E142" s="50"/>
      <c r="F142" s="57"/>
      <c r="G142" s="57"/>
      <c r="H142" s="57"/>
      <c r="I142" s="57"/>
      <c r="J142" s="57"/>
      <c r="K142" s="57"/>
      <c r="L142" s="57"/>
      <c r="M142" s="57"/>
    </row>
    <row r="143" spans="1:14" x14ac:dyDescent="0.2">
      <c r="A143" s="62" t="s">
        <v>7759</v>
      </c>
      <c r="B143" s="49"/>
      <c r="C143" s="50"/>
      <c r="D143" s="50"/>
      <c r="E143" s="50">
        <f>E141+D141</f>
        <v>-4525</v>
      </c>
      <c r="F143" s="57"/>
      <c r="G143" s="57"/>
      <c r="H143" s="57"/>
      <c r="I143" s="57"/>
      <c r="J143" s="57"/>
      <c r="K143" s="57"/>
      <c r="L143" s="57"/>
      <c r="M143" s="57"/>
    </row>
    <row r="144" spans="1:14" x14ac:dyDescent="0.2">
      <c r="C144" s="57"/>
      <c r="D144" s="57"/>
      <c r="E144" s="57"/>
      <c r="F144" s="57"/>
      <c r="G144" s="57"/>
      <c r="H144" s="57"/>
      <c r="I144" s="57"/>
      <c r="J144" s="57"/>
      <c r="K144" s="57"/>
      <c r="L144" s="57"/>
      <c r="M144" s="57"/>
    </row>
    <row r="145" spans="3:13" x14ac:dyDescent="0.2">
      <c r="C145" s="57"/>
      <c r="D145" s="57"/>
      <c r="E145" s="57"/>
      <c r="F145" s="57"/>
      <c r="G145" s="57"/>
      <c r="H145" s="57"/>
      <c r="I145" s="57"/>
      <c r="J145" s="57"/>
      <c r="K145" s="57"/>
      <c r="L145" s="57"/>
      <c r="M145" s="57"/>
    </row>
    <row r="146" spans="3:13" x14ac:dyDescent="0.2">
      <c r="C146" s="57"/>
      <c r="D146" s="57"/>
      <c r="E146" s="57"/>
      <c r="F146" s="57"/>
      <c r="G146" s="57"/>
      <c r="H146" s="57"/>
      <c r="I146" s="57"/>
      <c r="J146" s="57"/>
      <c r="K146" s="57"/>
      <c r="L146" s="57"/>
      <c r="M146" s="57"/>
    </row>
    <row r="147" spans="3:13" x14ac:dyDescent="0.2">
      <c r="C147" s="57"/>
      <c r="D147" s="57"/>
      <c r="E147" s="57"/>
      <c r="F147" s="57"/>
      <c r="G147" s="57"/>
      <c r="H147" s="57"/>
      <c r="I147" s="57"/>
      <c r="J147" s="57"/>
      <c r="K147" s="57"/>
      <c r="L147" s="57"/>
      <c r="M147" s="57"/>
    </row>
    <row r="148" spans="3:13" x14ac:dyDescent="0.2">
      <c r="C148" s="57"/>
      <c r="D148" s="57"/>
      <c r="E148" s="57"/>
      <c r="F148" s="57"/>
      <c r="G148" s="57"/>
      <c r="H148" s="57"/>
      <c r="I148" s="57"/>
      <c r="J148" s="57"/>
      <c r="K148" s="57"/>
      <c r="L148" s="57"/>
      <c r="M148" s="57"/>
    </row>
    <row r="149" spans="3:13" x14ac:dyDescent="0.2">
      <c r="C149" s="57"/>
      <c r="D149" s="57"/>
      <c r="E149" s="57"/>
      <c r="F149" s="57"/>
      <c r="G149" s="57"/>
      <c r="H149" s="57"/>
      <c r="I149" s="57"/>
      <c r="J149" s="57"/>
      <c r="K149" s="57"/>
      <c r="L149" s="57"/>
      <c r="M149" s="57"/>
    </row>
    <row r="150" spans="3:13" x14ac:dyDescent="0.2">
      <c r="C150" s="57"/>
      <c r="D150" s="57"/>
      <c r="E150" s="57"/>
      <c r="F150" s="57"/>
      <c r="G150" s="57"/>
      <c r="H150" s="57"/>
      <c r="I150" s="57"/>
      <c r="J150" s="57"/>
      <c r="K150" s="57"/>
      <c r="L150" s="57"/>
      <c r="M150" s="57"/>
    </row>
    <row r="151" spans="3:13" x14ac:dyDescent="0.2">
      <c r="C151" s="57"/>
      <c r="D151" s="57"/>
      <c r="E151" s="57"/>
      <c r="F151" s="57"/>
      <c r="G151" s="57"/>
      <c r="H151" s="57"/>
      <c r="I151" s="57"/>
      <c r="J151" s="57"/>
      <c r="K151" s="57"/>
      <c r="L151" s="57"/>
      <c r="M151" s="57"/>
    </row>
    <row r="152" spans="3:13" x14ac:dyDescent="0.2">
      <c r="C152" s="57"/>
      <c r="D152" s="57"/>
      <c r="E152" s="57"/>
      <c r="F152" s="57"/>
      <c r="G152" s="57"/>
      <c r="H152" s="57"/>
      <c r="I152" s="57"/>
      <c r="J152" s="57"/>
      <c r="K152" s="57"/>
      <c r="L152" s="57"/>
      <c r="M152" s="57"/>
    </row>
    <row r="153" spans="3:13" x14ac:dyDescent="0.2">
      <c r="C153" s="57"/>
      <c r="D153" s="57"/>
      <c r="E153" s="57"/>
      <c r="F153" s="57"/>
      <c r="G153" s="57"/>
      <c r="H153" s="57"/>
      <c r="I153" s="57"/>
      <c r="J153" s="57"/>
      <c r="K153" s="57"/>
      <c r="L153" s="57"/>
      <c r="M153" s="57"/>
    </row>
    <row r="154" spans="3:13" x14ac:dyDescent="0.2">
      <c r="C154" s="57"/>
      <c r="D154" s="57"/>
      <c r="E154" s="57"/>
      <c r="F154" s="57"/>
      <c r="G154" s="57"/>
      <c r="H154" s="57"/>
      <c r="I154" s="57"/>
      <c r="J154" s="57"/>
      <c r="K154" s="57"/>
      <c r="L154" s="57"/>
      <c r="M154" s="57"/>
    </row>
    <row r="155" spans="3:13" x14ac:dyDescent="0.2">
      <c r="C155" s="57"/>
      <c r="D155" s="57"/>
      <c r="E155" s="57"/>
      <c r="F155" s="57"/>
      <c r="G155" s="57"/>
      <c r="H155" s="57"/>
      <c r="I155" s="57"/>
      <c r="J155" s="57"/>
      <c r="K155" s="57"/>
      <c r="L155" s="57"/>
      <c r="M155" s="57"/>
    </row>
    <row r="156" spans="3:13" x14ac:dyDescent="0.2">
      <c r="C156" s="57"/>
      <c r="D156" s="57"/>
      <c r="E156" s="57"/>
      <c r="F156" s="57"/>
      <c r="G156" s="57"/>
      <c r="H156" s="57"/>
      <c r="I156" s="57"/>
      <c r="J156" s="57"/>
      <c r="K156" s="57"/>
      <c r="L156" s="57"/>
      <c r="M156" s="57"/>
    </row>
    <row r="157" spans="3:13" x14ac:dyDescent="0.2">
      <c r="C157" s="57"/>
      <c r="D157" s="57"/>
      <c r="E157" s="57"/>
      <c r="F157" s="57"/>
      <c r="G157" s="57"/>
      <c r="H157" s="57"/>
      <c r="I157" s="57"/>
      <c r="J157" s="57"/>
      <c r="K157" s="57"/>
      <c r="L157" s="57"/>
      <c r="M157" s="57"/>
    </row>
    <row r="158" spans="3:13" x14ac:dyDescent="0.2">
      <c r="C158" s="57"/>
      <c r="D158" s="57"/>
      <c r="E158" s="57"/>
      <c r="F158" s="57"/>
      <c r="G158" s="57"/>
      <c r="H158" s="57"/>
      <c r="I158" s="57"/>
      <c r="J158" s="57"/>
      <c r="K158" s="57"/>
      <c r="L158" s="57"/>
      <c r="M158" s="57"/>
    </row>
    <row r="159" spans="3:13" x14ac:dyDescent="0.2">
      <c r="C159" s="57"/>
      <c r="D159" s="57"/>
      <c r="E159" s="57"/>
      <c r="F159" s="57"/>
      <c r="G159" s="57"/>
      <c r="H159" s="57"/>
      <c r="I159" s="57"/>
      <c r="J159" s="57"/>
      <c r="K159" s="57"/>
      <c r="L159" s="57"/>
      <c r="M159" s="57"/>
    </row>
    <row r="160" spans="3:13" x14ac:dyDescent="0.2">
      <c r="C160" s="57"/>
      <c r="D160" s="57"/>
      <c r="E160" s="57"/>
      <c r="F160" s="57"/>
      <c r="G160" s="57"/>
      <c r="H160" s="57"/>
      <c r="I160" s="57"/>
      <c r="J160" s="57"/>
      <c r="K160" s="57"/>
      <c r="L160" s="57"/>
      <c r="M160" s="57"/>
    </row>
    <row r="161" spans="3:13" x14ac:dyDescent="0.2">
      <c r="C161" s="57"/>
      <c r="D161" s="57"/>
      <c r="E161" s="57"/>
      <c r="F161" s="57"/>
      <c r="G161" s="57"/>
      <c r="H161" s="57"/>
      <c r="I161" s="57"/>
      <c r="J161" s="57"/>
      <c r="K161" s="57"/>
      <c r="L161" s="57"/>
      <c r="M161" s="57"/>
    </row>
    <row r="162" spans="3:13" x14ac:dyDescent="0.2">
      <c r="C162" s="57"/>
      <c r="D162" s="57"/>
      <c r="E162" s="57"/>
      <c r="F162" s="57"/>
      <c r="G162" s="57"/>
      <c r="H162" s="57"/>
      <c r="I162" s="57"/>
      <c r="J162" s="57"/>
      <c r="K162" s="57"/>
      <c r="L162" s="57"/>
      <c r="M162" s="57"/>
    </row>
    <row r="163" spans="3:13" x14ac:dyDescent="0.2">
      <c r="C163" s="57"/>
      <c r="D163" s="57"/>
      <c r="E163" s="57"/>
      <c r="F163" s="57"/>
      <c r="G163" s="57"/>
      <c r="H163" s="57"/>
      <c r="I163" s="57"/>
      <c r="J163" s="57"/>
      <c r="K163" s="57"/>
      <c r="L163" s="57"/>
      <c r="M163" s="57"/>
    </row>
    <row r="164" spans="3:13" x14ac:dyDescent="0.2">
      <c r="C164" s="57"/>
      <c r="D164" s="57"/>
      <c r="E164" s="57"/>
      <c r="F164" s="57"/>
      <c r="G164" s="57"/>
      <c r="H164" s="57"/>
      <c r="I164" s="57"/>
      <c r="J164" s="57"/>
      <c r="K164" s="57"/>
      <c r="L164" s="57"/>
      <c r="M164" s="57"/>
    </row>
    <row r="165" spans="3:13" x14ac:dyDescent="0.2">
      <c r="C165" s="57"/>
      <c r="D165" s="57"/>
      <c r="E165" s="57"/>
      <c r="F165" s="57"/>
      <c r="G165" s="57"/>
      <c r="H165" s="57"/>
      <c r="I165" s="57"/>
      <c r="J165" s="57"/>
      <c r="K165" s="57"/>
      <c r="L165" s="57"/>
      <c r="M165" s="57"/>
    </row>
    <row r="166" spans="3:13" x14ac:dyDescent="0.2">
      <c r="C166" s="57"/>
      <c r="D166" s="57"/>
      <c r="E166" s="57"/>
      <c r="F166" s="57"/>
      <c r="G166" s="57"/>
      <c r="H166" s="57"/>
      <c r="I166" s="57"/>
      <c r="J166" s="57"/>
      <c r="K166" s="57"/>
      <c r="L166" s="57"/>
      <c r="M166" s="57"/>
    </row>
    <row r="167" spans="3:13" x14ac:dyDescent="0.2">
      <c r="C167" s="57"/>
      <c r="D167" s="57"/>
      <c r="E167" s="57"/>
      <c r="F167" s="57"/>
      <c r="G167" s="57"/>
      <c r="H167" s="57"/>
      <c r="I167" s="57"/>
      <c r="J167" s="57"/>
      <c r="K167" s="57"/>
      <c r="L167" s="57"/>
      <c r="M167" s="57"/>
    </row>
    <row r="168" spans="3:13" x14ac:dyDescent="0.2">
      <c r="C168" s="57"/>
      <c r="D168" s="57"/>
      <c r="E168" s="57"/>
      <c r="F168" s="57"/>
      <c r="G168" s="57"/>
      <c r="H168" s="57"/>
      <c r="I168" s="57"/>
      <c r="J168" s="57"/>
      <c r="K168" s="57"/>
      <c r="L168" s="57"/>
      <c r="M168" s="57"/>
    </row>
    <row r="169" spans="3:13" x14ac:dyDescent="0.2">
      <c r="C169" s="57"/>
      <c r="D169" s="57"/>
      <c r="E169" s="57"/>
      <c r="F169" s="57"/>
      <c r="G169" s="57"/>
      <c r="H169" s="57"/>
      <c r="I169" s="57"/>
      <c r="J169" s="57"/>
      <c r="K169" s="57"/>
      <c r="L169" s="57"/>
      <c r="M169" s="57"/>
    </row>
    <row r="170" spans="3:13" x14ac:dyDescent="0.2">
      <c r="F170" s="57"/>
      <c r="G170" s="57"/>
      <c r="H170" s="57"/>
      <c r="I170" s="57"/>
      <c r="J170" s="57"/>
      <c r="K170" s="57"/>
    </row>
    <row r="171" spans="3:13" x14ac:dyDescent="0.2">
      <c r="F171" s="57"/>
      <c r="G171" s="57"/>
      <c r="H171" s="57"/>
      <c r="I171" s="57"/>
      <c r="J171" s="57"/>
      <c r="K171" s="57"/>
    </row>
    <row r="172" spans="3:13" x14ac:dyDescent="0.2">
      <c r="F172" s="57"/>
      <c r="G172" s="57"/>
      <c r="H172" s="57"/>
      <c r="I172" s="57"/>
      <c r="J172" s="57"/>
      <c r="K172" s="57"/>
    </row>
    <row r="173" spans="3:13" x14ac:dyDescent="0.2">
      <c r="F173" s="57"/>
      <c r="G173" s="57"/>
      <c r="H173" s="57"/>
      <c r="I173" s="57"/>
      <c r="J173" s="57"/>
      <c r="K173" s="57"/>
    </row>
    <row r="174" spans="3:13" x14ac:dyDescent="0.2">
      <c r="F174" s="57"/>
      <c r="G174" s="57"/>
      <c r="H174" s="57"/>
      <c r="I174" s="57"/>
      <c r="J174" s="57"/>
      <c r="K174" s="57"/>
    </row>
    <row r="175" spans="3:13" x14ac:dyDescent="0.2">
      <c r="F175" s="57"/>
      <c r="G175" s="57"/>
      <c r="H175" s="57"/>
      <c r="I175" s="57"/>
      <c r="J175" s="57"/>
      <c r="K175" s="57"/>
    </row>
    <row r="176" spans="3:13" x14ac:dyDescent="0.2">
      <c r="F176" s="57"/>
      <c r="G176" s="57"/>
      <c r="H176" s="57"/>
      <c r="I176" s="57"/>
      <c r="J176" s="57"/>
      <c r="K176" s="57"/>
    </row>
    <row r="177" spans="6:11" x14ac:dyDescent="0.2">
      <c r="F177" s="57"/>
      <c r="G177" s="57"/>
      <c r="H177" s="57"/>
      <c r="I177" s="57"/>
      <c r="J177" s="57"/>
      <c r="K177" s="57"/>
    </row>
    <row r="178" spans="6:11" x14ac:dyDescent="0.2">
      <c r="F178" s="57"/>
      <c r="G178" s="57"/>
      <c r="H178" s="57"/>
      <c r="I178" s="57"/>
      <c r="J178" s="57"/>
      <c r="K178" s="57"/>
    </row>
    <row r="179" spans="6:11" x14ac:dyDescent="0.2">
      <c r="F179" s="57"/>
      <c r="G179" s="57"/>
      <c r="H179" s="57"/>
      <c r="I179" s="57"/>
      <c r="J179" s="57"/>
      <c r="K179" s="57"/>
    </row>
    <row r="180" spans="6:11" x14ac:dyDescent="0.2">
      <c r="F180" s="57"/>
      <c r="G180" s="57"/>
      <c r="H180" s="57"/>
      <c r="I180" s="57"/>
      <c r="J180" s="57"/>
      <c r="K180" s="57"/>
    </row>
    <row r="181" spans="6:11" x14ac:dyDescent="0.2">
      <c r="F181" s="57"/>
      <c r="G181" s="57"/>
      <c r="H181" s="57"/>
      <c r="I181" s="57"/>
      <c r="J181" s="57"/>
      <c r="K181" s="57"/>
    </row>
    <row r="182" spans="6:11" x14ac:dyDescent="0.2">
      <c r="F182" s="57"/>
      <c r="G182" s="57"/>
      <c r="H182" s="57"/>
      <c r="I182" s="57"/>
      <c r="J182" s="57"/>
      <c r="K182" s="57"/>
    </row>
    <row r="183" spans="6:11" x14ac:dyDescent="0.2">
      <c r="F183" s="57"/>
      <c r="G183" s="57"/>
      <c r="H183" s="57"/>
      <c r="I183" s="57"/>
      <c r="J183" s="57"/>
      <c r="K183" s="57"/>
    </row>
    <row r="184" spans="6:11" x14ac:dyDescent="0.2">
      <c r="F184" s="57"/>
      <c r="G184" s="57"/>
      <c r="H184" s="57"/>
      <c r="I184" s="57"/>
      <c r="J184" s="57"/>
      <c r="K184" s="57"/>
    </row>
    <row r="185" spans="6:11" x14ac:dyDescent="0.2">
      <c r="F185" s="57"/>
      <c r="G185" s="57"/>
      <c r="H185" s="57"/>
      <c r="I185" s="57"/>
      <c r="J185" s="57"/>
      <c r="K185" s="57"/>
    </row>
    <row r="186" spans="6:11" x14ac:dyDescent="0.2">
      <c r="F186" s="57"/>
      <c r="G186" s="57"/>
      <c r="H186" s="57"/>
      <c r="I186" s="57"/>
      <c r="J186" s="57"/>
      <c r="K186" s="57"/>
    </row>
    <row r="187" spans="6:11" x14ac:dyDescent="0.2">
      <c r="F187" s="57"/>
      <c r="G187" s="57"/>
      <c r="H187" s="57"/>
      <c r="I187" s="57"/>
      <c r="J187" s="57"/>
      <c r="K187" s="57"/>
    </row>
    <row r="188" spans="6:11" x14ac:dyDescent="0.2">
      <c r="F188" s="57"/>
      <c r="G188" s="57"/>
      <c r="H188" s="57"/>
      <c r="I188" s="57"/>
      <c r="J188" s="57"/>
      <c r="K188" s="57"/>
    </row>
    <row r="189" spans="6:11" x14ac:dyDescent="0.2">
      <c r="F189" s="57"/>
      <c r="G189" s="57"/>
      <c r="H189" s="57"/>
      <c r="I189" s="57"/>
      <c r="J189" s="57"/>
      <c r="K189" s="57"/>
    </row>
    <row r="190" spans="6:11" x14ac:dyDescent="0.2">
      <c r="F190" s="57"/>
      <c r="G190" s="57"/>
      <c r="H190" s="57"/>
      <c r="I190" s="57"/>
      <c r="J190" s="57"/>
      <c r="K190" s="57"/>
    </row>
    <row r="191" spans="6:11" x14ac:dyDescent="0.2">
      <c r="F191" s="57"/>
      <c r="G191" s="57"/>
      <c r="H191" s="57"/>
      <c r="I191" s="57"/>
      <c r="J191" s="57"/>
      <c r="K191" s="57"/>
    </row>
  </sheetData>
  <hyperlinks>
    <hyperlink ref="A1" location="'statewide summary'!Print_Titles" display="Link to Summary Worksheet" xr:uid="{2C7B39F6-90E1-4B40-BE72-F37FFFA4E4F2}"/>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2/19/2025</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8E326-5C59-425C-8EDD-E39E8E2DC2A2}">
  <dimension ref="A1:N164"/>
  <sheetViews>
    <sheetView showGridLines="0" workbookViewId="0">
      <pane xSplit="2" ySplit="10" topLeftCell="C11" activePane="bottomRight" state="frozen"/>
      <selection pane="topRight" activeCell="C1" sqref="C1"/>
      <selection pane="bottomLeft" activeCell="A14" sqref="A14"/>
      <selection pane="bottomRight" activeCell="B17" sqref="B17"/>
    </sheetView>
  </sheetViews>
  <sheetFormatPr defaultRowHeight="12.75" x14ac:dyDescent="0.2"/>
  <cols>
    <col min="1" max="1" width="5.42578125" style="39" customWidth="1"/>
    <col min="2" max="2" width="28.28515625" style="39" customWidth="1"/>
    <col min="3" max="9" width="13.7109375" style="39" customWidth="1"/>
    <col min="10" max="10" width="1.85546875" style="39" customWidth="1"/>
    <col min="11" max="11" width="9.140625" style="39"/>
    <col min="12" max="12" width="1.85546875" style="39" customWidth="1"/>
    <col min="13" max="16384" width="9.140625" style="39"/>
  </cols>
  <sheetData>
    <row r="1" spans="1:11" ht="16.149999999999999" customHeight="1" x14ac:dyDescent="0.2">
      <c r="A1" s="92" t="s">
        <v>8923</v>
      </c>
    </row>
    <row r="2" spans="1:11" ht="14.45" customHeight="1" x14ac:dyDescent="0.2">
      <c r="B2" s="94" t="s">
        <v>1385</v>
      </c>
    </row>
    <row r="3" spans="1:11" ht="2.1" customHeight="1" x14ac:dyDescent="0.2"/>
    <row r="4" spans="1:11" ht="14.45" customHeight="1" x14ac:dyDescent="0.2">
      <c r="B4" s="46" t="s">
        <v>1</v>
      </c>
    </row>
    <row r="5" spans="1:11" ht="1.1499999999999999" customHeight="1" x14ac:dyDescent="0.2"/>
    <row r="6" spans="1:11" ht="14.45" customHeight="1" x14ac:dyDescent="0.2">
      <c r="B6" s="46" t="s">
        <v>2</v>
      </c>
    </row>
    <row r="7" spans="1:11" ht="0.75" customHeight="1" x14ac:dyDescent="0.2"/>
    <row r="8" spans="1:11" ht="14.45" customHeight="1" x14ac:dyDescent="0.2">
      <c r="B8" s="47" t="s">
        <v>3</v>
      </c>
    </row>
    <row r="9" spans="1:11" x14ac:dyDescent="0.2">
      <c r="B9" s="42" t="s">
        <v>4</v>
      </c>
      <c r="C9" s="37" t="s">
        <v>4</v>
      </c>
      <c r="D9" s="37" t="s">
        <v>4</v>
      </c>
      <c r="E9" s="37" t="s">
        <v>4</v>
      </c>
      <c r="F9" s="37" t="s">
        <v>4</v>
      </c>
      <c r="G9" s="37" t="s">
        <v>4</v>
      </c>
      <c r="H9" s="37" t="s">
        <v>5</v>
      </c>
      <c r="I9" s="37" t="s">
        <v>174</v>
      </c>
    </row>
    <row r="10" spans="1:11" x14ac:dyDescent="0.2">
      <c r="B10" s="43" t="s">
        <v>4</v>
      </c>
      <c r="C10" s="38" t="s">
        <v>7</v>
      </c>
      <c r="D10" s="38" t="s">
        <v>8</v>
      </c>
      <c r="E10" s="38" t="s">
        <v>9</v>
      </c>
      <c r="F10" s="38" t="s">
        <v>10</v>
      </c>
      <c r="G10" s="38" t="s">
        <v>11</v>
      </c>
      <c r="H10" s="38" t="s">
        <v>12</v>
      </c>
      <c r="I10" s="38" t="s">
        <v>13</v>
      </c>
      <c r="K10" s="54" t="s">
        <v>331</v>
      </c>
    </row>
    <row r="11" spans="1:11" x14ac:dyDescent="0.2">
      <c r="B11" s="42" t="s">
        <v>153</v>
      </c>
      <c r="C11" s="86">
        <v>0</v>
      </c>
      <c r="D11" s="86">
        <v>0</v>
      </c>
      <c r="E11" s="86">
        <v>0</v>
      </c>
      <c r="F11" s="86">
        <v>0</v>
      </c>
      <c r="G11" s="86">
        <v>0</v>
      </c>
      <c r="H11" s="86">
        <v>163734</v>
      </c>
      <c r="I11" s="86">
        <v>157430</v>
      </c>
    </row>
    <row r="12" spans="1:11" x14ac:dyDescent="0.2">
      <c r="B12" s="42" t="s">
        <v>1384</v>
      </c>
      <c r="C12" s="86">
        <v>8308.2520000000004</v>
      </c>
      <c r="D12" s="86">
        <v>6876.84</v>
      </c>
      <c r="E12" s="86">
        <v>11678.853999999999</v>
      </c>
      <c r="F12" s="86">
        <v>12012.227000000001</v>
      </c>
      <c r="G12" s="86">
        <v>14955.060299999999</v>
      </c>
      <c r="H12" s="86">
        <v>0</v>
      </c>
      <c r="I12" s="86">
        <v>0</v>
      </c>
    </row>
    <row r="13" spans="1:11" x14ac:dyDescent="0.2">
      <c r="B13" s="42" t="s">
        <v>1383</v>
      </c>
      <c r="C13" s="86">
        <v>37702.771000000001</v>
      </c>
      <c r="D13" s="86">
        <v>49463.641000000003</v>
      </c>
      <c r="E13" s="86">
        <v>51329.415000000001</v>
      </c>
      <c r="F13" s="86">
        <v>66122.62</v>
      </c>
      <c r="G13" s="86">
        <v>79157.091539999994</v>
      </c>
      <c r="H13" s="86">
        <v>0</v>
      </c>
      <c r="I13" s="86">
        <v>0</v>
      </c>
    </row>
    <row r="14" spans="1:11" x14ac:dyDescent="0.2">
      <c r="B14" s="42" t="s">
        <v>1382</v>
      </c>
      <c r="C14" s="86">
        <v>20605.544000000002</v>
      </c>
      <c r="D14" s="86">
        <v>23357.745999999999</v>
      </c>
      <c r="E14" s="86">
        <v>26095.096000000001</v>
      </c>
      <c r="F14" s="86">
        <v>31733.73</v>
      </c>
      <c r="G14" s="86">
        <v>38707.104070000001</v>
      </c>
      <c r="H14" s="86">
        <v>0</v>
      </c>
      <c r="I14" s="86">
        <v>0</v>
      </c>
    </row>
    <row r="15" spans="1:11" x14ac:dyDescent="0.2">
      <c r="B15" s="45" t="s">
        <v>146</v>
      </c>
      <c r="C15" s="41">
        <v>66616.566999999995</v>
      </c>
      <c r="D15" s="41">
        <v>79698.226999999999</v>
      </c>
      <c r="E15" s="41">
        <v>89103.365000000005</v>
      </c>
      <c r="F15" s="41">
        <v>109868.577</v>
      </c>
      <c r="G15" s="41">
        <v>132819.25591000001</v>
      </c>
      <c r="H15" s="41">
        <v>163734</v>
      </c>
      <c r="I15" s="41">
        <v>157430</v>
      </c>
    </row>
    <row r="17" spans="1:14" x14ac:dyDescent="0.2">
      <c r="B17" s="72" t="s">
        <v>9036</v>
      </c>
      <c r="C17" s="87"/>
      <c r="D17" s="87"/>
      <c r="E17" s="87"/>
      <c r="F17" s="87"/>
      <c r="G17" s="87"/>
      <c r="H17" s="87"/>
      <c r="I17" s="88">
        <f>I15+K17</f>
        <v>157430</v>
      </c>
      <c r="K17" s="55">
        <f>SUM(K18:K131)</f>
        <v>0</v>
      </c>
    </row>
    <row r="18" spans="1:14" x14ac:dyDescent="0.2">
      <c r="B18" s="87" t="s">
        <v>257</v>
      </c>
      <c r="C18" s="87"/>
      <c r="D18" s="87"/>
      <c r="E18" s="87"/>
      <c r="F18" s="87"/>
      <c r="G18" s="87"/>
      <c r="H18" s="87"/>
      <c r="I18" s="89">
        <f>I17/I15-1</f>
        <v>0</v>
      </c>
      <c r="K18" s="56"/>
    </row>
    <row r="19" spans="1:14" x14ac:dyDescent="0.2">
      <c r="G19" s="57"/>
      <c r="H19" s="57"/>
      <c r="I19" s="57"/>
      <c r="J19" s="57"/>
      <c r="K19" s="58"/>
    </row>
    <row r="20" spans="1:14" x14ac:dyDescent="0.2">
      <c r="D20" s="57"/>
      <c r="E20" s="57"/>
      <c r="F20" s="57"/>
      <c r="G20" s="57"/>
      <c r="H20" s="57"/>
      <c r="I20" s="57"/>
      <c r="J20" s="57"/>
      <c r="K20" s="58"/>
    </row>
    <row r="21" spans="1:14" x14ac:dyDescent="0.2">
      <c r="A21" s="59" t="s">
        <v>256</v>
      </c>
      <c r="D21" s="57"/>
      <c r="E21" s="57"/>
      <c r="F21" s="57"/>
      <c r="G21" s="57"/>
      <c r="H21" s="57"/>
      <c r="I21" s="57"/>
      <c r="J21" s="57"/>
      <c r="K21" s="58"/>
    </row>
    <row r="22" spans="1:14" x14ac:dyDescent="0.2">
      <c r="D22" s="57"/>
      <c r="E22" s="57"/>
      <c r="F22" s="57"/>
      <c r="G22" s="57"/>
      <c r="H22" s="57"/>
      <c r="I22" s="57"/>
      <c r="J22" s="57"/>
      <c r="K22" s="58"/>
    </row>
    <row r="23" spans="1:14" x14ac:dyDescent="0.2">
      <c r="A23" s="60">
        <v>2021</v>
      </c>
      <c r="D23" s="57"/>
      <c r="E23" s="57"/>
      <c r="F23" s="57"/>
      <c r="G23" s="57"/>
      <c r="H23" s="57"/>
      <c r="I23" s="57"/>
      <c r="J23" s="57"/>
      <c r="K23" s="58"/>
    </row>
    <row r="24" spans="1:14" x14ac:dyDescent="0.2">
      <c r="B24" s="26" t="s">
        <v>6660</v>
      </c>
      <c r="G24" s="57">
        <v>1</v>
      </c>
      <c r="H24" s="57">
        <v>0</v>
      </c>
      <c r="I24" s="57"/>
      <c r="J24" s="57"/>
      <c r="K24" s="58"/>
      <c r="M24" s="39" t="s">
        <v>184</v>
      </c>
      <c r="N24" s="26" t="s">
        <v>6673</v>
      </c>
    </row>
    <row r="25" spans="1:14" x14ac:dyDescent="0.2">
      <c r="B25" s="26" t="s">
        <v>6661</v>
      </c>
      <c r="G25" s="57">
        <v>42</v>
      </c>
      <c r="H25" s="57">
        <v>62</v>
      </c>
      <c r="I25" s="57"/>
      <c r="J25" s="57"/>
      <c r="K25" s="58"/>
      <c r="M25" s="39" t="s">
        <v>182</v>
      </c>
      <c r="N25" s="26" t="s">
        <v>6674</v>
      </c>
    </row>
    <row r="26" spans="1:14" x14ac:dyDescent="0.2">
      <c r="B26" s="26" t="s">
        <v>6662</v>
      </c>
      <c r="G26" s="57">
        <v>9</v>
      </c>
      <c r="H26" s="57">
        <v>0</v>
      </c>
      <c r="I26" s="57"/>
      <c r="J26" s="57"/>
      <c r="K26" s="58"/>
      <c r="M26" s="39" t="s">
        <v>184</v>
      </c>
      <c r="N26" s="26" t="s">
        <v>6675</v>
      </c>
    </row>
    <row r="27" spans="1:14" x14ac:dyDescent="0.2">
      <c r="B27" s="26" t="s">
        <v>6663</v>
      </c>
      <c r="G27" s="57">
        <v>100</v>
      </c>
      <c r="H27" s="57">
        <v>53</v>
      </c>
      <c r="I27" s="57"/>
      <c r="J27" s="57"/>
      <c r="K27" s="58"/>
      <c r="M27" s="39" t="s">
        <v>182</v>
      </c>
      <c r="N27" s="26" t="s">
        <v>6676</v>
      </c>
    </row>
    <row r="28" spans="1:14" x14ac:dyDescent="0.2">
      <c r="B28" s="26" t="s">
        <v>6664</v>
      </c>
      <c r="G28" s="57">
        <v>9</v>
      </c>
      <c r="H28" s="57">
        <v>0</v>
      </c>
      <c r="I28" s="57"/>
      <c r="J28" s="57"/>
      <c r="K28" s="58"/>
      <c r="M28" s="39" t="s">
        <v>184</v>
      </c>
      <c r="N28" s="26" t="s">
        <v>6677</v>
      </c>
    </row>
    <row r="29" spans="1:14" x14ac:dyDescent="0.2">
      <c r="B29" s="26" t="s">
        <v>6665</v>
      </c>
      <c r="G29" s="57">
        <v>64</v>
      </c>
      <c r="H29" s="57">
        <v>128</v>
      </c>
      <c r="I29" s="57"/>
      <c r="J29" s="57"/>
      <c r="K29" s="58"/>
      <c r="M29" s="39" t="s">
        <v>180</v>
      </c>
      <c r="N29" s="26" t="s">
        <v>6678</v>
      </c>
    </row>
    <row r="30" spans="1:14" x14ac:dyDescent="0.2">
      <c r="B30" s="26" t="s">
        <v>6666</v>
      </c>
      <c r="G30" s="57">
        <v>316</v>
      </c>
      <c r="H30" s="57">
        <v>1266</v>
      </c>
      <c r="I30" s="57"/>
      <c r="J30" s="57"/>
      <c r="K30" s="58"/>
      <c r="M30" s="39" t="s">
        <v>182</v>
      </c>
      <c r="N30" s="26" t="s">
        <v>6679</v>
      </c>
    </row>
    <row r="31" spans="1:14" x14ac:dyDescent="0.2">
      <c r="B31" s="26" t="s">
        <v>6667</v>
      </c>
      <c r="G31" s="57">
        <v>207</v>
      </c>
      <c r="H31" s="57">
        <v>0</v>
      </c>
      <c r="I31" s="57"/>
      <c r="J31" s="57"/>
      <c r="K31" s="58"/>
      <c r="M31" s="39" t="s">
        <v>184</v>
      </c>
      <c r="N31" s="26" t="s">
        <v>6680</v>
      </c>
    </row>
    <row r="32" spans="1:14" x14ac:dyDescent="0.2">
      <c r="B32" s="26" t="s">
        <v>6668</v>
      </c>
      <c r="G32" s="57">
        <v>2500</v>
      </c>
      <c r="H32" s="57">
        <v>2500</v>
      </c>
      <c r="I32" s="57"/>
      <c r="J32" s="57"/>
      <c r="K32" s="58"/>
      <c r="M32" s="39" t="s">
        <v>180</v>
      </c>
      <c r="N32" s="26" t="s">
        <v>6681</v>
      </c>
    </row>
    <row r="33" spans="1:14" x14ac:dyDescent="0.2">
      <c r="B33" s="26" t="s">
        <v>5878</v>
      </c>
      <c r="G33" s="57">
        <v>376</v>
      </c>
      <c r="H33" s="57">
        <v>326</v>
      </c>
      <c r="I33" s="57"/>
      <c r="J33" s="57"/>
      <c r="K33" s="58"/>
      <c r="M33" s="39" t="s">
        <v>180</v>
      </c>
      <c r="N33" s="26" t="s">
        <v>6682</v>
      </c>
    </row>
    <row r="34" spans="1:14" x14ac:dyDescent="0.2">
      <c r="B34" s="26" t="s">
        <v>6669</v>
      </c>
      <c r="G34" s="57">
        <v>1320</v>
      </c>
      <c r="H34" s="57">
        <v>0</v>
      </c>
      <c r="I34" s="57"/>
      <c r="J34" s="57"/>
      <c r="K34" s="58"/>
      <c r="M34" s="39" t="s">
        <v>184</v>
      </c>
      <c r="N34" s="26" t="s">
        <v>6683</v>
      </c>
    </row>
    <row r="35" spans="1:14" x14ac:dyDescent="0.2">
      <c r="B35" s="26" t="s">
        <v>6670</v>
      </c>
      <c r="G35" s="57">
        <v>1334</v>
      </c>
      <c r="H35" s="57">
        <v>0</v>
      </c>
      <c r="I35" s="57"/>
      <c r="J35" s="57"/>
      <c r="K35" s="58"/>
      <c r="M35" s="39" t="s">
        <v>184</v>
      </c>
      <c r="N35" s="26" t="s">
        <v>6684</v>
      </c>
    </row>
    <row r="36" spans="1:14" x14ac:dyDescent="0.2">
      <c r="B36" s="26" t="s">
        <v>6671</v>
      </c>
      <c r="G36" s="57">
        <v>213</v>
      </c>
      <c r="H36" s="57">
        <v>0</v>
      </c>
      <c r="I36" s="57"/>
      <c r="J36" s="57"/>
      <c r="K36" s="58"/>
      <c r="M36" s="39" t="s">
        <v>184</v>
      </c>
      <c r="N36" s="26" t="s">
        <v>6685</v>
      </c>
    </row>
    <row r="37" spans="1:14" x14ac:dyDescent="0.2">
      <c r="B37" s="26" t="s">
        <v>3320</v>
      </c>
      <c r="G37" s="57">
        <v>2</v>
      </c>
      <c r="H37" s="57">
        <v>0</v>
      </c>
      <c r="I37" s="57"/>
      <c r="J37" s="57"/>
      <c r="K37" s="58"/>
      <c r="M37" s="39" t="s">
        <v>184</v>
      </c>
      <c r="N37" s="26" t="s">
        <v>6686</v>
      </c>
    </row>
    <row r="38" spans="1:14" x14ac:dyDescent="0.2">
      <c r="B38" s="26" t="s">
        <v>3321</v>
      </c>
      <c r="G38" s="57">
        <v>2</v>
      </c>
      <c r="H38" s="57">
        <v>0</v>
      </c>
      <c r="I38" s="57"/>
      <c r="J38" s="57"/>
      <c r="K38" s="58"/>
      <c r="M38" s="39" t="s">
        <v>184</v>
      </c>
      <c r="N38" s="26" t="s">
        <v>3338</v>
      </c>
    </row>
    <row r="39" spans="1:14" x14ac:dyDescent="0.2">
      <c r="B39" s="26" t="s">
        <v>6672</v>
      </c>
      <c r="G39" s="57">
        <v>1039</v>
      </c>
      <c r="H39" s="57">
        <v>1038</v>
      </c>
      <c r="I39" s="57"/>
      <c r="J39" s="57"/>
      <c r="K39" s="58"/>
      <c r="M39" s="39" t="s">
        <v>180</v>
      </c>
      <c r="N39" s="39" t="s">
        <v>6687</v>
      </c>
    </row>
    <row r="40" spans="1:14" x14ac:dyDescent="0.2">
      <c r="B40" s="39" t="s">
        <v>221</v>
      </c>
      <c r="G40" s="57">
        <v>-2166</v>
      </c>
      <c r="H40" s="57">
        <v>886</v>
      </c>
      <c r="I40" s="57"/>
      <c r="J40" s="57"/>
      <c r="K40" s="58"/>
      <c r="N40" s="3" t="s">
        <v>2279</v>
      </c>
    </row>
    <row r="41" spans="1:14" x14ac:dyDescent="0.2">
      <c r="B41" s="39" t="s">
        <v>166</v>
      </c>
      <c r="G41" s="57">
        <v>2087</v>
      </c>
      <c r="H41" s="57">
        <v>324</v>
      </c>
      <c r="I41" s="57"/>
      <c r="J41" s="57"/>
      <c r="K41" s="58"/>
    </row>
    <row r="42" spans="1:14" x14ac:dyDescent="0.2">
      <c r="G42" s="57"/>
      <c r="H42" s="57"/>
      <c r="I42" s="57"/>
      <c r="J42" s="57"/>
      <c r="K42" s="58"/>
    </row>
    <row r="43" spans="1:14" x14ac:dyDescent="0.2">
      <c r="A43" s="39">
        <v>2022</v>
      </c>
      <c r="G43" s="57"/>
      <c r="H43" s="57"/>
      <c r="I43" s="57"/>
      <c r="J43" s="57"/>
      <c r="K43" s="58"/>
    </row>
    <row r="44" spans="1:14" x14ac:dyDescent="0.2">
      <c r="B44" s="26" t="s">
        <v>6688</v>
      </c>
      <c r="G44" s="57">
        <v>1898</v>
      </c>
      <c r="H44" s="57">
        <v>2088</v>
      </c>
      <c r="I44" s="57"/>
      <c r="J44" s="57"/>
      <c r="K44" s="58"/>
      <c r="M44" s="39" t="s">
        <v>180</v>
      </c>
      <c r="N44" s="26" t="s">
        <v>6696</v>
      </c>
    </row>
    <row r="45" spans="1:14" x14ac:dyDescent="0.2">
      <c r="B45" s="26" t="s">
        <v>6689</v>
      </c>
      <c r="G45" s="57">
        <v>94</v>
      </c>
      <c r="H45" s="57">
        <v>188</v>
      </c>
      <c r="I45" s="57"/>
      <c r="J45" s="57"/>
      <c r="K45" s="58"/>
      <c r="M45" s="39" t="s">
        <v>180</v>
      </c>
      <c r="N45" s="26" t="s">
        <v>6697</v>
      </c>
    </row>
    <row r="46" spans="1:14" x14ac:dyDescent="0.2">
      <c r="B46" s="26" t="s">
        <v>6690</v>
      </c>
      <c r="G46" s="57">
        <v>811</v>
      </c>
      <c r="H46" s="57">
        <v>1520</v>
      </c>
      <c r="I46" s="57"/>
      <c r="J46" s="57"/>
      <c r="K46" s="58"/>
      <c r="M46" s="39" t="s">
        <v>182</v>
      </c>
      <c r="N46" s="26" t="s">
        <v>6698</v>
      </c>
    </row>
    <row r="47" spans="1:14" x14ac:dyDescent="0.2">
      <c r="B47" s="26" t="s">
        <v>6691</v>
      </c>
      <c r="G47" s="57">
        <v>441</v>
      </c>
      <c r="H47" s="57">
        <v>0</v>
      </c>
      <c r="I47" s="57"/>
      <c r="J47" s="57"/>
      <c r="K47" s="58"/>
      <c r="M47" s="39" t="s">
        <v>184</v>
      </c>
      <c r="N47" s="26" t="s">
        <v>6699</v>
      </c>
    </row>
    <row r="48" spans="1:14" x14ac:dyDescent="0.2">
      <c r="B48" s="26" t="s">
        <v>6692</v>
      </c>
      <c r="G48" s="57">
        <v>2578</v>
      </c>
      <c r="H48" s="57">
        <v>0</v>
      </c>
      <c r="I48" s="57"/>
      <c r="J48" s="57"/>
      <c r="K48" s="58"/>
      <c r="M48" s="39" t="s">
        <v>184</v>
      </c>
      <c r="N48" s="26" t="s">
        <v>6700</v>
      </c>
    </row>
    <row r="49" spans="1:14" x14ac:dyDescent="0.2">
      <c r="B49" s="26" t="s">
        <v>6693</v>
      </c>
      <c r="G49" s="57">
        <v>191</v>
      </c>
      <c r="H49" s="57">
        <v>362</v>
      </c>
      <c r="I49" s="57"/>
      <c r="J49" s="57"/>
      <c r="K49" s="58"/>
      <c r="M49" s="39" t="s">
        <v>182</v>
      </c>
      <c r="N49" s="26" t="s">
        <v>6701</v>
      </c>
    </row>
    <row r="50" spans="1:14" x14ac:dyDescent="0.2">
      <c r="B50" s="26" t="s">
        <v>6694</v>
      </c>
      <c r="G50" s="57">
        <v>1562</v>
      </c>
      <c r="H50" s="57">
        <v>0</v>
      </c>
      <c r="I50" s="57"/>
      <c r="J50" s="57"/>
      <c r="K50" s="58"/>
      <c r="M50" s="39" t="s">
        <v>184</v>
      </c>
      <c r="N50" s="26" t="s">
        <v>6702</v>
      </c>
    </row>
    <row r="51" spans="1:14" x14ac:dyDescent="0.2">
      <c r="B51" s="26" t="s">
        <v>6695</v>
      </c>
      <c r="G51" s="57">
        <v>330</v>
      </c>
      <c r="H51" s="57">
        <v>660</v>
      </c>
      <c r="I51" s="57"/>
      <c r="J51" s="57"/>
      <c r="K51" s="58"/>
      <c r="M51" s="39" t="s">
        <v>180</v>
      </c>
      <c r="N51" s="26" t="s">
        <v>6703</v>
      </c>
    </row>
    <row r="52" spans="1:14" x14ac:dyDescent="0.2">
      <c r="B52" s="39" t="s">
        <v>221</v>
      </c>
      <c r="G52" s="57">
        <v>2640</v>
      </c>
      <c r="H52" s="57">
        <v>4643</v>
      </c>
      <c r="I52" s="57"/>
      <c r="J52" s="57"/>
      <c r="K52" s="58"/>
      <c r="N52" s="39" t="s">
        <v>3285</v>
      </c>
    </row>
    <row r="53" spans="1:14" x14ac:dyDescent="0.2">
      <c r="B53" s="39" t="s">
        <v>166</v>
      </c>
      <c r="G53" s="57">
        <v>294</v>
      </c>
      <c r="H53" s="57">
        <v>394</v>
      </c>
      <c r="I53" s="57"/>
      <c r="J53" s="57"/>
      <c r="K53" s="58"/>
    </row>
    <row r="54" spans="1:14" x14ac:dyDescent="0.2">
      <c r="G54" s="57"/>
      <c r="H54" s="57"/>
      <c r="I54" s="57"/>
      <c r="J54" s="57"/>
      <c r="K54" s="58"/>
    </row>
    <row r="55" spans="1:14" x14ac:dyDescent="0.2">
      <c r="A55" s="39">
        <v>2023</v>
      </c>
      <c r="G55" s="57"/>
      <c r="H55" s="57"/>
      <c r="I55" s="57"/>
      <c r="J55" s="57"/>
      <c r="K55" s="58"/>
    </row>
    <row r="56" spans="1:14" x14ac:dyDescent="0.2">
      <c r="B56" s="26" t="s">
        <v>6704</v>
      </c>
      <c r="G56" s="57">
        <v>1822</v>
      </c>
      <c r="H56" s="57"/>
      <c r="I56" s="57"/>
      <c r="J56" s="57"/>
      <c r="K56" s="58"/>
      <c r="M56" s="39" t="s">
        <v>184</v>
      </c>
      <c r="N56" s="26" t="s">
        <v>6705</v>
      </c>
    </row>
    <row r="57" spans="1:14" x14ac:dyDescent="0.2">
      <c r="B57" s="26" t="s">
        <v>3367</v>
      </c>
      <c r="G57" s="57"/>
      <c r="H57" s="57">
        <v>482</v>
      </c>
      <c r="I57" s="57">
        <v>482</v>
      </c>
      <c r="J57" s="57"/>
      <c r="K57" s="58"/>
      <c r="M57" s="39" t="s">
        <v>180</v>
      </c>
      <c r="N57" s="26" t="s">
        <v>6729</v>
      </c>
    </row>
    <row r="58" spans="1:14" x14ac:dyDescent="0.2">
      <c r="B58" s="26" t="s">
        <v>6706</v>
      </c>
      <c r="G58" s="57"/>
      <c r="H58" s="57">
        <v>24</v>
      </c>
      <c r="I58" s="57">
        <v>0</v>
      </c>
      <c r="J58" s="57"/>
      <c r="K58" s="58"/>
      <c r="M58" s="39" t="s">
        <v>184</v>
      </c>
      <c r="N58" s="26" t="s">
        <v>6730</v>
      </c>
    </row>
    <row r="59" spans="1:14" x14ac:dyDescent="0.2">
      <c r="B59" s="26" t="s">
        <v>6707</v>
      </c>
      <c r="G59" s="57"/>
      <c r="H59" s="57">
        <v>7</v>
      </c>
      <c r="I59" s="57">
        <v>0</v>
      </c>
      <c r="J59" s="57"/>
      <c r="K59" s="58"/>
      <c r="M59" s="39" t="s">
        <v>184</v>
      </c>
      <c r="N59" s="26" t="s">
        <v>6731</v>
      </c>
    </row>
    <row r="60" spans="1:14" x14ac:dyDescent="0.2">
      <c r="B60" s="26" t="s">
        <v>6708</v>
      </c>
      <c r="G60" s="57"/>
      <c r="H60" s="57">
        <v>22</v>
      </c>
      <c r="I60" s="57">
        <v>22</v>
      </c>
      <c r="J60" s="57"/>
      <c r="K60" s="58"/>
      <c r="M60" s="39" t="s">
        <v>180</v>
      </c>
      <c r="N60" s="26" t="s">
        <v>6732</v>
      </c>
    </row>
    <row r="61" spans="1:14" x14ac:dyDescent="0.2">
      <c r="B61" s="26" t="s">
        <v>6709</v>
      </c>
      <c r="G61" s="57"/>
      <c r="H61" s="57">
        <v>-98</v>
      </c>
      <c r="I61" s="57">
        <v>-98</v>
      </c>
      <c r="J61" s="57"/>
      <c r="K61" s="58"/>
      <c r="M61" s="39" t="s">
        <v>180</v>
      </c>
      <c r="N61" s="26" t="s">
        <v>6733</v>
      </c>
    </row>
    <row r="62" spans="1:14" x14ac:dyDescent="0.2">
      <c r="B62" s="26" t="s">
        <v>6710</v>
      </c>
      <c r="G62" s="57"/>
      <c r="H62" s="57">
        <v>7</v>
      </c>
      <c r="I62" s="57">
        <v>0</v>
      </c>
      <c r="J62" s="57"/>
      <c r="K62" s="58"/>
      <c r="M62" s="39" t="s">
        <v>184</v>
      </c>
      <c r="N62" s="26" t="s">
        <v>6734</v>
      </c>
    </row>
    <row r="63" spans="1:14" x14ac:dyDescent="0.2">
      <c r="B63" s="26" t="s">
        <v>6711</v>
      </c>
      <c r="G63" s="57"/>
      <c r="H63" s="57">
        <v>10</v>
      </c>
      <c r="I63" s="57">
        <v>10</v>
      </c>
      <c r="J63" s="57"/>
      <c r="K63" s="58"/>
      <c r="M63" s="39" t="s">
        <v>180</v>
      </c>
      <c r="N63" s="26" t="s">
        <v>6735</v>
      </c>
    </row>
    <row r="64" spans="1:14" x14ac:dyDescent="0.2">
      <c r="B64" s="26" t="s">
        <v>6712</v>
      </c>
      <c r="G64" s="57"/>
      <c r="H64" s="57">
        <v>388</v>
      </c>
      <c r="I64" s="57">
        <v>136</v>
      </c>
      <c r="J64" s="57"/>
      <c r="K64" s="58"/>
      <c r="M64" s="39" t="s">
        <v>180</v>
      </c>
      <c r="N64" s="26" t="s">
        <v>6736</v>
      </c>
    </row>
    <row r="65" spans="2:14" x14ac:dyDescent="0.2">
      <c r="B65" s="26" t="s">
        <v>6713</v>
      </c>
      <c r="G65" s="57"/>
      <c r="H65" s="57">
        <v>1225</v>
      </c>
      <c r="I65" s="57">
        <v>934</v>
      </c>
      <c r="J65" s="57"/>
      <c r="K65" s="58"/>
      <c r="M65" s="39" t="s">
        <v>180</v>
      </c>
      <c r="N65" s="26" t="s">
        <v>6737</v>
      </c>
    </row>
    <row r="66" spans="2:14" x14ac:dyDescent="0.2">
      <c r="B66" s="26" t="s">
        <v>6714</v>
      </c>
      <c r="G66" s="57"/>
      <c r="H66" s="57">
        <v>204</v>
      </c>
      <c r="I66" s="57">
        <v>0</v>
      </c>
      <c r="J66" s="57"/>
      <c r="K66" s="58"/>
      <c r="M66" s="39" t="s">
        <v>184</v>
      </c>
      <c r="N66" s="26" t="s">
        <v>6738</v>
      </c>
    </row>
    <row r="67" spans="2:14" x14ac:dyDescent="0.2">
      <c r="B67" s="26" t="s">
        <v>6715</v>
      </c>
      <c r="G67" s="57"/>
      <c r="H67" s="57">
        <v>2904</v>
      </c>
      <c r="I67" s="57">
        <v>380</v>
      </c>
      <c r="J67" s="57"/>
      <c r="K67" s="58"/>
      <c r="M67" s="39" t="s">
        <v>182</v>
      </c>
      <c r="N67" s="26" t="s">
        <v>6739</v>
      </c>
    </row>
    <row r="68" spans="2:14" x14ac:dyDescent="0.2">
      <c r="B68" s="26" t="s">
        <v>6716</v>
      </c>
      <c r="G68" s="57"/>
      <c r="H68" s="57">
        <v>1205</v>
      </c>
      <c r="I68" s="57">
        <v>0</v>
      </c>
      <c r="J68" s="57"/>
      <c r="K68" s="58"/>
      <c r="M68" s="39" t="s">
        <v>184</v>
      </c>
      <c r="N68" s="26" t="s">
        <v>6740</v>
      </c>
    </row>
    <row r="69" spans="2:14" x14ac:dyDescent="0.2">
      <c r="B69" s="26" t="s">
        <v>6717</v>
      </c>
      <c r="G69" s="57"/>
      <c r="H69" s="57">
        <v>86</v>
      </c>
      <c r="I69" s="57">
        <v>0</v>
      </c>
      <c r="J69" s="57"/>
      <c r="K69" s="58"/>
      <c r="M69" s="39" t="s">
        <v>184</v>
      </c>
      <c r="N69" s="26" t="s">
        <v>6741</v>
      </c>
    </row>
    <row r="70" spans="2:14" x14ac:dyDescent="0.2">
      <c r="B70" s="26" t="s">
        <v>6718</v>
      </c>
      <c r="G70" s="57"/>
      <c r="H70" s="57">
        <v>0</v>
      </c>
      <c r="I70" s="57">
        <v>230</v>
      </c>
      <c r="J70" s="57"/>
      <c r="K70" s="58"/>
      <c r="M70" s="39" t="s">
        <v>182</v>
      </c>
      <c r="N70" s="26" t="s">
        <v>6742</v>
      </c>
    </row>
    <row r="71" spans="2:14" x14ac:dyDescent="0.2">
      <c r="B71" s="26" t="s">
        <v>6691</v>
      </c>
      <c r="G71" s="57"/>
      <c r="H71" s="57">
        <v>1962</v>
      </c>
      <c r="I71" s="57">
        <v>0</v>
      </c>
      <c r="J71" s="57"/>
      <c r="K71" s="58"/>
      <c r="M71" s="39" t="s">
        <v>184</v>
      </c>
      <c r="N71" s="26" t="s">
        <v>6743</v>
      </c>
    </row>
    <row r="72" spans="2:14" x14ac:dyDescent="0.2">
      <c r="B72" s="26" t="s">
        <v>6719</v>
      </c>
      <c r="G72" s="57"/>
      <c r="H72" s="57">
        <v>225</v>
      </c>
      <c r="I72" s="57">
        <v>75</v>
      </c>
      <c r="J72" s="57"/>
      <c r="K72" s="58"/>
      <c r="M72" s="39" t="s">
        <v>182</v>
      </c>
      <c r="N72" s="26" t="s">
        <v>6744</v>
      </c>
    </row>
    <row r="73" spans="2:14" x14ac:dyDescent="0.2">
      <c r="B73" s="26" t="s">
        <v>6720</v>
      </c>
      <c r="G73" s="57"/>
      <c r="H73" s="57">
        <v>161</v>
      </c>
      <c r="I73" s="57">
        <v>0</v>
      </c>
      <c r="J73" s="57"/>
      <c r="K73" s="58"/>
      <c r="M73" s="39" t="s">
        <v>184</v>
      </c>
      <c r="N73" s="26" t="s">
        <v>6745</v>
      </c>
    </row>
    <row r="74" spans="2:14" x14ac:dyDescent="0.2">
      <c r="B74" s="26" t="s">
        <v>6721</v>
      </c>
      <c r="G74" s="57"/>
      <c r="H74" s="57">
        <v>1238</v>
      </c>
      <c r="I74" s="57">
        <v>2432</v>
      </c>
      <c r="J74" s="57"/>
      <c r="K74" s="58"/>
      <c r="M74" s="39" t="s">
        <v>182</v>
      </c>
      <c r="N74" s="26" t="s">
        <v>6746</v>
      </c>
    </row>
    <row r="75" spans="2:14" x14ac:dyDescent="0.2">
      <c r="B75" s="26" t="s">
        <v>6722</v>
      </c>
      <c r="G75" s="57"/>
      <c r="H75" s="57">
        <v>591</v>
      </c>
      <c r="I75" s="57">
        <v>558</v>
      </c>
      <c r="J75" s="57"/>
      <c r="K75" s="58"/>
      <c r="M75" s="39" t="s">
        <v>180</v>
      </c>
      <c r="N75" s="26" t="s">
        <v>6747</v>
      </c>
    </row>
    <row r="76" spans="2:14" x14ac:dyDescent="0.2">
      <c r="B76" s="26" t="s">
        <v>6723</v>
      </c>
      <c r="G76" s="57"/>
      <c r="H76" s="57">
        <v>4846</v>
      </c>
      <c r="I76" s="57">
        <v>0</v>
      </c>
      <c r="J76" s="57"/>
      <c r="K76" s="58"/>
      <c r="M76" s="39" t="s">
        <v>184</v>
      </c>
      <c r="N76" s="26" t="s">
        <v>6748</v>
      </c>
    </row>
    <row r="77" spans="2:14" x14ac:dyDescent="0.2">
      <c r="B77" s="26" t="s">
        <v>6724</v>
      </c>
      <c r="G77" s="57"/>
      <c r="H77" s="57">
        <v>482</v>
      </c>
      <c r="I77" s="57">
        <v>464</v>
      </c>
      <c r="J77" s="57"/>
      <c r="K77" s="58"/>
      <c r="M77" s="39" t="s">
        <v>180</v>
      </c>
      <c r="N77" s="26" t="s">
        <v>6749</v>
      </c>
    </row>
    <row r="78" spans="2:14" x14ac:dyDescent="0.2">
      <c r="B78" s="26" t="s">
        <v>6725</v>
      </c>
      <c r="G78" s="57"/>
      <c r="H78" s="57">
        <v>32</v>
      </c>
      <c r="I78" s="57">
        <v>12</v>
      </c>
      <c r="J78" s="57"/>
      <c r="K78" s="58"/>
      <c r="M78" s="39" t="s">
        <v>180</v>
      </c>
      <c r="N78" s="26" t="s">
        <v>6750</v>
      </c>
    </row>
    <row r="79" spans="2:14" x14ac:dyDescent="0.2">
      <c r="B79" s="26" t="s">
        <v>6726</v>
      </c>
      <c r="G79" s="57"/>
      <c r="H79" s="57">
        <v>250</v>
      </c>
      <c r="I79" s="57">
        <v>250</v>
      </c>
      <c r="J79" s="57"/>
      <c r="K79" s="58"/>
      <c r="M79" s="39" t="s">
        <v>180</v>
      </c>
      <c r="N79" s="26" t="s">
        <v>6751</v>
      </c>
    </row>
    <row r="80" spans="2:14" x14ac:dyDescent="0.2">
      <c r="B80" s="26" t="s">
        <v>6727</v>
      </c>
      <c r="G80" s="57"/>
      <c r="H80" s="57">
        <v>31</v>
      </c>
      <c r="I80" s="57">
        <v>30</v>
      </c>
      <c r="J80" s="57"/>
      <c r="K80" s="58"/>
      <c r="M80" s="39" t="s">
        <v>180</v>
      </c>
      <c r="N80" s="26" t="s">
        <v>6752</v>
      </c>
    </row>
    <row r="81" spans="1:14" x14ac:dyDescent="0.2">
      <c r="B81" s="26" t="s">
        <v>6728</v>
      </c>
      <c r="G81" s="57"/>
      <c r="H81" s="57">
        <v>1263</v>
      </c>
      <c r="I81" s="57">
        <v>900</v>
      </c>
      <c r="J81" s="57"/>
      <c r="K81" s="58"/>
      <c r="M81" s="39" t="s">
        <v>180</v>
      </c>
      <c r="N81" s="26" t="s">
        <v>2961</v>
      </c>
    </row>
    <row r="82" spans="1:14" x14ac:dyDescent="0.2">
      <c r="B82" s="39" t="s">
        <v>221</v>
      </c>
      <c r="G82" s="57"/>
      <c r="H82" s="57">
        <v>6773</v>
      </c>
      <c r="I82" s="57">
        <v>6440</v>
      </c>
      <c r="J82" s="57"/>
      <c r="K82" s="58"/>
      <c r="N82" s="39" t="s">
        <v>2491</v>
      </c>
    </row>
    <row r="83" spans="1:14" x14ac:dyDescent="0.2">
      <c r="B83" s="39" t="s">
        <v>166</v>
      </c>
      <c r="G83" s="57"/>
      <c r="H83" s="57">
        <v>1513</v>
      </c>
      <c r="I83" s="57">
        <v>1062</v>
      </c>
      <c r="J83" s="57"/>
      <c r="K83" s="58"/>
    </row>
    <row r="84" spans="1:14" x14ac:dyDescent="0.2">
      <c r="G84" s="57"/>
      <c r="H84" s="57"/>
      <c r="I84" s="57"/>
      <c r="J84" s="57"/>
      <c r="K84" s="58"/>
    </row>
    <row r="85" spans="1:14" x14ac:dyDescent="0.2">
      <c r="A85" s="39">
        <v>2024</v>
      </c>
      <c r="G85" s="57"/>
      <c r="H85" s="57"/>
      <c r="I85" s="57"/>
      <c r="J85" s="57"/>
      <c r="K85" s="58"/>
    </row>
    <row r="86" spans="1:14" x14ac:dyDescent="0.2">
      <c r="B86" s="26" t="s">
        <v>6753</v>
      </c>
      <c r="G86" s="57"/>
      <c r="H86" s="57">
        <v>89</v>
      </c>
      <c r="I86" s="57">
        <v>0</v>
      </c>
      <c r="J86" s="57"/>
      <c r="K86" s="58"/>
      <c r="M86" s="39" t="s">
        <v>184</v>
      </c>
      <c r="N86" s="26" t="s">
        <v>6767</v>
      </c>
    </row>
    <row r="87" spans="1:14" x14ac:dyDescent="0.2">
      <c r="B87" s="26" t="s">
        <v>6754</v>
      </c>
      <c r="G87" s="57"/>
      <c r="H87" s="57">
        <v>-9</v>
      </c>
      <c r="I87" s="57">
        <v>0</v>
      </c>
      <c r="J87" s="57"/>
      <c r="K87" s="58"/>
      <c r="M87" s="39" t="s">
        <v>184</v>
      </c>
      <c r="N87" s="26" t="s">
        <v>6768</v>
      </c>
    </row>
    <row r="88" spans="1:14" x14ac:dyDescent="0.2">
      <c r="B88" s="26" t="s">
        <v>6755</v>
      </c>
      <c r="G88" s="57"/>
      <c r="H88" s="57">
        <v>2026</v>
      </c>
      <c r="I88" s="57">
        <f>5926-2026</f>
        <v>3900</v>
      </c>
      <c r="J88" s="57"/>
      <c r="K88" s="58"/>
      <c r="M88" s="39" t="s">
        <v>182</v>
      </c>
      <c r="N88" s="26" t="s">
        <v>6769</v>
      </c>
    </row>
    <row r="89" spans="1:14" x14ac:dyDescent="0.2">
      <c r="B89" s="26" t="s">
        <v>6756</v>
      </c>
      <c r="G89" s="57"/>
      <c r="H89" s="57">
        <v>419</v>
      </c>
      <c r="I89" s="57">
        <v>0</v>
      </c>
      <c r="J89" s="57"/>
      <c r="K89" s="58"/>
      <c r="M89" s="39" t="s">
        <v>184</v>
      </c>
      <c r="N89" s="26" t="s">
        <v>6770</v>
      </c>
    </row>
    <row r="90" spans="1:14" x14ac:dyDescent="0.2">
      <c r="B90" s="26" t="s">
        <v>6757</v>
      </c>
      <c r="G90" s="57"/>
      <c r="H90" s="57">
        <v>361</v>
      </c>
      <c r="I90" s="57">
        <f>595-361</f>
        <v>234</v>
      </c>
      <c r="J90" s="57"/>
      <c r="K90" s="58"/>
      <c r="M90" s="39" t="s">
        <v>180</v>
      </c>
      <c r="N90" s="26" t="s">
        <v>6771</v>
      </c>
    </row>
    <row r="91" spans="1:14" x14ac:dyDescent="0.2">
      <c r="B91" s="26" t="s">
        <v>6758</v>
      </c>
      <c r="G91" s="57"/>
      <c r="H91" s="57">
        <v>76</v>
      </c>
      <c r="I91" s="57">
        <v>0</v>
      </c>
      <c r="J91" s="57"/>
      <c r="K91" s="58"/>
      <c r="M91" s="39" t="s">
        <v>184</v>
      </c>
      <c r="N91" s="26" t="s">
        <v>6772</v>
      </c>
    </row>
    <row r="92" spans="1:14" x14ac:dyDescent="0.2">
      <c r="B92" s="26" t="s">
        <v>6759</v>
      </c>
      <c r="G92" s="57"/>
      <c r="H92" s="57">
        <v>1828</v>
      </c>
      <c r="I92" s="57">
        <v>0</v>
      </c>
      <c r="J92" s="57"/>
      <c r="K92" s="58"/>
      <c r="M92" s="39" t="s">
        <v>184</v>
      </c>
      <c r="N92" s="26" t="s">
        <v>6773</v>
      </c>
    </row>
    <row r="93" spans="1:14" x14ac:dyDescent="0.2">
      <c r="B93" s="26" t="s">
        <v>6760</v>
      </c>
      <c r="G93" s="57"/>
      <c r="H93" s="57">
        <v>675</v>
      </c>
      <c r="I93" s="57">
        <f>1847-675</f>
        <v>1172</v>
      </c>
      <c r="J93" s="57"/>
      <c r="K93" s="58"/>
      <c r="M93" s="39" t="s">
        <v>182</v>
      </c>
      <c r="N93" s="26" t="s">
        <v>6774</v>
      </c>
    </row>
    <row r="94" spans="1:14" x14ac:dyDescent="0.2">
      <c r="B94" s="26" t="s">
        <v>6761</v>
      </c>
      <c r="G94" s="57"/>
      <c r="H94" s="57">
        <v>63</v>
      </c>
      <c r="I94" s="57">
        <v>0</v>
      </c>
      <c r="J94" s="57"/>
      <c r="K94" s="58"/>
      <c r="M94" s="39" t="s">
        <v>184</v>
      </c>
      <c r="N94" s="26" t="s">
        <v>6775</v>
      </c>
    </row>
    <row r="95" spans="1:14" x14ac:dyDescent="0.2">
      <c r="B95" s="26" t="s">
        <v>6762</v>
      </c>
      <c r="G95" s="57"/>
      <c r="H95" s="57">
        <v>18</v>
      </c>
      <c r="I95" s="57">
        <f>74-18</f>
        <v>56</v>
      </c>
      <c r="J95" s="57"/>
      <c r="K95" s="58"/>
      <c r="M95" s="39" t="s">
        <v>182</v>
      </c>
      <c r="N95" s="26" t="s">
        <v>6776</v>
      </c>
    </row>
    <row r="96" spans="1:14" x14ac:dyDescent="0.2">
      <c r="B96" s="26" t="s">
        <v>6763</v>
      </c>
      <c r="G96" s="57"/>
      <c r="H96" s="57">
        <v>500</v>
      </c>
      <c r="I96" s="57">
        <v>0</v>
      </c>
      <c r="J96" s="57"/>
      <c r="K96" s="58"/>
      <c r="M96" s="39" t="s">
        <v>184</v>
      </c>
      <c r="N96" s="26" t="s">
        <v>6777</v>
      </c>
    </row>
    <row r="97" spans="1:14" x14ac:dyDescent="0.2">
      <c r="B97" s="26" t="s">
        <v>6764</v>
      </c>
      <c r="G97" s="57"/>
      <c r="H97" s="57">
        <v>29</v>
      </c>
      <c r="I97" s="57">
        <f>81-29</f>
        <v>52</v>
      </c>
      <c r="J97" s="57"/>
      <c r="K97" s="58"/>
      <c r="M97" s="39" t="s">
        <v>182</v>
      </c>
      <c r="N97" s="26" t="s">
        <v>6778</v>
      </c>
    </row>
    <row r="98" spans="1:14" x14ac:dyDescent="0.2">
      <c r="B98" s="26" t="s">
        <v>6765</v>
      </c>
      <c r="G98" s="57"/>
      <c r="H98" s="57">
        <v>940</v>
      </c>
      <c r="I98" s="57">
        <f>1892-940</f>
        <v>952</v>
      </c>
      <c r="J98" s="57"/>
      <c r="K98" s="58"/>
      <c r="M98" s="39" t="s">
        <v>180</v>
      </c>
      <c r="N98" s="26" t="s">
        <v>6779</v>
      </c>
    </row>
    <row r="99" spans="1:14" x14ac:dyDescent="0.2">
      <c r="B99" s="26" t="s">
        <v>6766</v>
      </c>
      <c r="G99" s="57"/>
      <c r="H99" s="57">
        <v>689</v>
      </c>
      <c r="I99" s="57">
        <f>1296-689</f>
        <v>607</v>
      </c>
      <c r="J99" s="57"/>
      <c r="K99" s="58"/>
      <c r="M99" s="39" t="s">
        <v>182</v>
      </c>
      <c r="N99" s="26" t="s">
        <v>6780</v>
      </c>
    </row>
    <row r="100" spans="1:14" x14ac:dyDescent="0.2">
      <c r="B100" s="39" t="s">
        <v>221</v>
      </c>
      <c r="G100" s="57"/>
      <c r="H100" s="57">
        <v>-82</v>
      </c>
      <c r="I100" s="57">
        <f>-240+82</f>
        <v>-158</v>
      </c>
      <c r="J100" s="57"/>
      <c r="K100" s="58"/>
      <c r="N100" s="3" t="s">
        <v>2338</v>
      </c>
    </row>
    <row r="101" spans="1:14" x14ac:dyDescent="0.2">
      <c r="B101" s="39" t="s">
        <v>166</v>
      </c>
      <c r="G101" s="57"/>
      <c r="H101" s="57">
        <v>808</v>
      </c>
      <c r="I101" s="57">
        <f>882-808</f>
        <v>74</v>
      </c>
      <c r="J101" s="57"/>
      <c r="K101" s="58"/>
    </row>
    <row r="102" spans="1:14" x14ac:dyDescent="0.2">
      <c r="G102" s="57"/>
      <c r="H102" s="57"/>
      <c r="I102" s="57"/>
      <c r="J102" s="57"/>
      <c r="K102" s="58"/>
    </row>
    <row r="103" spans="1:14" x14ac:dyDescent="0.2">
      <c r="G103" s="57"/>
      <c r="H103" s="57"/>
      <c r="I103" s="57"/>
      <c r="J103" s="57"/>
      <c r="K103" s="58"/>
    </row>
    <row r="104" spans="1:14" x14ac:dyDescent="0.2">
      <c r="A104" s="59" t="s">
        <v>6459</v>
      </c>
      <c r="G104" s="57"/>
      <c r="H104" s="57"/>
      <c r="I104" s="57"/>
      <c r="J104" s="57"/>
      <c r="K104" s="58"/>
    </row>
    <row r="105" spans="1:14" x14ac:dyDescent="0.2">
      <c r="B105" s="39" t="s">
        <v>579</v>
      </c>
      <c r="G105" s="57"/>
      <c r="H105" s="57"/>
      <c r="I105" s="57">
        <v>1741</v>
      </c>
      <c r="J105" s="57"/>
      <c r="K105" s="58"/>
      <c r="N105" s="39" t="s">
        <v>8935</v>
      </c>
    </row>
    <row r="106" spans="1:14" x14ac:dyDescent="0.2">
      <c r="B106" s="39" t="s">
        <v>578</v>
      </c>
      <c r="G106" s="57"/>
      <c r="H106" s="57"/>
      <c r="I106" s="57">
        <v>-1270</v>
      </c>
      <c r="J106" s="57"/>
      <c r="K106" s="58"/>
      <c r="N106" s="39" t="s">
        <v>8936</v>
      </c>
    </row>
    <row r="107" spans="1:14" x14ac:dyDescent="0.2">
      <c r="B107" s="39" t="s">
        <v>5745</v>
      </c>
      <c r="G107" s="57"/>
      <c r="H107" s="57"/>
      <c r="I107" s="57">
        <v>2196</v>
      </c>
      <c r="J107" s="57"/>
      <c r="K107" s="58"/>
    </row>
    <row r="108" spans="1:14" x14ac:dyDescent="0.2">
      <c r="B108" s="36" t="s">
        <v>6442</v>
      </c>
      <c r="G108" s="57"/>
      <c r="H108" s="57"/>
      <c r="I108" s="48">
        <v>-78</v>
      </c>
      <c r="J108" s="57"/>
      <c r="K108" s="58"/>
      <c r="N108" s="39" t="s">
        <v>6785</v>
      </c>
    </row>
    <row r="109" spans="1:14" x14ac:dyDescent="0.2">
      <c r="B109" s="36" t="s">
        <v>4227</v>
      </c>
      <c r="G109" s="57"/>
      <c r="H109" s="57"/>
      <c r="I109" s="48">
        <v>-333</v>
      </c>
      <c r="J109" s="57"/>
      <c r="K109" s="58"/>
      <c r="N109" s="39" t="s">
        <v>6786</v>
      </c>
    </row>
    <row r="110" spans="1:14" x14ac:dyDescent="0.2">
      <c r="B110" s="36" t="s">
        <v>5047</v>
      </c>
      <c r="G110" s="57"/>
      <c r="H110" s="57"/>
      <c r="I110" s="48">
        <v>108</v>
      </c>
      <c r="J110" s="57"/>
      <c r="K110" s="58"/>
      <c r="N110" s="39" t="s">
        <v>6787</v>
      </c>
    </row>
    <row r="111" spans="1:14" x14ac:dyDescent="0.2">
      <c r="B111" s="36" t="s">
        <v>6781</v>
      </c>
      <c r="G111" s="57"/>
      <c r="H111" s="57"/>
      <c r="I111" s="48">
        <v>4</v>
      </c>
      <c r="J111" s="57"/>
      <c r="K111" s="58"/>
      <c r="N111" s="39" t="s">
        <v>6788</v>
      </c>
    </row>
    <row r="112" spans="1:14" x14ac:dyDescent="0.2">
      <c r="B112" s="36" t="s">
        <v>6782</v>
      </c>
      <c r="G112" s="57"/>
      <c r="H112" s="57"/>
      <c r="I112" s="48">
        <v>1860</v>
      </c>
      <c r="J112" s="57"/>
      <c r="K112" s="58"/>
      <c r="N112" s="39" t="s">
        <v>6789</v>
      </c>
    </row>
    <row r="113" spans="1:14" x14ac:dyDescent="0.2">
      <c r="B113" s="36" t="s">
        <v>6714</v>
      </c>
      <c r="G113" s="57"/>
      <c r="H113" s="57"/>
      <c r="I113" s="48">
        <v>375</v>
      </c>
      <c r="J113" s="57"/>
      <c r="K113" s="58"/>
      <c r="N113" s="39" t="s">
        <v>6790</v>
      </c>
    </row>
    <row r="114" spans="1:14" x14ac:dyDescent="0.2">
      <c r="B114" s="36" t="s">
        <v>6759</v>
      </c>
      <c r="G114" s="57"/>
      <c r="H114" s="57"/>
      <c r="I114" s="48">
        <v>326</v>
      </c>
      <c r="J114" s="57"/>
      <c r="K114" s="58"/>
      <c r="N114" s="39" t="s">
        <v>6791</v>
      </c>
    </row>
    <row r="115" spans="1:14" x14ac:dyDescent="0.2">
      <c r="B115" s="36" t="s">
        <v>6691</v>
      </c>
      <c r="G115" s="57"/>
      <c r="H115" s="57"/>
      <c r="I115" s="48">
        <v>1630</v>
      </c>
      <c r="J115" s="57"/>
      <c r="K115" s="58"/>
      <c r="N115" s="39" t="s">
        <v>6792</v>
      </c>
    </row>
    <row r="116" spans="1:14" x14ac:dyDescent="0.2">
      <c r="B116" s="36" t="s">
        <v>6783</v>
      </c>
      <c r="G116" s="57"/>
      <c r="H116" s="57"/>
      <c r="I116" s="48">
        <v>694</v>
      </c>
      <c r="J116" s="57"/>
      <c r="K116" s="58"/>
      <c r="N116" s="39" t="s">
        <v>6793</v>
      </c>
    </row>
    <row r="117" spans="1:14" x14ac:dyDescent="0.2">
      <c r="B117" s="63" t="s">
        <v>6784</v>
      </c>
      <c r="G117" s="57"/>
      <c r="H117" s="57"/>
      <c r="I117" s="48">
        <v>49</v>
      </c>
      <c r="J117" s="57"/>
      <c r="K117" s="58"/>
      <c r="N117" s="39" t="s">
        <v>6794</v>
      </c>
    </row>
    <row r="118" spans="1:14" x14ac:dyDescent="0.2">
      <c r="G118" s="57"/>
      <c r="H118" s="57"/>
      <c r="I118" s="57"/>
      <c r="J118" s="57"/>
      <c r="K118" s="58"/>
    </row>
    <row r="119" spans="1:14" x14ac:dyDescent="0.2">
      <c r="G119" s="57"/>
      <c r="H119" s="57"/>
      <c r="I119" s="57"/>
      <c r="J119" s="57"/>
      <c r="K119" s="58"/>
    </row>
    <row r="120" spans="1:14" ht="25.5" x14ac:dyDescent="0.2">
      <c r="A120" s="61" t="s">
        <v>6460</v>
      </c>
      <c r="B120" s="62"/>
      <c r="C120" s="66" t="s">
        <v>3292</v>
      </c>
      <c r="D120" s="66" t="s">
        <v>3293</v>
      </c>
      <c r="E120" s="70" t="s">
        <v>7761</v>
      </c>
      <c r="G120" s="57"/>
      <c r="H120" s="57"/>
      <c r="I120" s="57"/>
      <c r="J120" s="57"/>
      <c r="K120" s="58"/>
    </row>
    <row r="121" spans="1:14" x14ac:dyDescent="0.2">
      <c r="A121" s="62"/>
      <c r="B121" s="51" t="s">
        <v>6442</v>
      </c>
      <c r="C121" s="65">
        <v>78</v>
      </c>
      <c r="D121" s="65"/>
      <c r="E121" s="65"/>
      <c r="F121" s="57"/>
      <c r="G121" s="57"/>
      <c r="H121" s="57"/>
      <c r="I121" s="57"/>
      <c r="J121" s="57"/>
      <c r="K121" s="58"/>
      <c r="L121" s="57"/>
    </row>
    <row r="122" spans="1:14" x14ac:dyDescent="0.2">
      <c r="A122" s="62"/>
      <c r="B122" s="51" t="s">
        <v>4227</v>
      </c>
      <c r="C122" s="65">
        <v>333</v>
      </c>
      <c r="D122" s="65"/>
      <c r="E122" s="65"/>
      <c r="F122" s="57"/>
      <c r="G122" s="57"/>
      <c r="H122" s="57"/>
      <c r="I122" s="57"/>
      <c r="J122" s="57"/>
      <c r="K122" s="58"/>
      <c r="L122" s="57"/>
    </row>
    <row r="123" spans="1:14" x14ac:dyDescent="0.2">
      <c r="A123" s="62"/>
      <c r="B123" s="51" t="s">
        <v>5047</v>
      </c>
      <c r="C123" s="65">
        <v>-108</v>
      </c>
      <c r="D123" s="65"/>
      <c r="E123" s="65"/>
      <c r="F123" s="57"/>
      <c r="G123" s="57"/>
      <c r="H123" s="57"/>
      <c r="I123" s="57"/>
      <c r="J123" s="57"/>
      <c r="K123" s="58"/>
      <c r="L123" s="57"/>
    </row>
    <row r="124" spans="1:14" x14ac:dyDescent="0.2">
      <c r="A124" s="62"/>
      <c r="B124" s="51" t="s">
        <v>6781</v>
      </c>
      <c r="C124" s="65">
        <v>-4</v>
      </c>
      <c r="D124" s="65"/>
      <c r="E124" s="65"/>
      <c r="F124" s="57"/>
      <c r="G124" s="57"/>
      <c r="H124" s="57"/>
      <c r="I124" s="57"/>
      <c r="J124" s="57"/>
      <c r="K124" s="58"/>
      <c r="L124" s="57"/>
    </row>
    <row r="125" spans="1:14" x14ac:dyDescent="0.2">
      <c r="A125" s="62"/>
      <c r="B125" s="51" t="s">
        <v>6782</v>
      </c>
      <c r="C125" s="65">
        <v>-1860</v>
      </c>
      <c r="D125" s="65"/>
      <c r="E125" s="65"/>
      <c r="F125" s="57"/>
      <c r="G125" s="57"/>
      <c r="H125" s="57"/>
      <c r="I125" s="57"/>
      <c r="J125" s="57"/>
      <c r="K125" s="58"/>
      <c r="L125" s="57"/>
    </row>
    <row r="126" spans="1:14" x14ac:dyDescent="0.2">
      <c r="A126" s="62"/>
      <c r="B126" s="51" t="s">
        <v>6714</v>
      </c>
      <c r="C126" s="65">
        <v>-375</v>
      </c>
      <c r="D126" s="65"/>
      <c r="E126" s="65"/>
      <c r="F126" s="57"/>
      <c r="G126" s="57"/>
      <c r="H126" s="57"/>
      <c r="I126" s="57"/>
      <c r="J126" s="57"/>
      <c r="K126" s="58"/>
      <c r="L126" s="57"/>
    </row>
    <row r="127" spans="1:14" x14ac:dyDescent="0.2">
      <c r="A127" s="62"/>
      <c r="B127" s="51" t="s">
        <v>6759</v>
      </c>
      <c r="C127" s="65">
        <v>-326</v>
      </c>
      <c r="D127" s="65"/>
      <c r="E127" s="65"/>
      <c r="F127" s="57"/>
      <c r="G127" s="57"/>
      <c r="H127" s="57"/>
      <c r="I127" s="57"/>
      <c r="J127" s="57"/>
      <c r="K127" s="58"/>
      <c r="L127" s="57"/>
    </row>
    <row r="128" spans="1:14" x14ac:dyDescent="0.2">
      <c r="A128" s="62"/>
      <c r="B128" s="51" t="s">
        <v>6691</v>
      </c>
      <c r="C128" s="65">
        <v>-1630</v>
      </c>
      <c r="D128" s="65"/>
      <c r="E128" s="65"/>
      <c r="F128" s="57"/>
      <c r="G128" s="57"/>
      <c r="H128" s="57"/>
      <c r="I128" s="57"/>
      <c r="J128" s="57"/>
      <c r="K128" s="58"/>
      <c r="L128" s="57"/>
    </row>
    <row r="129" spans="1:14" x14ac:dyDescent="0.2">
      <c r="A129" s="62"/>
      <c r="B129" s="51" t="s">
        <v>6783</v>
      </c>
      <c r="C129" s="65">
        <v>-694</v>
      </c>
      <c r="D129" s="65"/>
      <c r="E129" s="65"/>
      <c r="F129" s="57"/>
      <c r="G129" s="57"/>
      <c r="H129" s="57"/>
      <c r="I129" s="57"/>
      <c r="J129" s="57"/>
      <c r="K129" s="58"/>
      <c r="L129" s="57"/>
    </row>
    <row r="130" spans="1:14" x14ac:dyDescent="0.2">
      <c r="A130" s="62"/>
      <c r="B130" s="64" t="s">
        <v>6784</v>
      </c>
      <c r="C130" s="65">
        <v>-49</v>
      </c>
      <c r="D130" s="65"/>
      <c r="E130" s="65"/>
      <c r="F130" s="57"/>
      <c r="G130" s="57"/>
      <c r="H130" s="57"/>
      <c r="I130" s="57"/>
      <c r="J130" s="57"/>
      <c r="K130" s="58"/>
      <c r="L130" s="57"/>
    </row>
    <row r="131" spans="1:14" x14ac:dyDescent="0.2">
      <c r="A131" s="62"/>
      <c r="B131" s="62" t="s">
        <v>6461</v>
      </c>
      <c r="C131" s="65">
        <v>-2196</v>
      </c>
      <c r="D131" s="65"/>
      <c r="E131" s="65"/>
      <c r="F131" s="57"/>
      <c r="G131" s="57"/>
      <c r="H131" s="57"/>
      <c r="I131" s="57"/>
      <c r="J131" s="57"/>
      <c r="K131" s="58"/>
      <c r="L131" s="57"/>
    </row>
    <row r="132" spans="1:14" x14ac:dyDescent="0.2">
      <c r="A132" s="62"/>
      <c r="B132" s="68" t="s">
        <v>9013</v>
      </c>
      <c r="C132" s="65">
        <v>-127</v>
      </c>
      <c r="D132" s="65">
        <v>-127</v>
      </c>
      <c r="E132" s="65"/>
      <c r="F132" s="57"/>
      <c r="G132" s="57"/>
      <c r="H132" s="57"/>
      <c r="I132" s="57"/>
      <c r="J132" s="57"/>
      <c r="K132" s="58"/>
      <c r="L132" s="57"/>
      <c r="N132" s="3" t="s">
        <v>9015</v>
      </c>
    </row>
    <row r="133" spans="1:14" x14ac:dyDescent="0.2">
      <c r="A133" s="62"/>
      <c r="B133" s="68" t="s">
        <v>9014</v>
      </c>
      <c r="C133" s="65">
        <v>-178</v>
      </c>
      <c r="D133" s="65">
        <v>-178</v>
      </c>
      <c r="E133" s="65"/>
      <c r="F133" s="57"/>
      <c r="G133" s="57"/>
      <c r="H133" s="57"/>
      <c r="I133" s="57"/>
      <c r="J133" s="57"/>
      <c r="K133" s="58"/>
      <c r="L133" s="57"/>
      <c r="N133" s="3" t="s">
        <v>9016</v>
      </c>
    </row>
    <row r="134" spans="1:14" x14ac:dyDescent="0.2">
      <c r="A134" s="62"/>
      <c r="B134" s="62"/>
      <c r="C134" s="65"/>
      <c r="D134" s="65"/>
      <c r="E134" s="65"/>
      <c r="F134" s="57"/>
      <c r="G134" s="57"/>
      <c r="H134" s="57"/>
      <c r="I134" s="57"/>
      <c r="J134" s="57"/>
      <c r="K134" s="57"/>
      <c r="L134" s="57"/>
    </row>
    <row r="135" spans="1:14" x14ac:dyDescent="0.2">
      <c r="A135" s="69" t="s">
        <v>146</v>
      </c>
      <c r="B135" s="49"/>
      <c r="C135" s="71">
        <f>SUM(C121:C133)</f>
        <v>-7136</v>
      </c>
      <c r="D135" s="71">
        <f>SUM(D121:D133)</f>
        <v>-305</v>
      </c>
      <c r="E135" s="71">
        <f>SUM(E121:E133)</f>
        <v>0</v>
      </c>
      <c r="F135" s="57"/>
      <c r="G135" s="57"/>
      <c r="H135" s="57"/>
      <c r="I135" s="57"/>
      <c r="J135" s="57"/>
      <c r="K135" s="57"/>
      <c r="L135" s="57"/>
    </row>
    <row r="136" spans="1:14" x14ac:dyDescent="0.2">
      <c r="A136" s="62"/>
      <c r="B136" s="49"/>
      <c r="C136" s="50"/>
      <c r="D136" s="50"/>
      <c r="E136" s="50"/>
      <c r="F136" s="57"/>
      <c r="G136" s="57"/>
      <c r="H136" s="57"/>
      <c r="I136" s="57"/>
      <c r="J136" s="57"/>
      <c r="K136" s="57"/>
      <c r="L136" s="57"/>
    </row>
    <row r="137" spans="1:14" x14ac:dyDescent="0.2">
      <c r="A137" s="62" t="s">
        <v>7759</v>
      </c>
      <c r="B137" s="49"/>
      <c r="C137" s="50"/>
      <c r="D137" s="50"/>
      <c r="E137" s="50">
        <f>E135+D135</f>
        <v>-305</v>
      </c>
      <c r="F137" s="57"/>
      <c r="G137" s="57"/>
      <c r="H137" s="57"/>
      <c r="I137" s="57"/>
      <c r="J137" s="57"/>
      <c r="K137" s="57"/>
      <c r="L137" s="57"/>
    </row>
    <row r="138" spans="1:14" x14ac:dyDescent="0.2">
      <c r="C138" s="57"/>
      <c r="D138" s="57"/>
      <c r="E138" s="57"/>
      <c r="F138" s="57"/>
      <c r="G138" s="57"/>
      <c r="H138" s="57"/>
      <c r="I138" s="57"/>
      <c r="J138" s="57"/>
      <c r="K138" s="57"/>
      <c r="L138" s="57"/>
    </row>
    <row r="139" spans="1:14" x14ac:dyDescent="0.2">
      <c r="C139" s="57"/>
      <c r="D139" s="57"/>
      <c r="E139" s="57"/>
      <c r="F139" s="57"/>
      <c r="G139" s="57"/>
      <c r="H139" s="57"/>
      <c r="I139" s="57"/>
      <c r="J139" s="57"/>
      <c r="K139" s="57"/>
      <c r="L139" s="57"/>
    </row>
    <row r="140" spans="1:14" x14ac:dyDescent="0.2">
      <c r="C140" s="57"/>
      <c r="D140" s="57"/>
      <c r="E140" s="57"/>
      <c r="F140" s="57"/>
      <c r="G140" s="57"/>
      <c r="H140" s="57"/>
      <c r="I140" s="57"/>
      <c r="J140" s="57"/>
      <c r="K140" s="57"/>
      <c r="L140" s="57"/>
    </row>
    <row r="141" spans="1:14" x14ac:dyDescent="0.2">
      <c r="C141" s="57"/>
      <c r="D141" s="57"/>
      <c r="E141" s="57"/>
      <c r="F141" s="57"/>
      <c r="G141" s="57"/>
      <c r="H141" s="57"/>
      <c r="I141" s="57"/>
      <c r="J141" s="57"/>
      <c r="K141" s="57"/>
      <c r="L141" s="57"/>
    </row>
    <row r="142" spans="1:14" x14ac:dyDescent="0.2">
      <c r="C142" s="57"/>
      <c r="D142" s="57"/>
      <c r="E142" s="57"/>
      <c r="F142" s="57"/>
      <c r="G142" s="57"/>
      <c r="H142" s="57"/>
      <c r="I142" s="57"/>
      <c r="J142" s="57"/>
      <c r="K142" s="57"/>
      <c r="L142" s="57"/>
    </row>
    <row r="143" spans="1:14" x14ac:dyDescent="0.2">
      <c r="G143" s="57"/>
      <c r="H143" s="57"/>
      <c r="I143" s="57"/>
      <c r="J143" s="57"/>
      <c r="K143" s="57"/>
    </row>
    <row r="144" spans="1:14" x14ac:dyDescent="0.2">
      <c r="G144" s="57"/>
      <c r="H144" s="57"/>
      <c r="I144" s="57"/>
      <c r="J144" s="57"/>
      <c r="K144" s="57"/>
    </row>
    <row r="145" spans="7:11" x14ac:dyDescent="0.2">
      <c r="G145" s="57"/>
      <c r="H145" s="57"/>
      <c r="I145" s="57"/>
      <c r="J145" s="57"/>
      <c r="K145" s="57"/>
    </row>
    <row r="146" spans="7:11" x14ac:dyDescent="0.2">
      <c r="G146" s="57"/>
      <c r="H146" s="57"/>
      <c r="I146" s="57"/>
      <c r="J146" s="57"/>
      <c r="K146" s="57"/>
    </row>
    <row r="147" spans="7:11" x14ac:dyDescent="0.2">
      <c r="G147" s="57"/>
      <c r="H147" s="57"/>
      <c r="I147" s="57"/>
      <c r="J147" s="57"/>
      <c r="K147" s="57"/>
    </row>
    <row r="148" spans="7:11" x14ac:dyDescent="0.2">
      <c r="G148" s="57"/>
      <c r="H148" s="57"/>
      <c r="I148" s="57"/>
      <c r="J148" s="57"/>
      <c r="K148" s="57"/>
    </row>
    <row r="149" spans="7:11" x14ac:dyDescent="0.2">
      <c r="G149" s="57"/>
      <c r="H149" s="57"/>
      <c r="I149" s="57"/>
      <c r="J149" s="57"/>
      <c r="K149" s="57"/>
    </row>
    <row r="150" spans="7:11" x14ac:dyDescent="0.2">
      <c r="G150" s="57"/>
      <c r="H150" s="57"/>
      <c r="I150" s="57"/>
      <c r="J150" s="57"/>
      <c r="K150" s="57"/>
    </row>
    <row r="151" spans="7:11" x14ac:dyDescent="0.2">
      <c r="G151" s="57"/>
      <c r="H151" s="57"/>
      <c r="I151" s="57"/>
      <c r="J151" s="57"/>
      <c r="K151" s="57"/>
    </row>
    <row r="152" spans="7:11" x14ac:dyDescent="0.2">
      <c r="G152" s="57"/>
      <c r="H152" s="57"/>
      <c r="I152" s="57"/>
      <c r="J152" s="57"/>
      <c r="K152" s="57"/>
    </row>
    <row r="153" spans="7:11" x14ac:dyDescent="0.2">
      <c r="G153" s="57"/>
      <c r="H153" s="57"/>
      <c r="I153" s="57"/>
      <c r="J153" s="57"/>
      <c r="K153" s="57"/>
    </row>
    <row r="154" spans="7:11" x14ac:dyDescent="0.2">
      <c r="G154" s="57"/>
      <c r="H154" s="57"/>
      <c r="I154" s="57"/>
      <c r="J154" s="57"/>
      <c r="K154" s="57"/>
    </row>
    <row r="155" spans="7:11" x14ac:dyDescent="0.2">
      <c r="G155" s="57"/>
      <c r="H155" s="57"/>
      <c r="I155" s="57"/>
      <c r="J155" s="57"/>
      <c r="K155" s="57"/>
    </row>
    <row r="156" spans="7:11" x14ac:dyDescent="0.2">
      <c r="G156" s="57"/>
      <c r="H156" s="57"/>
      <c r="I156" s="57"/>
      <c r="J156" s="57"/>
      <c r="K156" s="57"/>
    </row>
    <row r="157" spans="7:11" x14ac:dyDescent="0.2">
      <c r="G157" s="57"/>
      <c r="H157" s="57"/>
      <c r="I157" s="57"/>
      <c r="J157" s="57"/>
      <c r="K157" s="57"/>
    </row>
    <row r="158" spans="7:11" x14ac:dyDescent="0.2">
      <c r="G158" s="57"/>
      <c r="H158" s="57"/>
      <c r="I158" s="57"/>
      <c r="J158" s="57"/>
      <c r="K158" s="57"/>
    </row>
    <row r="159" spans="7:11" x14ac:dyDescent="0.2">
      <c r="G159" s="57"/>
      <c r="H159" s="57"/>
      <c r="I159" s="57"/>
      <c r="J159" s="57"/>
      <c r="K159" s="57"/>
    </row>
    <row r="160" spans="7:11" x14ac:dyDescent="0.2">
      <c r="G160" s="57"/>
      <c r="H160" s="57"/>
      <c r="I160" s="57"/>
      <c r="J160" s="57"/>
      <c r="K160" s="57"/>
    </row>
    <row r="161" spans="7:11" x14ac:dyDescent="0.2">
      <c r="G161" s="57"/>
      <c r="H161" s="57"/>
      <c r="I161" s="57"/>
      <c r="J161" s="57"/>
      <c r="K161" s="57"/>
    </row>
    <row r="162" spans="7:11" x14ac:dyDescent="0.2">
      <c r="G162" s="57"/>
      <c r="H162" s="57"/>
      <c r="I162" s="57"/>
      <c r="J162" s="57"/>
      <c r="K162" s="57"/>
    </row>
    <row r="163" spans="7:11" x14ac:dyDescent="0.2">
      <c r="G163" s="57"/>
      <c r="H163" s="57"/>
      <c r="I163" s="57"/>
      <c r="J163" s="57"/>
      <c r="K163" s="57"/>
    </row>
    <row r="164" spans="7:11" x14ac:dyDescent="0.2">
      <c r="G164" s="57"/>
      <c r="H164" s="57"/>
      <c r="I164" s="57"/>
      <c r="J164" s="57"/>
      <c r="K164" s="57"/>
    </row>
  </sheetData>
  <hyperlinks>
    <hyperlink ref="A1" location="'statewide summary'!Print_Titles" display="Link to Summary Worksheet" xr:uid="{5841B94A-CF7F-4734-99F7-8739D7430B7A}"/>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2/19/2025</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5DC41-8CE3-4EF3-A322-BA22AE9F63CA}">
  <dimension ref="A1:N78"/>
  <sheetViews>
    <sheetView showGridLines="0" workbookViewId="0">
      <pane xSplit="2" ySplit="10" topLeftCell="C11" activePane="bottomRight" state="frozen"/>
      <selection pane="topRight" activeCell="C1" sqref="C1"/>
      <selection pane="bottomLeft" activeCell="A14" sqref="A14"/>
      <selection pane="bottomRight" activeCell="B19" sqref="B19"/>
    </sheetView>
  </sheetViews>
  <sheetFormatPr defaultRowHeight="12.75" x14ac:dyDescent="0.2"/>
  <cols>
    <col min="1" max="1" width="5.85546875" style="39" customWidth="1"/>
    <col min="2" max="2" width="31.140625" style="39" customWidth="1"/>
    <col min="3" max="9" width="13.7109375" style="39" customWidth="1"/>
    <col min="10" max="10" width="1.140625" style="39" customWidth="1"/>
    <col min="11" max="11" width="9.140625" style="39"/>
    <col min="12" max="12" width="1.140625" style="39" customWidth="1"/>
    <col min="13" max="16384" width="9.140625" style="39"/>
  </cols>
  <sheetData>
    <row r="1" spans="1:11" ht="16.149999999999999" customHeight="1" x14ac:dyDescent="0.2">
      <c r="A1" s="92" t="s">
        <v>8923</v>
      </c>
    </row>
    <row r="2" spans="1:11" ht="14.45" customHeight="1" x14ac:dyDescent="0.2">
      <c r="B2" s="94" t="s">
        <v>1391</v>
      </c>
    </row>
    <row r="3" spans="1:11" ht="2.1" customHeight="1" x14ac:dyDescent="0.2"/>
    <row r="4" spans="1:11" ht="14.45" customHeight="1" x14ac:dyDescent="0.2">
      <c r="B4" s="46" t="s">
        <v>1</v>
      </c>
    </row>
    <row r="5" spans="1:11" ht="1.1499999999999999" customHeight="1" x14ac:dyDescent="0.2"/>
    <row r="6" spans="1:11" ht="14.45" customHeight="1" x14ac:dyDescent="0.2">
      <c r="B6" s="46" t="s">
        <v>2</v>
      </c>
    </row>
    <row r="7" spans="1:11" ht="0.75" customHeight="1" x14ac:dyDescent="0.2"/>
    <row r="8" spans="1:11" ht="14.45" customHeight="1" x14ac:dyDescent="0.2">
      <c r="B8" s="47" t="s">
        <v>3</v>
      </c>
    </row>
    <row r="9" spans="1:11" x14ac:dyDescent="0.2">
      <c r="B9" s="42" t="s">
        <v>4</v>
      </c>
      <c r="C9" s="37" t="s">
        <v>4</v>
      </c>
      <c r="D9" s="37" t="s">
        <v>4</v>
      </c>
      <c r="E9" s="37" t="s">
        <v>4</v>
      </c>
      <c r="F9" s="37" t="s">
        <v>4</v>
      </c>
      <c r="G9" s="37" t="s">
        <v>4</v>
      </c>
      <c r="H9" s="37" t="s">
        <v>5</v>
      </c>
      <c r="I9" s="37" t="s">
        <v>174</v>
      </c>
    </row>
    <row r="10" spans="1:11" x14ac:dyDescent="0.2">
      <c r="B10" s="43" t="s">
        <v>4</v>
      </c>
      <c r="C10" s="38" t="s">
        <v>7</v>
      </c>
      <c r="D10" s="38" t="s">
        <v>8</v>
      </c>
      <c r="E10" s="38" t="s">
        <v>9</v>
      </c>
      <c r="F10" s="38" t="s">
        <v>10</v>
      </c>
      <c r="G10" s="38" t="s">
        <v>11</v>
      </c>
      <c r="H10" s="38" t="s">
        <v>12</v>
      </c>
      <c r="I10" s="38" t="s">
        <v>13</v>
      </c>
      <c r="K10" s="54" t="s">
        <v>331</v>
      </c>
    </row>
    <row r="11" spans="1:11" x14ac:dyDescent="0.2">
      <c r="B11" s="42" t="s">
        <v>153</v>
      </c>
      <c r="C11" s="86">
        <v>0</v>
      </c>
      <c r="D11" s="86">
        <v>0</v>
      </c>
      <c r="E11" s="86">
        <v>0</v>
      </c>
      <c r="F11" s="86">
        <v>0</v>
      </c>
      <c r="G11" s="86">
        <v>0</v>
      </c>
      <c r="H11" s="86">
        <v>7712</v>
      </c>
      <c r="I11" s="86">
        <v>4454</v>
      </c>
    </row>
    <row r="12" spans="1:11" x14ac:dyDescent="0.2">
      <c r="B12" s="42" t="s">
        <v>1390</v>
      </c>
      <c r="C12" s="86">
        <v>491.27300000000002</v>
      </c>
      <c r="D12" s="86">
        <v>677.827</v>
      </c>
      <c r="E12" s="86">
        <v>998.596</v>
      </c>
      <c r="F12" s="86">
        <v>2402.85</v>
      </c>
      <c r="G12" s="86">
        <v>2509.28739</v>
      </c>
      <c r="H12" s="86">
        <v>0</v>
      </c>
      <c r="I12" s="86">
        <v>0</v>
      </c>
    </row>
    <row r="13" spans="1:11" x14ac:dyDescent="0.2">
      <c r="B13" s="42" t="s">
        <v>1389</v>
      </c>
      <c r="C13" s="86">
        <v>441.37</v>
      </c>
      <c r="D13" s="86">
        <v>438.46300000000002</v>
      </c>
      <c r="E13" s="86">
        <v>641.13599999999997</v>
      </c>
      <c r="F13" s="86">
        <v>697.20399999999995</v>
      </c>
      <c r="G13" s="86">
        <v>96.786469999999994</v>
      </c>
      <c r="H13" s="86">
        <v>0</v>
      </c>
      <c r="I13" s="86">
        <v>0</v>
      </c>
    </row>
    <row r="14" spans="1:11" x14ac:dyDescent="0.2">
      <c r="B14" s="42" t="s">
        <v>1388</v>
      </c>
      <c r="C14" s="86">
        <v>278.12799999999999</v>
      </c>
      <c r="D14" s="86">
        <v>274.03800000000001</v>
      </c>
      <c r="E14" s="86">
        <v>318.55500000000001</v>
      </c>
      <c r="F14" s="86">
        <v>52.838999999999999</v>
      </c>
      <c r="G14" s="86">
        <v>129.48068000000001</v>
      </c>
      <c r="H14" s="86">
        <v>0</v>
      </c>
      <c r="I14" s="86">
        <v>0</v>
      </c>
    </row>
    <row r="15" spans="1:11" x14ac:dyDescent="0.2">
      <c r="B15" s="42" t="s">
        <v>1387</v>
      </c>
      <c r="C15" s="86">
        <v>43.972999999999999</v>
      </c>
      <c r="D15" s="86">
        <v>0</v>
      </c>
      <c r="E15" s="86">
        <v>27.068000000000001</v>
      </c>
      <c r="F15" s="86">
        <v>38.865000000000002</v>
      </c>
      <c r="G15" s="86">
        <v>0</v>
      </c>
      <c r="H15" s="86">
        <v>0</v>
      </c>
      <c r="I15" s="86">
        <v>0</v>
      </c>
    </row>
    <row r="16" spans="1:11" x14ac:dyDescent="0.2">
      <c r="B16" s="42" t="s">
        <v>1386</v>
      </c>
      <c r="C16" s="86">
        <v>1132.721</v>
      </c>
      <c r="D16" s="86">
        <v>1272.3499999999999</v>
      </c>
      <c r="E16" s="86">
        <v>1826.479</v>
      </c>
      <c r="F16" s="86">
        <v>2480.0030000000002</v>
      </c>
      <c r="G16" s="86">
        <v>2796.77592</v>
      </c>
      <c r="H16" s="86">
        <v>0</v>
      </c>
      <c r="I16" s="86">
        <v>0</v>
      </c>
    </row>
    <row r="17" spans="1:14" x14ac:dyDescent="0.2">
      <c r="B17" s="45" t="s">
        <v>146</v>
      </c>
      <c r="C17" s="41">
        <v>2387.4650000000001</v>
      </c>
      <c r="D17" s="41">
        <v>2662.6779999999999</v>
      </c>
      <c r="E17" s="41">
        <v>3811.8339999999998</v>
      </c>
      <c r="F17" s="41">
        <v>5671.7610000000004</v>
      </c>
      <c r="G17" s="41">
        <v>5532.3304600000001</v>
      </c>
      <c r="H17" s="41">
        <v>7712</v>
      </c>
      <c r="I17" s="41">
        <v>4454</v>
      </c>
    </row>
    <row r="19" spans="1:14" x14ac:dyDescent="0.2">
      <c r="B19" s="72" t="s">
        <v>9036</v>
      </c>
      <c r="C19" s="87"/>
      <c r="D19" s="87"/>
      <c r="E19" s="87"/>
      <c r="F19" s="87"/>
      <c r="G19" s="87"/>
      <c r="H19" s="87"/>
      <c r="I19" s="88">
        <f>I17+K19</f>
        <v>4454</v>
      </c>
      <c r="K19" s="55">
        <f>SUM(K20:K74)</f>
        <v>0</v>
      </c>
    </row>
    <row r="20" spans="1:14" x14ac:dyDescent="0.2">
      <c r="B20" s="87" t="s">
        <v>257</v>
      </c>
      <c r="C20" s="87"/>
      <c r="D20" s="87"/>
      <c r="E20" s="87"/>
      <c r="F20" s="87"/>
      <c r="G20" s="87"/>
      <c r="H20" s="87"/>
      <c r="I20" s="89">
        <f>I19/I17-1</f>
        <v>0</v>
      </c>
      <c r="K20" s="56"/>
    </row>
    <row r="21" spans="1:14" x14ac:dyDescent="0.2">
      <c r="G21" s="57"/>
      <c r="H21" s="57"/>
      <c r="I21" s="57"/>
      <c r="J21" s="57"/>
      <c r="K21" s="58"/>
    </row>
    <row r="22" spans="1:14" x14ac:dyDescent="0.2">
      <c r="D22" s="57"/>
      <c r="E22" s="57"/>
      <c r="F22" s="57"/>
      <c r="G22" s="57"/>
      <c r="H22" s="57"/>
      <c r="I22" s="57"/>
      <c r="J22" s="57"/>
      <c r="K22" s="58"/>
    </row>
    <row r="23" spans="1:14" x14ac:dyDescent="0.2">
      <c r="A23" s="59" t="s">
        <v>256</v>
      </c>
      <c r="D23" s="57"/>
      <c r="E23" s="57"/>
      <c r="F23" s="57"/>
      <c r="G23" s="57"/>
      <c r="H23" s="57"/>
      <c r="I23" s="57"/>
      <c r="J23" s="57"/>
      <c r="K23" s="58"/>
    </row>
    <row r="24" spans="1:14" x14ac:dyDescent="0.2">
      <c r="D24" s="57"/>
      <c r="E24" s="57"/>
      <c r="F24" s="57"/>
      <c r="G24" s="57"/>
      <c r="H24" s="57"/>
      <c r="I24" s="57"/>
      <c r="J24" s="57"/>
      <c r="K24" s="58"/>
    </row>
    <row r="25" spans="1:14" x14ac:dyDescent="0.2">
      <c r="A25" s="60">
        <v>2021</v>
      </c>
      <c r="D25" s="57"/>
      <c r="E25" s="57"/>
      <c r="F25" s="57"/>
      <c r="G25" s="57"/>
      <c r="H25" s="57"/>
      <c r="I25" s="57"/>
      <c r="J25" s="57"/>
      <c r="K25" s="58"/>
    </row>
    <row r="26" spans="1:14" x14ac:dyDescent="0.2">
      <c r="B26" s="26" t="s">
        <v>6795</v>
      </c>
      <c r="E26" s="57"/>
      <c r="F26" s="57"/>
      <c r="G26" s="57">
        <v>28</v>
      </c>
      <c r="H26" s="57">
        <v>0</v>
      </c>
      <c r="I26" s="57"/>
      <c r="J26" s="57"/>
      <c r="K26" s="58"/>
      <c r="M26" s="39" t="s">
        <v>184</v>
      </c>
      <c r="N26" s="26" t="s">
        <v>6799</v>
      </c>
    </row>
    <row r="27" spans="1:14" x14ac:dyDescent="0.2">
      <c r="B27" s="26" t="s">
        <v>6796</v>
      </c>
      <c r="E27" s="57"/>
      <c r="F27" s="57"/>
      <c r="G27" s="57">
        <v>1359</v>
      </c>
      <c r="H27" s="57">
        <v>0</v>
      </c>
      <c r="I27" s="57"/>
      <c r="J27" s="57"/>
      <c r="K27" s="58"/>
      <c r="M27" s="39" t="s">
        <v>184</v>
      </c>
      <c r="N27" s="26" t="s">
        <v>6800</v>
      </c>
    </row>
    <row r="28" spans="1:14" x14ac:dyDescent="0.2">
      <c r="B28" s="26" t="s">
        <v>6797</v>
      </c>
      <c r="E28" s="57"/>
      <c r="F28" s="57"/>
      <c r="G28" s="57">
        <v>-340</v>
      </c>
      <c r="H28" s="57">
        <v>-340</v>
      </c>
      <c r="I28" s="57"/>
      <c r="J28" s="57"/>
      <c r="K28" s="58"/>
      <c r="M28" s="39" t="s">
        <v>180</v>
      </c>
      <c r="N28" s="26" t="s">
        <v>6801</v>
      </c>
    </row>
    <row r="29" spans="1:14" x14ac:dyDescent="0.2">
      <c r="B29" s="26" t="s">
        <v>6798</v>
      </c>
      <c r="E29" s="57"/>
      <c r="F29" s="57"/>
      <c r="G29" s="57">
        <v>25</v>
      </c>
      <c r="H29" s="57">
        <v>2</v>
      </c>
      <c r="I29" s="57"/>
      <c r="J29" s="57"/>
      <c r="K29" s="58"/>
      <c r="M29" s="39" t="s">
        <v>182</v>
      </c>
      <c r="N29" s="26" t="s">
        <v>6802</v>
      </c>
    </row>
    <row r="30" spans="1:14" x14ac:dyDescent="0.2">
      <c r="B30" s="39" t="s">
        <v>221</v>
      </c>
      <c r="E30" s="57"/>
      <c r="F30" s="57"/>
      <c r="G30" s="57">
        <v>-149</v>
      </c>
      <c r="H30" s="57">
        <v>68</v>
      </c>
      <c r="I30" s="57"/>
      <c r="J30" s="57"/>
      <c r="K30" s="58"/>
      <c r="N30" s="3" t="s">
        <v>2279</v>
      </c>
    </row>
    <row r="31" spans="1:14" x14ac:dyDescent="0.2">
      <c r="B31" s="39" t="s">
        <v>166</v>
      </c>
      <c r="E31" s="57"/>
      <c r="F31" s="57"/>
      <c r="G31" s="57">
        <v>14</v>
      </c>
      <c r="H31" s="57">
        <v>-7</v>
      </c>
      <c r="I31" s="57"/>
      <c r="J31" s="57"/>
      <c r="K31" s="58"/>
    </row>
    <row r="32" spans="1:14" x14ac:dyDescent="0.2">
      <c r="E32" s="57"/>
      <c r="F32" s="57"/>
      <c r="G32" s="57"/>
      <c r="H32" s="57"/>
      <c r="I32" s="57"/>
      <c r="J32" s="57"/>
      <c r="K32" s="58"/>
    </row>
    <row r="33" spans="1:14" x14ac:dyDescent="0.2">
      <c r="A33" s="39">
        <v>2022</v>
      </c>
      <c r="E33" s="57"/>
      <c r="F33" s="57"/>
      <c r="G33" s="57"/>
      <c r="H33" s="57"/>
      <c r="I33" s="57"/>
      <c r="J33" s="57"/>
      <c r="K33" s="58"/>
    </row>
    <row r="34" spans="1:14" x14ac:dyDescent="0.2">
      <c r="B34" s="26" t="s">
        <v>6803</v>
      </c>
      <c r="E34" s="57"/>
      <c r="F34" s="57"/>
      <c r="G34" s="57">
        <v>537</v>
      </c>
      <c r="H34" s="57">
        <v>402</v>
      </c>
      <c r="I34" s="57"/>
      <c r="J34" s="57"/>
      <c r="K34" s="58"/>
      <c r="M34" s="39" t="s">
        <v>182</v>
      </c>
      <c r="N34" s="26" t="s">
        <v>6806</v>
      </c>
    </row>
    <row r="35" spans="1:14" x14ac:dyDescent="0.2">
      <c r="B35" s="26" t="s">
        <v>6804</v>
      </c>
      <c r="E35" s="57"/>
      <c r="F35" s="57"/>
      <c r="G35" s="57">
        <v>23</v>
      </c>
      <c r="H35" s="57">
        <v>0</v>
      </c>
      <c r="I35" s="57"/>
      <c r="J35" s="57"/>
      <c r="K35" s="58"/>
      <c r="M35" s="39" t="s">
        <v>184</v>
      </c>
      <c r="N35" s="26" t="s">
        <v>6807</v>
      </c>
    </row>
    <row r="36" spans="1:14" x14ac:dyDescent="0.2">
      <c r="B36" s="26" t="s">
        <v>6805</v>
      </c>
      <c r="E36" s="57"/>
      <c r="F36" s="57"/>
      <c r="G36" s="57">
        <v>7</v>
      </c>
      <c r="H36" s="57">
        <v>12</v>
      </c>
      <c r="I36" s="57"/>
      <c r="J36" s="57"/>
      <c r="K36" s="58"/>
      <c r="M36" s="39" t="s">
        <v>180</v>
      </c>
      <c r="N36" s="26" t="s">
        <v>6808</v>
      </c>
    </row>
    <row r="37" spans="1:14" x14ac:dyDescent="0.2">
      <c r="B37" s="39" t="s">
        <v>221</v>
      </c>
      <c r="E37" s="57"/>
      <c r="F37" s="57"/>
      <c r="G37" s="57">
        <v>155</v>
      </c>
      <c r="H37" s="57">
        <v>168</v>
      </c>
      <c r="I37" s="57"/>
      <c r="J37" s="57"/>
      <c r="K37" s="58"/>
      <c r="N37" s="39" t="s">
        <v>3285</v>
      </c>
    </row>
    <row r="38" spans="1:14" x14ac:dyDescent="0.2">
      <c r="B38" s="39" t="s">
        <v>166</v>
      </c>
      <c r="E38" s="57"/>
      <c r="F38" s="57"/>
      <c r="G38" s="57">
        <v>5</v>
      </c>
      <c r="H38" s="57">
        <v>8</v>
      </c>
      <c r="I38" s="57"/>
      <c r="J38" s="57"/>
      <c r="K38" s="58"/>
    </row>
    <row r="39" spans="1:14" x14ac:dyDescent="0.2">
      <c r="E39" s="57"/>
      <c r="F39" s="57"/>
      <c r="G39" s="57"/>
      <c r="H39" s="57"/>
      <c r="I39" s="57"/>
      <c r="J39" s="57"/>
      <c r="K39" s="58"/>
    </row>
    <row r="40" spans="1:14" x14ac:dyDescent="0.2">
      <c r="A40" s="39">
        <v>2023</v>
      </c>
      <c r="E40" s="57"/>
      <c r="F40" s="57"/>
      <c r="G40" s="57"/>
      <c r="H40" s="57"/>
      <c r="I40" s="57"/>
      <c r="J40" s="57"/>
      <c r="K40" s="58"/>
    </row>
    <row r="41" spans="1:14" x14ac:dyDescent="0.2">
      <c r="B41" s="26" t="s">
        <v>6809</v>
      </c>
      <c r="E41" s="57"/>
      <c r="F41" s="57"/>
      <c r="G41" s="57"/>
      <c r="H41" s="57">
        <v>16</v>
      </c>
      <c r="I41" s="57">
        <v>18</v>
      </c>
      <c r="J41" s="57"/>
      <c r="K41" s="58"/>
      <c r="M41" s="39" t="s">
        <v>180</v>
      </c>
      <c r="N41" s="26" t="s">
        <v>6814</v>
      </c>
    </row>
    <row r="42" spans="1:14" x14ac:dyDescent="0.2">
      <c r="B42" s="26" t="s">
        <v>4765</v>
      </c>
      <c r="E42" s="57"/>
      <c r="F42" s="57"/>
      <c r="G42" s="57"/>
      <c r="H42" s="57">
        <v>28</v>
      </c>
      <c r="I42" s="57">
        <v>35</v>
      </c>
      <c r="J42" s="57"/>
      <c r="K42" s="58"/>
      <c r="M42" s="39" t="s">
        <v>182</v>
      </c>
      <c r="N42" s="26" t="s">
        <v>6815</v>
      </c>
    </row>
    <row r="43" spans="1:14" x14ac:dyDescent="0.2">
      <c r="B43" s="26" t="s">
        <v>6810</v>
      </c>
      <c r="E43" s="57"/>
      <c r="F43" s="57"/>
      <c r="G43" s="57"/>
      <c r="H43" s="57">
        <v>320</v>
      </c>
      <c r="I43" s="57">
        <v>0</v>
      </c>
      <c r="J43" s="57"/>
      <c r="K43" s="58"/>
      <c r="M43" s="39" t="s">
        <v>180</v>
      </c>
      <c r="N43" s="26" t="s">
        <v>6816</v>
      </c>
    </row>
    <row r="44" spans="1:14" x14ac:dyDescent="0.2">
      <c r="B44" s="26" t="s">
        <v>6811</v>
      </c>
      <c r="E44" s="57"/>
      <c r="F44" s="57"/>
      <c r="G44" s="57"/>
      <c r="H44" s="57">
        <v>15</v>
      </c>
      <c r="I44" s="57">
        <v>0</v>
      </c>
      <c r="J44" s="57"/>
      <c r="K44" s="58"/>
      <c r="M44" s="39" t="s">
        <v>184</v>
      </c>
      <c r="N44" s="26" t="s">
        <v>6817</v>
      </c>
    </row>
    <row r="45" spans="1:14" x14ac:dyDescent="0.2">
      <c r="B45" s="26" t="s">
        <v>6812</v>
      </c>
      <c r="E45" s="57"/>
      <c r="F45" s="57"/>
      <c r="G45" s="57"/>
      <c r="H45" s="57">
        <v>2140</v>
      </c>
      <c r="I45" s="57">
        <v>0</v>
      </c>
      <c r="J45" s="57"/>
      <c r="K45" s="58"/>
      <c r="M45" s="39" t="s">
        <v>184</v>
      </c>
      <c r="N45" s="26" t="s">
        <v>6818</v>
      </c>
    </row>
    <row r="46" spans="1:14" x14ac:dyDescent="0.2">
      <c r="B46" s="26" t="s">
        <v>6813</v>
      </c>
      <c r="E46" s="57"/>
      <c r="F46" s="57"/>
      <c r="G46" s="57"/>
      <c r="H46" s="57">
        <v>8</v>
      </c>
      <c r="I46" s="57">
        <v>8</v>
      </c>
      <c r="J46" s="57"/>
      <c r="K46" s="58"/>
      <c r="M46" s="39" t="s">
        <v>180</v>
      </c>
      <c r="N46" s="26" t="s">
        <v>6819</v>
      </c>
    </row>
    <row r="47" spans="1:14" x14ac:dyDescent="0.2">
      <c r="B47" s="26" t="s">
        <v>3302</v>
      </c>
      <c r="E47" s="57"/>
      <c r="F47" s="57"/>
      <c r="G47" s="57"/>
      <c r="H47" s="57">
        <v>8</v>
      </c>
      <c r="I47" s="57">
        <v>8</v>
      </c>
      <c r="J47" s="57"/>
      <c r="K47" s="58"/>
      <c r="M47" s="39" t="s">
        <v>180</v>
      </c>
      <c r="N47" s="26" t="s">
        <v>6820</v>
      </c>
    </row>
    <row r="48" spans="1:14" x14ac:dyDescent="0.2">
      <c r="B48" s="39" t="s">
        <v>221</v>
      </c>
      <c r="E48" s="57"/>
      <c r="F48" s="57"/>
      <c r="G48" s="57"/>
      <c r="H48" s="57">
        <v>200</v>
      </c>
      <c r="I48" s="57">
        <v>184</v>
      </c>
      <c r="J48" s="57"/>
      <c r="K48" s="58"/>
      <c r="N48" s="39" t="s">
        <v>2491</v>
      </c>
    </row>
    <row r="49" spans="1:14" x14ac:dyDescent="0.2">
      <c r="B49" s="39" t="s">
        <v>166</v>
      </c>
      <c r="E49" s="57"/>
      <c r="F49" s="57"/>
      <c r="G49" s="57"/>
      <c r="H49" s="57">
        <v>29</v>
      </c>
      <c r="I49" s="57">
        <v>24</v>
      </c>
      <c r="J49" s="57"/>
      <c r="K49" s="58"/>
    </row>
    <row r="50" spans="1:14" x14ac:dyDescent="0.2">
      <c r="E50" s="57"/>
      <c r="F50" s="57"/>
      <c r="G50" s="57"/>
      <c r="H50" s="57"/>
      <c r="I50" s="57"/>
      <c r="J50" s="57"/>
      <c r="K50" s="58"/>
    </row>
    <row r="51" spans="1:14" x14ac:dyDescent="0.2">
      <c r="A51" s="39">
        <v>2024</v>
      </c>
      <c r="E51" s="57"/>
      <c r="F51" s="57"/>
      <c r="G51" s="57"/>
      <c r="H51" s="57"/>
      <c r="I51" s="57"/>
      <c r="J51" s="57"/>
      <c r="K51" s="58"/>
    </row>
    <row r="52" spans="1:14" x14ac:dyDescent="0.2">
      <c r="B52" s="26" t="s">
        <v>6821</v>
      </c>
      <c r="E52" s="57"/>
      <c r="F52" s="57"/>
      <c r="G52" s="57"/>
      <c r="H52" s="57">
        <v>6</v>
      </c>
      <c r="I52" s="57">
        <v>12</v>
      </c>
      <c r="J52" s="57"/>
      <c r="K52" s="58"/>
      <c r="M52" s="39" t="s">
        <v>180</v>
      </c>
      <c r="N52" s="26" t="s">
        <v>6822</v>
      </c>
    </row>
    <row r="53" spans="1:14" x14ac:dyDescent="0.2">
      <c r="B53" s="39" t="s">
        <v>221</v>
      </c>
      <c r="E53" s="57"/>
      <c r="F53" s="57"/>
      <c r="G53" s="57"/>
      <c r="H53" s="57">
        <v>-4</v>
      </c>
      <c r="I53" s="57">
        <v>-8</v>
      </c>
      <c r="J53" s="57"/>
      <c r="K53" s="58"/>
      <c r="N53" s="3" t="s">
        <v>2338</v>
      </c>
    </row>
    <row r="54" spans="1:14" x14ac:dyDescent="0.2">
      <c r="B54" s="39" t="s">
        <v>166</v>
      </c>
      <c r="E54" s="57"/>
      <c r="F54" s="57"/>
      <c r="G54" s="57"/>
      <c r="H54" s="57">
        <v>21</v>
      </c>
      <c r="I54" s="57">
        <v>8</v>
      </c>
      <c r="J54" s="57"/>
      <c r="K54" s="58"/>
    </row>
    <row r="55" spans="1:14" x14ac:dyDescent="0.2">
      <c r="E55" s="57"/>
      <c r="F55" s="57"/>
      <c r="G55" s="57"/>
      <c r="H55" s="57"/>
      <c r="I55" s="57"/>
      <c r="J55" s="57"/>
      <c r="K55" s="58"/>
    </row>
    <row r="56" spans="1:14" x14ac:dyDescent="0.2">
      <c r="E56" s="57"/>
      <c r="F56" s="57"/>
      <c r="G56" s="57"/>
      <c r="H56" s="57"/>
      <c r="I56" s="57"/>
      <c r="J56" s="57"/>
      <c r="K56" s="58"/>
    </row>
    <row r="57" spans="1:14" x14ac:dyDescent="0.2">
      <c r="A57" s="59" t="s">
        <v>6459</v>
      </c>
      <c r="E57" s="57"/>
      <c r="F57" s="57"/>
      <c r="G57" s="57"/>
      <c r="H57" s="57"/>
      <c r="I57" s="57"/>
      <c r="J57" s="57"/>
      <c r="K57" s="58"/>
    </row>
    <row r="58" spans="1:14" x14ac:dyDescent="0.2">
      <c r="B58" s="39" t="s">
        <v>579</v>
      </c>
      <c r="E58" s="57"/>
      <c r="F58" s="57"/>
      <c r="G58" s="57"/>
      <c r="H58" s="57"/>
      <c r="I58" s="57">
        <v>92</v>
      </c>
      <c r="J58" s="57"/>
      <c r="K58" s="58"/>
      <c r="N58" s="39" t="s">
        <v>8935</v>
      </c>
    </row>
    <row r="59" spans="1:14" x14ac:dyDescent="0.2">
      <c r="B59" s="39" t="s">
        <v>578</v>
      </c>
      <c r="E59" s="57"/>
      <c r="F59" s="57"/>
      <c r="G59" s="57"/>
      <c r="H59" s="57"/>
      <c r="I59" s="57">
        <v>-42</v>
      </c>
      <c r="J59" s="57"/>
      <c r="K59" s="58"/>
      <c r="N59" s="39" t="s">
        <v>8936</v>
      </c>
    </row>
    <row r="60" spans="1:14" x14ac:dyDescent="0.2">
      <c r="B60" s="39" t="s">
        <v>5745</v>
      </c>
      <c r="E60" s="57"/>
      <c r="F60" s="57"/>
      <c r="G60" s="57"/>
      <c r="H60" s="57"/>
      <c r="I60" s="57">
        <v>-9</v>
      </c>
      <c r="J60" s="57"/>
      <c r="K60" s="58"/>
    </row>
    <row r="61" spans="1:14" x14ac:dyDescent="0.2">
      <c r="B61" s="36" t="s">
        <v>4227</v>
      </c>
      <c r="E61" s="57"/>
      <c r="F61" s="57"/>
      <c r="G61" s="57"/>
      <c r="H61" s="57"/>
      <c r="I61" s="57">
        <v>2</v>
      </c>
      <c r="J61" s="57"/>
      <c r="K61" s="58"/>
      <c r="N61" s="39" t="s">
        <v>6823</v>
      </c>
    </row>
    <row r="62" spans="1:14" x14ac:dyDescent="0.2">
      <c r="B62" s="36" t="s">
        <v>5924</v>
      </c>
      <c r="E62" s="57"/>
      <c r="F62" s="57"/>
      <c r="G62" s="57"/>
      <c r="H62" s="57"/>
      <c r="I62" s="57">
        <v>-826</v>
      </c>
      <c r="J62" s="57"/>
      <c r="K62" s="58"/>
      <c r="N62" s="39" t="s">
        <v>6824</v>
      </c>
    </row>
    <row r="63" spans="1:14" x14ac:dyDescent="0.2">
      <c r="B63" s="36" t="s">
        <v>4765</v>
      </c>
      <c r="E63" s="57"/>
      <c r="F63" s="57"/>
      <c r="G63" s="57"/>
      <c r="H63" s="57"/>
      <c r="I63" s="57">
        <v>3</v>
      </c>
      <c r="J63" s="57"/>
      <c r="K63" s="58"/>
      <c r="N63" s="39" t="s">
        <v>6825</v>
      </c>
    </row>
    <row r="64" spans="1:14" x14ac:dyDescent="0.2">
      <c r="E64" s="57"/>
      <c r="F64" s="57"/>
      <c r="G64" s="57"/>
      <c r="H64" s="57"/>
      <c r="I64" s="57"/>
      <c r="J64" s="57"/>
      <c r="K64" s="58"/>
    </row>
    <row r="65" spans="1:14" x14ac:dyDescent="0.2">
      <c r="E65" s="57"/>
      <c r="F65" s="57"/>
      <c r="G65" s="57"/>
      <c r="H65" s="57"/>
      <c r="I65" s="57"/>
      <c r="J65" s="57"/>
      <c r="K65" s="58"/>
    </row>
    <row r="66" spans="1:14" ht="25.5" x14ac:dyDescent="0.2">
      <c r="A66" s="61" t="s">
        <v>6460</v>
      </c>
      <c r="B66" s="62"/>
      <c r="C66" s="66" t="s">
        <v>3292</v>
      </c>
      <c r="D66" s="66" t="s">
        <v>3293</v>
      </c>
      <c r="E66" s="70" t="s">
        <v>7761</v>
      </c>
      <c r="F66" s="57"/>
      <c r="G66" s="57"/>
      <c r="H66" s="57"/>
      <c r="I66" s="57"/>
      <c r="J66" s="57"/>
      <c r="K66" s="58"/>
    </row>
    <row r="67" spans="1:14" x14ac:dyDescent="0.2">
      <c r="A67" s="62"/>
      <c r="B67" s="62" t="s">
        <v>6461</v>
      </c>
      <c r="C67" s="62">
        <v>9</v>
      </c>
      <c r="D67" s="62"/>
      <c r="E67" s="65"/>
      <c r="F67" s="57"/>
      <c r="G67" s="57"/>
      <c r="H67" s="57"/>
      <c r="I67" s="57"/>
      <c r="J67" s="57"/>
      <c r="K67" s="58"/>
    </row>
    <row r="68" spans="1:14" x14ac:dyDescent="0.2">
      <c r="A68" s="62"/>
      <c r="B68" s="51" t="s">
        <v>4227</v>
      </c>
      <c r="C68" s="62">
        <v>-2</v>
      </c>
      <c r="D68" s="62"/>
      <c r="E68" s="65"/>
      <c r="F68" s="57"/>
      <c r="G68" s="57"/>
      <c r="H68" s="57"/>
      <c r="I68" s="57"/>
      <c r="J68" s="57"/>
      <c r="K68" s="58"/>
    </row>
    <row r="69" spans="1:14" x14ac:dyDescent="0.2">
      <c r="A69" s="62"/>
      <c r="B69" s="51" t="s">
        <v>5924</v>
      </c>
      <c r="C69" s="62">
        <v>826</v>
      </c>
      <c r="D69" s="62"/>
      <c r="E69" s="65"/>
      <c r="F69" s="57"/>
      <c r="G69" s="57"/>
      <c r="H69" s="57"/>
      <c r="I69" s="57"/>
      <c r="J69" s="57"/>
      <c r="K69" s="58"/>
    </row>
    <row r="70" spans="1:14" x14ac:dyDescent="0.2">
      <c r="A70" s="62"/>
      <c r="B70" s="51" t="s">
        <v>4765</v>
      </c>
      <c r="C70" s="62">
        <v>-3</v>
      </c>
      <c r="D70" s="62"/>
      <c r="E70" s="65"/>
      <c r="F70" s="57"/>
      <c r="G70" s="57"/>
      <c r="H70" s="57"/>
      <c r="I70" s="57"/>
      <c r="J70" s="57"/>
      <c r="K70" s="58"/>
    </row>
    <row r="71" spans="1:14" x14ac:dyDescent="0.2">
      <c r="A71" s="62"/>
      <c r="B71" s="68" t="s">
        <v>9013</v>
      </c>
      <c r="C71" s="62">
        <v>-7</v>
      </c>
      <c r="D71" s="62">
        <v>-7</v>
      </c>
      <c r="E71" s="65"/>
      <c r="F71" s="57"/>
      <c r="G71" s="57"/>
      <c r="H71" s="57"/>
      <c r="I71" s="57"/>
      <c r="J71" s="57"/>
      <c r="K71" s="58"/>
      <c r="N71" s="3" t="s">
        <v>9015</v>
      </c>
    </row>
    <row r="72" spans="1:14" x14ac:dyDescent="0.2">
      <c r="A72" s="62"/>
      <c r="B72" s="68" t="s">
        <v>9014</v>
      </c>
      <c r="C72" s="62">
        <v>-8</v>
      </c>
      <c r="D72" s="62">
        <v>-8</v>
      </c>
      <c r="E72" s="65"/>
      <c r="F72" s="57"/>
      <c r="G72" s="57"/>
      <c r="H72" s="57"/>
      <c r="I72" s="57"/>
      <c r="J72" s="57"/>
      <c r="K72" s="58"/>
      <c r="N72" s="3" t="s">
        <v>9016</v>
      </c>
    </row>
    <row r="73" spans="1:14" x14ac:dyDescent="0.2">
      <c r="A73" s="62"/>
      <c r="B73" s="68" t="s">
        <v>6826</v>
      </c>
      <c r="C73" s="62"/>
      <c r="D73" s="62"/>
      <c r="E73" s="65">
        <v>-55</v>
      </c>
      <c r="F73" s="57"/>
      <c r="G73" s="57"/>
      <c r="H73" s="57"/>
      <c r="I73" s="57"/>
      <c r="J73" s="57"/>
      <c r="K73" s="58"/>
      <c r="N73" s="26" t="s">
        <v>6828</v>
      </c>
    </row>
    <row r="74" spans="1:14" x14ac:dyDescent="0.2">
      <c r="A74" s="62"/>
      <c r="B74" s="68" t="s">
        <v>6827</v>
      </c>
      <c r="C74" s="62"/>
      <c r="D74" s="62"/>
      <c r="E74" s="65">
        <v>-221</v>
      </c>
      <c r="F74" s="57"/>
      <c r="G74" s="57"/>
      <c r="H74" s="57"/>
      <c r="I74" s="57"/>
      <c r="J74" s="57"/>
      <c r="K74" s="58"/>
      <c r="N74" s="26" t="s">
        <v>6829</v>
      </c>
    </row>
    <row r="75" spans="1:14" x14ac:dyDescent="0.2">
      <c r="A75" s="62"/>
      <c r="B75" s="62"/>
      <c r="C75" s="65"/>
      <c r="D75" s="65"/>
      <c r="E75" s="65"/>
    </row>
    <row r="76" spans="1:14" x14ac:dyDescent="0.2">
      <c r="A76" s="69" t="s">
        <v>146</v>
      </c>
      <c r="B76" s="49"/>
      <c r="C76" s="71">
        <f>SUM(C67:C74)</f>
        <v>815</v>
      </c>
      <c r="D76" s="71">
        <f t="shared" ref="D76:E76" si="0">SUM(D67:D74)</f>
        <v>-15</v>
      </c>
      <c r="E76" s="71">
        <f t="shared" si="0"/>
        <v>-276</v>
      </c>
    </row>
    <row r="77" spans="1:14" x14ac:dyDescent="0.2">
      <c r="A77" s="62"/>
      <c r="B77" s="49"/>
      <c r="C77" s="50"/>
      <c r="D77" s="50"/>
      <c r="E77" s="50"/>
    </row>
    <row r="78" spans="1:14" x14ac:dyDescent="0.2">
      <c r="A78" s="62" t="s">
        <v>7759</v>
      </c>
      <c r="B78" s="49"/>
      <c r="C78" s="50"/>
      <c r="D78" s="50"/>
      <c r="E78" s="50">
        <f>E76+D76</f>
        <v>-291</v>
      </c>
    </row>
  </sheetData>
  <hyperlinks>
    <hyperlink ref="A1" location="'statewide summary'!Print_Titles" display="Link to Summary Worksheet" xr:uid="{93E2510B-2DCB-48B9-9CEE-8445021A85E3}"/>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2/19/2025</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3258B-352A-4649-90AC-AA302CFD5EFA}">
  <dimension ref="A1:N503"/>
  <sheetViews>
    <sheetView showGridLines="0" workbookViewId="0">
      <pane xSplit="2" ySplit="10" topLeftCell="C11" activePane="bottomRight" state="frozen"/>
      <selection pane="topRight" activeCell="C1" sqref="C1"/>
      <selection pane="bottomLeft" activeCell="A14" sqref="A14"/>
      <selection pane="bottomRight" activeCell="B32" sqref="B32"/>
    </sheetView>
  </sheetViews>
  <sheetFormatPr defaultRowHeight="12.75" x14ac:dyDescent="0.2"/>
  <cols>
    <col min="1" max="1" width="6" style="39" customWidth="1"/>
    <col min="2" max="2" width="33.42578125" style="39" customWidth="1"/>
    <col min="3" max="9" width="13.7109375" style="39" customWidth="1"/>
    <col min="10" max="10" width="1.5703125" style="39" customWidth="1"/>
    <col min="11" max="11" width="9.140625" style="39"/>
    <col min="12" max="12" width="1.85546875" style="39" customWidth="1"/>
    <col min="13" max="16384" width="9.140625" style="39"/>
  </cols>
  <sheetData>
    <row r="1" spans="1:11" ht="16.149999999999999" customHeight="1" x14ac:dyDescent="0.2">
      <c r="A1" s="92" t="s">
        <v>8923</v>
      </c>
    </row>
    <row r="2" spans="1:11" ht="14.45" customHeight="1" x14ac:dyDescent="0.2">
      <c r="B2" s="94" t="s">
        <v>103</v>
      </c>
    </row>
    <row r="3" spans="1:11" ht="2.1" customHeight="1" x14ac:dyDescent="0.2"/>
    <row r="4" spans="1:11" ht="14.45" customHeight="1" x14ac:dyDescent="0.2">
      <c r="B4" s="46" t="s">
        <v>1</v>
      </c>
    </row>
    <row r="5" spans="1:11" ht="1.1499999999999999" customHeight="1" x14ac:dyDescent="0.2"/>
    <row r="6" spans="1:11" ht="14.45" customHeight="1" x14ac:dyDescent="0.2">
      <c r="B6" s="46" t="s">
        <v>2</v>
      </c>
    </row>
    <row r="7" spans="1:11" ht="0.75" customHeight="1" x14ac:dyDescent="0.2"/>
    <row r="8" spans="1:11" ht="14.25" customHeight="1" x14ac:dyDescent="0.2">
      <c r="B8" s="47" t="s">
        <v>3</v>
      </c>
    </row>
    <row r="9" spans="1:11" x14ac:dyDescent="0.2">
      <c r="B9" s="42" t="s">
        <v>4</v>
      </c>
      <c r="C9" s="37" t="s">
        <v>4</v>
      </c>
      <c r="D9" s="37" t="s">
        <v>4</v>
      </c>
      <c r="E9" s="37" t="s">
        <v>4</v>
      </c>
      <c r="F9" s="37" t="s">
        <v>4</v>
      </c>
      <c r="G9" s="37" t="s">
        <v>4</v>
      </c>
      <c r="H9" s="37" t="s">
        <v>5</v>
      </c>
      <c r="I9" s="37" t="s">
        <v>174</v>
      </c>
    </row>
    <row r="10" spans="1:11" x14ac:dyDescent="0.2">
      <c r="B10" s="43" t="s">
        <v>4</v>
      </c>
      <c r="C10" s="38" t="s">
        <v>7</v>
      </c>
      <c r="D10" s="38" t="s">
        <v>8</v>
      </c>
      <c r="E10" s="38" t="s">
        <v>9</v>
      </c>
      <c r="F10" s="38" t="s">
        <v>10</v>
      </c>
      <c r="G10" s="38" t="s">
        <v>11</v>
      </c>
      <c r="H10" s="38" t="s">
        <v>12</v>
      </c>
      <c r="I10" s="38" t="s">
        <v>13</v>
      </c>
      <c r="K10" s="54" t="s">
        <v>331</v>
      </c>
    </row>
    <row r="11" spans="1:11" x14ac:dyDescent="0.2">
      <c r="B11" s="42" t="s">
        <v>104</v>
      </c>
      <c r="C11" s="86">
        <v>47824.906999999999</v>
      </c>
      <c r="D11" s="86">
        <v>68615.05</v>
      </c>
      <c r="E11" s="86">
        <v>86478.023000000001</v>
      </c>
      <c r="F11" s="86">
        <v>52386.535000000003</v>
      </c>
      <c r="G11" s="86">
        <v>75137.902090000003</v>
      </c>
      <c r="H11" s="86">
        <v>128968</v>
      </c>
      <c r="I11" s="86">
        <v>98647</v>
      </c>
    </row>
    <row r="12" spans="1:11" x14ac:dyDescent="0.2">
      <c r="B12" s="42" t="s">
        <v>105</v>
      </c>
      <c r="C12" s="86">
        <v>1723.625</v>
      </c>
      <c r="D12" s="86">
        <v>1866.979</v>
      </c>
      <c r="E12" s="86">
        <v>2011.877</v>
      </c>
      <c r="F12" s="86">
        <v>2885.9430000000002</v>
      </c>
      <c r="G12" s="86">
        <v>8521.5981599999996</v>
      </c>
      <c r="H12" s="86">
        <v>9292</v>
      </c>
      <c r="I12" s="86">
        <v>4330</v>
      </c>
    </row>
    <row r="13" spans="1:11" x14ac:dyDescent="0.2">
      <c r="B13" s="42" t="s">
        <v>106</v>
      </c>
      <c r="C13" s="86">
        <v>3206.9479999999999</v>
      </c>
      <c r="D13" s="86">
        <v>7400.2569999999996</v>
      </c>
      <c r="E13" s="86">
        <v>9427.8960000000006</v>
      </c>
      <c r="F13" s="86">
        <v>19450.314999999999</v>
      </c>
      <c r="G13" s="86">
        <v>25462.613120000002</v>
      </c>
      <c r="H13" s="86">
        <v>39525</v>
      </c>
      <c r="I13" s="86">
        <v>43790</v>
      </c>
    </row>
    <row r="14" spans="1:11" x14ac:dyDescent="0.2">
      <c r="B14" s="42" t="s">
        <v>107</v>
      </c>
      <c r="C14" s="86">
        <v>11365393.800000001</v>
      </c>
      <c r="D14" s="86">
        <v>13481751.327</v>
      </c>
      <c r="E14" s="86">
        <v>16754652.151000001</v>
      </c>
      <c r="F14" s="86">
        <v>19845405.228999998</v>
      </c>
      <c r="G14" s="86">
        <v>20521884.49095</v>
      </c>
      <c r="H14" s="86">
        <v>21371693</v>
      </c>
      <c r="I14" s="86">
        <v>22778732</v>
      </c>
    </row>
    <row r="15" spans="1:11" x14ac:dyDescent="0.2">
      <c r="B15" s="42" t="s">
        <v>108</v>
      </c>
      <c r="C15" s="86">
        <v>809173.00600000005</v>
      </c>
      <c r="D15" s="86">
        <v>989932.83100000001</v>
      </c>
      <c r="E15" s="86">
        <v>1146901.6980000001</v>
      </c>
      <c r="F15" s="86">
        <v>1212569.6410000001</v>
      </c>
      <c r="G15" s="86">
        <v>1325757.60977</v>
      </c>
      <c r="H15" s="86">
        <v>1613669</v>
      </c>
      <c r="I15" s="86">
        <v>1636893</v>
      </c>
    </row>
    <row r="16" spans="1:11" x14ac:dyDescent="0.2">
      <c r="B16" s="42" t="s">
        <v>109</v>
      </c>
      <c r="C16" s="86">
        <v>14182.630999999999</v>
      </c>
      <c r="D16" s="86">
        <v>14102.855</v>
      </c>
      <c r="E16" s="86">
        <v>15259.305</v>
      </c>
      <c r="F16" s="86">
        <v>14367.308999999999</v>
      </c>
      <c r="G16" s="86">
        <v>44445.29105</v>
      </c>
      <c r="H16" s="86">
        <v>158191</v>
      </c>
      <c r="I16" s="86">
        <v>240135</v>
      </c>
    </row>
    <row r="17" spans="2:11" x14ac:dyDescent="0.2">
      <c r="B17" s="42" t="s">
        <v>110</v>
      </c>
      <c r="C17" s="86">
        <v>1475455.162</v>
      </c>
      <c r="D17" s="86">
        <v>1749732.2239999999</v>
      </c>
      <c r="E17" s="86">
        <v>2279758.5750000002</v>
      </c>
      <c r="F17" s="86">
        <v>2950612.017</v>
      </c>
      <c r="G17" s="86">
        <v>2985952.60256</v>
      </c>
      <c r="H17" s="86">
        <v>3791987</v>
      </c>
      <c r="I17" s="86">
        <v>4386051</v>
      </c>
    </row>
    <row r="18" spans="2:11" x14ac:dyDescent="0.2">
      <c r="B18" s="42" t="s">
        <v>111</v>
      </c>
      <c r="C18" s="86">
        <v>16226</v>
      </c>
      <c r="D18" s="86">
        <v>16959.150000000001</v>
      </c>
      <c r="E18" s="86">
        <v>21527.688999999998</v>
      </c>
      <c r="F18" s="86">
        <v>36644.800000000003</v>
      </c>
      <c r="G18" s="86">
        <v>61290.741049999997</v>
      </c>
      <c r="H18" s="86">
        <v>83463</v>
      </c>
      <c r="I18" s="86">
        <v>81643</v>
      </c>
    </row>
    <row r="19" spans="2:11" x14ac:dyDescent="0.2">
      <c r="B19" s="42" t="s">
        <v>112</v>
      </c>
      <c r="C19" s="86">
        <v>652316.43700000003</v>
      </c>
      <c r="D19" s="86">
        <v>780364</v>
      </c>
      <c r="E19" s="86">
        <v>850548.32499999995</v>
      </c>
      <c r="F19" s="86">
        <v>691747.54399999999</v>
      </c>
      <c r="G19" s="86">
        <v>508121.89373000001</v>
      </c>
      <c r="H19" s="86">
        <v>425156</v>
      </c>
      <c r="I19" s="86">
        <v>414738</v>
      </c>
    </row>
    <row r="20" spans="2:11" x14ac:dyDescent="0.2">
      <c r="B20" s="42" t="s">
        <v>113</v>
      </c>
      <c r="C20" s="86">
        <v>27598.999</v>
      </c>
      <c r="D20" s="86">
        <v>26595.233</v>
      </c>
      <c r="E20" s="86">
        <v>28678.725999999999</v>
      </c>
      <c r="F20" s="86">
        <v>30511.032999999999</v>
      </c>
      <c r="G20" s="86">
        <v>28785.678629999999</v>
      </c>
      <c r="H20" s="86">
        <v>32902</v>
      </c>
      <c r="I20" s="86">
        <v>38623</v>
      </c>
    </row>
    <row r="21" spans="2:11" x14ac:dyDescent="0.2">
      <c r="B21" s="42" t="s">
        <v>114</v>
      </c>
      <c r="C21" s="86">
        <v>19302.001</v>
      </c>
      <c r="D21" s="86">
        <v>20696.579000000002</v>
      </c>
      <c r="E21" s="86">
        <v>51050.830999999998</v>
      </c>
      <c r="F21" s="86">
        <v>63076.521999999997</v>
      </c>
      <c r="G21" s="86">
        <v>63924.62573</v>
      </c>
      <c r="H21" s="86">
        <v>66166</v>
      </c>
      <c r="I21" s="86">
        <v>70565</v>
      </c>
    </row>
    <row r="22" spans="2:11" x14ac:dyDescent="0.2">
      <c r="B22" s="42" t="s">
        <v>115</v>
      </c>
      <c r="C22" s="86">
        <v>223301.30900000001</v>
      </c>
      <c r="D22" s="86">
        <v>241450.201</v>
      </c>
      <c r="E22" s="86">
        <v>246530.43299999999</v>
      </c>
      <c r="F22" s="86">
        <v>247071.334</v>
      </c>
      <c r="G22" s="86">
        <v>258346.88385000001</v>
      </c>
      <c r="H22" s="86">
        <v>280489</v>
      </c>
      <c r="I22" s="86">
        <v>278690</v>
      </c>
    </row>
    <row r="23" spans="2:11" x14ac:dyDescent="0.2">
      <c r="B23" s="42" t="s">
        <v>116</v>
      </c>
      <c r="C23" s="86">
        <v>0</v>
      </c>
      <c r="D23" s="86">
        <v>0</v>
      </c>
      <c r="E23" s="86">
        <v>0</v>
      </c>
      <c r="F23" s="86">
        <v>0</v>
      </c>
      <c r="G23" s="86">
        <v>0</v>
      </c>
      <c r="H23" s="86">
        <v>76829</v>
      </c>
      <c r="I23" s="86">
        <v>241513</v>
      </c>
    </row>
    <row r="24" spans="2:11" x14ac:dyDescent="0.2">
      <c r="B24" s="42" t="s">
        <v>117</v>
      </c>
      <c r="C24" s="86">
        <v>2798</v>
      </c>
      <c r="D24" s="86">
        <v>2798</v>
      </c>
      <c r="E24" s="86">
        <v>2798</v>
      </c>
      <c r="F24" s="86">
        <v>69769.428</v>
      </c>
      <c r="G24" s="86">
        <v>149737.88826000001</v>
      </c>
      <c r="H24" s="86">
        <v>177249</v>
      </c>
      <c r="I24" s="86">
        <v>145524</v>
      </c>
    </row>
    <row r="25" spans="2:11" x14ac:dyDescent="0.2">
      <c r="B25" s="42" t="s">
        <v>118</v>
      </c>
      <c r="C25" s="86">
        <v>202686.47099999999</v>
      </c>
      <c r="D25" s="86">
        <v>251346.15599999999</v>
      </c>
      <c r="E25" s="86">
        <v>350345.61499999999</v>
      </c>
      <c r="F25" s="86">
        <v>429989.86800000002</v>
      </c>
      <c r="G25" s="86">
        <v>455381.14059999998</v>
      </c>
      <c r="H25" s="86">
        <v>510556</v>
      </c>
      <c r="I25" s="86">
        <v>597685</v>
      </c>
    </row>
    <row r="26" spans="2:11" x14ac:dyDescent="0.2">
      <c r="B26" s="42" t="s">
        <v>119</v>
      </c>
      <c r="C26" s="86">
        <v>406579.70199999999</v>
      </c>
      <c r="D26" s="86">
        <v>459785.20799999998</v>
      </c>
      <c r="E26" s="86">
        <v>754148.94799999997</v>
      </c>
      <c r="F26" s="86">
        <v>877875</v>
      </c>
      <c r="G26" s="86">
        <v>891126.92726999999</v>
      </c>
      <c r="H26" s="86">
        <v>976518</v>
      </c>
      <c r="I26" s="86">
        <v>1052592</v>
      </c>
    </row>
    <row r="27" spans="2:11" x14ac:dyDescent="0.2">
      <c r="B27" s="42" t="s">
        <v>120</v>
      </c>
      <c r="C27" s="86">
        <v>0</v>
      </c>
      <c r="D27" s="86">
        <v>11316.768</v>
      </c>
      <c r="E27" s="86">
        <v>56956.430999999997</v>
      </c>
      <c r="F27" s="86">
        <v>77332.209000000003</v>
      </c>
      <c r="G27" s="86">
        <v>122456.85787000001</v>
      </c>
      <c r="H27" s="86">
        <v>178654</v>
      </c>
      <c r="I27" s="86">
        <v>189909</v>
      </c>
    </row>
    <row r="28" spans="2:11" x14ac:dyDescent="0.2">
      <c r="B28" s="42" t="s">
        <v>121</v>
      </c>
      <c r="C28" s="86">
        <v>0</v>
      </c>
      <c r="D28" s="86">
        <v>0</v>
      </c>
      <c r="E28" s="86">
        <v>861.77800000000002</v>
      </c>
      <c r="F28" s="86">
        <v>324</v>
      </c>
      <c r="G28" s="86">
        <v>21.349</v>
      </c>
      <c r="H28" s="86">
        <v>640</v>
      </c>
      <c r="I28" s="86">
        <v>459</v>
      </c>
    </row>
    <row r="29" spans="2:11" x14ac:dyDescent="0.2">
      <c r="B29" s="42" t="s">
        <v>122</v>
      </c>
      <c r="C29" s="86">
        <v>0</v>
      </c>
      <c r="D29" s="86">
        <v>0</v>
      </c>
      <c r="E29" s="86">
        <v>0</v>
      </c>
      <c r="F29" s="86">
        <v>0</v>
      </c>
      <c r="G29" s="86">
        <v>0</v>
      </c>
      <c r="H29" s="86">
        <v>1280016</v>
      </c>
      <c r="I29" s="86">
        <v>1251020</v>
      </c>
    </row>
    <row r="30" spans="2:11" x14ac:dyDescent="0.2">
      <c r="B30" s="45" t="s">
        <v>146</v>
      </c>
      <c r="C30" s="41">
        <v>15267768.998</v>
      </c>
      <c r="D30" s="41">
        <v>18124712.818</v>
      </c>
      <c r="E30" s="41">
        <v>22657936.300999999</v>
      </c>
      <c r="F30" s="41">
        <v>26622018.727000002</v>
      </c>
      <c r="G30" s="41">
        <v>27526356.09369</v>
      </c>
      <c r="H30" s="41">
        <v>31201963</v>
      </c>
      <c r="I30" s="41">
        <v>33551539</v>
      </c>
    </row>
    <row r="32" spans="2:11" x14ac:dyDescent="0.2">
      <c r="B32" s="72" t="s">
        <v>9036</v>
      </c>
      <c r="C32" s="87"/>
      <c r="D32" s="87"/>
      <c r="E32" s="87"/>
      <c r="F32" s="87"/>
      <c r="G32" s="87"/>
      <c r="H32" s="87"/>
      <c r="I32" s="88">
        <f>I30+K32</f>
        <v>33551539</v>
      </c>
      <c r="K32" s="55">
        <f>SUM(K33:K369)</f>
        <v>0</v>
      </c>
    </row>
    <row r="33" spans="1:14" x14ac:dyDescent="0.2">
      <c r="B33" s="87" t="s">
        <v>257</v>
      </c>
      <c r="C33" s="87"/>
      <c r="D33" s="87"/>
      <c r="E33" s="87"/>
      <c r="F33" s="87"/>
      <c r="G33" s="87"/>
      <c r="H33" s="87"/>
      <c r="I33" s="89">
        <f>I32/I30-1</f>
        <v>0</v>
      </c>
      <c r="K33" s="56"/>
    </row>
    <row r="34" spans="1:14" x14ac:dyDescent="0.2">
      <c r="G34" s="57"/>
      <c r="H34" s="57"/>
      <c r="I34" s="57"/>
      <c r="J34" s="57"/>
      <c r="K34" s="58"/>
    </row>
    <row r="35" spans="1:14" x14ac:dyDescent="0.2">
      <c r="D35" s="57"/>
      <c r="E35" s="57"/>
      <c r="F35" s="57"/>
      <c r="G35" s="57"/>
      <c r="H35" s="57"/>
      <c r="I35" s="57"/>
      <c r="J35" s="57"/>
      <c r="K35" s="58"/>
    </row>
    <row r="36" spans="1:14" x14ac:dyDescent="0.2">
      <c r="A36" s="59" t="s">
        <v>256</v>
      </c>
      <c r="D36" s="57"/>
      <c r="E36" s="57"/>
      <c r="F36" s="57"/>
      <c r="G36" s="57"/>
      <c r="H36" s="57"/>
      <c r="I36" s="57"/>
      <c r="J36" s="57"/>
      <c r="K36" s="58"/>
    </row>
    <row r="37" spans="1:14" x14ac:dyDescent="0.2">
      <c r="D37" s="57"/>
      <c r="E37" s="57"/>
      <c r="F37" s="57"/>
      <c r="G37" s="57"/>
      <c r="H37" s="57"/>
      <c r="I37" s="57"/>
      <c r="J37" s="57"/>
      <c r="K37" s="58"/>
    </row>
    <row r="38" spans="1:14" x14ac:dyDescent="0.2">
      <c r="A38" s="60">
        <v>2021</v>
      </c>
      <c r="D38" s="57"/>
      <c r="E38" s="57"/>
      <c r="F38" s="57"/>
      <c r="G38" s="57"/>
      <c r="H38" s="57"/>
      <c r="I38" s="57"/>
      <c r="J38" s="57"/>
      <c r="K38" s="58"/>
    </row>
    <row r="39" spans="1:14" x14ac:dyDescent="0.2">
      <c r="B39" s="26" t="s">
        <v>6830</v>
      </c>
      <c r="E39" s="57"/>
      <c r="F39" s="57"/>
      <c r="G39" s="57">
        <v>27</v>
      </c>
      <c r="H39" s="57">
        <v>0</v>
      </c>
      <c r="I39" s="57"/>
      <c r="J39" s="57"/>
      <c r="K39" s="58"/>
      <c r="M39" s="39" t="s">
        <v>182</v>
      </c>
      <c r="N39" s="26" t="s">
        <v>6887</v>
      </c>
    </row>
    <row r="40" spans="1:14" x14ac:dyDescent="0.2">
      <c r="B40" s="26" t="s">
        <v>6831</v>
      </c>
      <c r="E40" s="57"/>
      <c r="F40" s="57"/>
      <c r="G40" s="57">
        <v>217</v>
      </c>
      <c r="H40" s="57">
        <v>60</v>
      </c>
      <c r="I40" s="57"/>
      <c r="J40" s="57"/>
      <c r="K40" s="58"/>
      <c r="M40" s="39" t="s">
        <v>182</v>
      </c>
      <c r="N40" s="26" t="s">
        <v>6888</v>
      </c>
    </row>
    <row r="41" spans="1:14" x14ac:dyDescent="0.2">
      <c r="B41" s="26" t="s">
        <v>6832</v>
      </c>
      <c r="E41" s="57"/>
      <c r="F41" s="57"/>
      <c r="G41" s="57">
        <v>32</v>
      </c>
      <c r="H41" s="57">
        <v>32</v>
      </c>
      <c r="I41" s="57"/>
      <c r="J41" s="57"/>
      <c r="K41" s="58"/>
      <c r="M41" s="39" t="s">
        <v>182</v>
      </c>
      <c r="N41" s="26" t="s">
        <v>6889</v>
      </c>
    </row>
    <row r="42" spans="1:14" x14ac:dyDescent="0.2">
      <c r="B42" s="26" t="s">
        <v>6833</v>
      </c>
      <c r="E42" s="57"/>
      <c r="F42" s="57"/>
      <c r="G42" s="57">
        <v>160</v>
      </c>
      <c r="H42" s="57">
        <v>160</v>
      </c>
      <c r="I42" s="57"/>
      <c r="J42" s="57"/>
      <c r="K42" s="58"/>
      <c r="M42" s="39" t="s">
        <v>182</v>
      </c>
      <c r="N42" s="26" t="s">
        <v>6890</v>
      </c>
    </row>
    <row r="43" spans="1:14" x14ac:dyDescent="0.2">
      <c r="B43" s="26" t="s">
        <v>6834</v>
      </c>
      <c r="E43" s="57"/>
      <c r="F43" s="57"/>
      <c r="G43" s="57">
        <v>23469</v>
      </c>
      <c r="H43" s="57">
        <v>62338</v>
      </c>
      <c r="I43" s="57"/>
      <c r="J43" s="57"/>
      <c r="K43" s="58"/>
      <c r="M43" s="39" t="s">
        <v>182</v>
      </c>
      <c r="N43" s="26" t="s">
        <v>6891</v>
      </c>
    </row>
    <row r="44" spans="1:14" x14ac:dyDescent="0.2">
      <c r="B44" s="26" t="s">
        <v>6835</v>
      </c>
      <c r="E44" s="57"/>
      <c r="F44" s="57"/>
      <c r="G44" s="57">
        <v>260</v>
      </c>
      <c r="H44" s="57">
        <v>0</v>
      </c>
      <c r="I44" s="57"/>
      <c r="J44" s="57"/>
      <c r="K44" s="58"/>
      <c r="M44" s="39" t="s">
        <v>182</v>
      </c>
      <c r="N44" s="26" t="s">
        <v>6892</v>
      </c>
    </row>
    <row r="45" spans="1:14" x14ac:dyDescent="0.2">
      <c r="B45" s="26" t="s">
        <v>6836</v>
      </c>
      <c r="E45" s="57"/>
      <c r="F45" s="57"/>
      <c r="G45" s="57">
        <v>400</v>
      </c>
      <c r="H45" s="57">
        <v>400</v>
      </c>
      <c r="I45" s="57"/>
      <c r="J45" s="57"/>
      <c r="K45" s="58"/>
      <c r="M45" s="39" t="s">
        <v>180</v>
      </c>
      <c r="N45" s="26" t="s">
        <v>6893</v>
      </c>
    </row>
    <row r="46" spans="1:14" x14ac:dyDescent="0.2">
      <c r="B46" s="26" t="s">
        <v>6837</v>
      </c>
      <c r="E46" s="57"/>
      <c r="F46" s="57"/>
      <c r="G46" s="57">
        <v>362</v>
      </c>
      <c r="H46" s="57">
        <v>362</v>
      </c>
      <c r="I46" s="57"/>
      <c r="J46" s="57"/>
      <c r="K46" s="58"/>
      <c r="M46" s="39" t="s">
        <v>182</v>
      </c>
      <c r="N46" s="26" t="s">
        <v>6894</v>
      </c>
    </row>
    <row r="47" spans="1:14" x14ac:dyDescent="0.2">
      <c r="B47" s="26" t="s">
        <v>6838</v>
      </c>
      <c r="E47" s="57"/>
      <c r="F47" s="57"/>
      <c r="G47" s="57">
        <v>1000</v>
      </c>
      <c r="H47" s="57">
        <v>0</v>
      </c>
      <c r="I47" s="57"/>
      <c r="J47" s="57"/>
      <c r="K47" s="58"/>
      <c r="M47" s="39" t="s">
        <v>182</v>
      </c>
      <c r="N47" s="26" t="s">
        <v>6895</v>
      </c>
    </row>
    <row r="48" spans="1:14" x14ac:dyDescent="0.2">
      <c r="B48" s="26" t="s">
        <v>6839</v>
      </c>
      <c r="E48" s="57"/>
      <c r="F48" s="57"/>
      <c r="G48" s="57">
        <v>500</v>
      </c>
      <c r="H48" s="57">
        <v>0</v>
      </c>
      <c r="I48" s="57"/>
      <c r="J48" s="57"/>
      <c r="K48" s="58"/>
      <c r="M48" s="39" t="s">
        <v>182</v>
      </c>
      <c r="N48" s="26" t="s">
        <v>6896</v>
      </c>
    </row>
    <row r="49" spans="2:14" x14ac:dyDescent="0.2">
      <c r="B49" s="26" t="s">
        <v>6840</v>
      </c>
      <c r="E49" s="57"/>
      <c r="F49" s="57"/>
      <c r="G49" s="57">
        <v>1000</v>
      </c>
      <c r="H49" s="57">
        <v>1000</v>
      </c>
      <c r="I49" s="57"/>
      <c r="J49" s="57"/>
      <c r="K49" s="58"/>
      <c r="M49" s="39" t="s">
        <v>182</v>
      </c>
      <c r="N49" s="26" t="s">
        <v>6897</v>
      </c>
    </row>
    <row r="50" spans="2:14" x14ac:dyDescent="0.2">
      <c r="B50" s="26" t="s">
        <v>6841</v>
      </c>
      <c r="E50" s="57"/>
      <c r="F50" s="57"/>
      <c r="G50" s="57">
        <v>1841</v>
      </c>
      <c r="H50" s="57">
        <v>2304</v>
      </c>
      <c r="I50" s="57"/>
      <c r="J50" s="57"/>
      <c r="K50" s="58"/>
      <c r="M50" s="39" t="s">
        <v>182</v>
      </c>
      <c r="N50" s="26" t="s">
        <v>6898</v>
      </c>
    </row>
    <row r="51" spans="2:14" x14ac:dyDescent="0.2">
      <c r="B51" s="26" t="s">
        <v>6842</v>
      </c>
      <c r="E51" s="57"/>
      <c r="F51" s="57"/>
      <c r="G51" s="57">
        <v>1521</v>
      </c>
      <c r="H51" s="57">
        <v>1889</v>
      </c>
      <c r="I51" s="57"/>
      <c r="J51" s="57"/>
      <c r="K51" s="58"/>
      <c r="M51" s="39" t="s">
        <v>182</v>
      </c>
      <c r="N51" s="26" t="s">
        <v>6899</v>
      </c>
    </row>
    <row r="52" spans="2:14" x14ac:dyDescent="0.2">
      <c r="B52" s="26" t="s">
        <v>6843</v>
      </c>
      <c r="E52" s="57"/>
      <c r="F52" s="57"/>
      <c r="G52" s="57">
        <v>1700</v>
      </c>
      <c r="H52" s="57">
        <v>1700</v>
      </c>
      <c r="I52" s="57"/>
      <c r="J52" s="57"/>
      <c r="K52" s="58"/>
      <c r="M52" s="39" t="s">
        <v>182</v>
      </c>
      <c r="N52" s="26" t="s">
        <v>6900</v>
      </c>
    </row>
    <row r="53" spans="2:14" x14ac:dyDescent="0.2">
      <c r="B53" s="26" t="s">
        <v>6844</v>
      </c>
      <c r="E53" s="57"/>
      <c r="F53" s="57"/>
      <c r="G53" s="57">
        <v>500</v>
      </c>
      <c r="H53" s="57">
        <v>0</v>
      </c>
      <c r="I53" s="57"/>
      <c r="J53" s="57"/>
      <c r="K53" s="58"/>
      <c r="M53" s="39" t="s">
        <v>182</v>
      </c>
      <c r="N53" s="26" t="s">
        <v>6901</v>
      </c>
    </row>
    <row r="54" spans="2:14" x14ac:dyDescent="0.2">
      <c r="B54" s="26" t="s">
        <v>6845</v>
      </c>
      <c r="E54" s="57"/>
      <c r="F54" s="57"/>
      <c r="G54" s="57">
        <v>27829</v>
      </c>
      <c r="H54" s="57">
        <v>0</v>
      </c>
      <c r="I54" s="57"/>
      <c r="J54" s="57"/>
      <c r="K54" s="58"/>
      <c r="M54" s="39" t="s">
        <v>182</v>
      </c>
      <c r="N54" s="26" t="s">
        <v>6902</v>
      </c>
    </row>
    <row r="55" spans="2:14" x14ac:dyDescent="0.2">
      <c r="B55" s="26" t="s">
        <v>6846</v>
      </c>
      <c r="E55" s="57"/>
      <c r="F55" s="57"/>
      <c r="G55" s="57">
        <v>17000</v>
      </c>
      <c r="H55" s="57">
        <v>0</v>
      </c>
      <c r="I55" s="57"/>
      <c r="J55" s="57"/>
      <c r="K55" s="58"/>
      <c r="M55" s="39" t="s">
        <v>182</v>
      </c>
      <c r="N55" s="26" t="s">
        <v>6903</v>
      </c>
    </row>
    <row r="56" spans="2:14" x14ac:dyDescent="0.2">
      <c r="B56" s="26" t="s">
        <v>6847</v>
      </c>
      <c r="E56" s="57"/>
      <c r="F56" s="57"/>
      <c r="G56" s="57">
        <v>5000</v>
      </c>
      <c r="H56" s="57">
        <v>5000</v>
      </c>
      <c r="I56" s="57"/>
      <c r="J56" s="57"/>
      <c r="K56" s="58"/>
      <c r="M56" s="39" t="s">
        <v>182</v>
      </c>
      <c r="N56" s="26" t="s">
        <v>6904</v>
      </c>
    </row>
    <row r="57" spans="2:14" x14ac:dyDescent="0.2">
      <c r="B57" s="26" t="s">
        <v>6848</v>
      </c>
      <c r="E57" s="57"/>
      <c r="F57" s="57"/>
      <c r="G57" s="57">
        <v>8874</v>
      </c>
      <c r="H57" s="57">
        <v>8874</v>
      </c>
      <c r="I57" s="57"/>
      <c r="J57" s="57"/>
      <c r="K57" s="58"/>
      <c r="M57" s="39" t="s">
        <v>182</v>
      </c>
      <c r="N57" s="26" t="s">
        <v>6905</v>
      </c>
    </row>
    <row r="58" spans="2:14" x14ac:dyDescent="0.2">
      <c r="B58" s="26" t="s">
        <v>6849</v>
      </c>
      <c r="E58" s="57"/>
      <c r="F58" s="57"/>
      <c r="G58" s="57">
        <v>124</v>
      </c>
      <c r="H58" s="57">
        <v>152</v>
      </c>
      <c r="I58" s="57"/>
      <c r="J58" s="57"/>
      <c r="K58" s="58"/>
      <c r="M58" s="39" t="s">
        <v>182</v>
      </c>
      <c r="N58" s="26" t="s">
        <v>6906</v>
      </c>
    </row>
    <row r="59" spans="2:14" x14ac:dyDescent="0.2">
      <c r="B59" s="26" t="s">
        <v>6850</v>
      </c>
      <c r="E59" s="57"/>
      <c r="F59" s="57"/>
      <c r="G59" s="57">
        <v>275</v>
      </c>
      <c r="H59" s="57">
        <v>270</v>
      </c>
      <c r="I59" s="57"/>
      <c r="J59" s="57"/>
      <c r="K59" s="58"/>
      <c r="M59" s="39" t="s">
        <v>182</v>
      </c>
      <c r="N59" s="26" t="s">
        <v>6907</v>
      </c>
    </row>
    <row r="60" spans="2:14" x14ac:dyDescent="0.2">
      <c r="B60" s="26" t="s">
        <v>4013</v>
      </c>
      <c r="E60" s="57"/>
      <c r="F60" s="57"/>
      <c r="G60" s="57">
        <v>991</v>
      </c>
      <c r="H60" s="57">
        <v>452</v>
      </c>
      <c r="I60" s="57"/>
      <c r="J60" s="57"/>
      <c r="K60" s="58"/>
      <c r="M60" s="39" t="s">
        <v>182</v>
      </c>
      <c r="N60" s="26" t="s">
        <v>6908</v>
      </c>
    </row>
    <row r="61" spans="2:14" x14ac:dyDescent="0.2">
      <c r="B61" s="26" t="s">
        <v>6851</v>
      </c>
      <c r="E61" s="57"/>
      <c r="F61" s="57"/>
      <c r="G61" s="57">
        <v>27375</v>
      </c>
      <c r="H61" s="57">
        <v>0</v>
      </c>
      <c r="I61" s="57"/>
      <c r="J61" s="57"/>
      <c r="K61" s="58"/>
      <c r="M61" s="39" t="s">
        <v>182</v>
      </c>
      <c r="N61" s="26" t="s">
        <v>6909</v>
      </c>
    </row>
    <row r="62" spans="2:14" x14ac:dyDescent="0.2">
      <c r="B62" s="26" t="s">
        <v>6852</v>
      </c>
      <c r="E62" s="57"/>
      <c r="F62" s="57"/>
      <c r="G62" s="57">
        <v>559</v>
      </c>
      <c r="H62" s="57">
        <v>0</v>
      </c>
      <c r="I62" s="57"/>
      <c r="J62" s="57"/>
      <c r="K62" s="58"/>
      <c r="M62" s="39" t="s">
        <v>184</v>
      </c>
      <c r="N62" s="26" t="s">
        <v>6910</v>
      </c>
    </row>
    <row r="63" spans="2:14" x14ac:dyDescent="0.2">
      <c r="B63" s="26" t="s">
        <v>6853</v>
      </c>
      <c r="E63" s="57"/>
      <c r="F63" s="57"/>
      <c r="G63" s="57">
        <v>5000</v>
      </c>
      <c r="H63" s="57">
        <v>0</v>
      </c>
      <c r="I63" s="57"/>
      <c r="J63" s="57"/>
      <c r="K63" s="58"/>
      <c r="M63" s="39" t="s">
        <v>182</v>
      </c>
      <c r="N63" s="26" t="s">
        <v>6911</v>
      </c>
    </row>
    <row r="64" spans="2:14" x14ac:dyDescent="0.2">
      <c r="B64" s="26" t="s">
        <v>6854</v>
      </c>
      <c r="E64" s="57"/>
      <c r="F64" s="57"/>
      <c r="G64" s="57">
        <v>1600</v>
      </c>
      <c r="H64" s="57">
        <v>0</v>
      </c>
      <c r="I64" s="57"/>
      <c r="J64" s="57"/>
      <c r="K64" s="58"/>
      <c r="M64" s="39" t="s">
        <v>184</v>
      </c>
      <c r="N64" s="26" t="s">
        <v>6912</v>
      </c>
    </row>
    <row r="65" spans="2:14" x14ac:dyDescent="0.2">
      <c r="B65" s="26" t="s">
        <v>6855</v>
      </c>
      <c r="E65" s="57"/>
      <c r="F65" s="57"/>
      <c r="G65" s="57">
        <v>51568</v>
      </c>
      <c r="H65" s="57">
        <v>137007</v>
      </c>
      <c r="I65" s="57"/>
      <c r="J65" s="57"/>
      <c r="K65" s="58"/>
      <c r="M65" s="39" t="s">
        <v>182</v>
      </c>
      <c r="N65" s="26" t="s">
        <v>6913</v>
      </c>
    </row>
    <row r="66" spans="2:14" x14ac:dyDescent="0.2">
      <c r="B66" s="26" t="s">
        <v>6856</v>
      </c>
      <c r="E66" s="57"/>
      <c r="F66" s="57"/>
      <c r="G66" s="57">
        <v>1500</v>
      </c>
      <c r="H66" s="57">
        <v>0</v>
      </c>
      <c r="I66" s="57"/>
      <c r="J66" s="57"/>
      <c r="K66" s="58"/>
      <c r="M66" s="39" t="s">
        <v>184</v>
      </c>
      <c r="N66" s="26" t="s">
        <v>6914</v>
      </c>
    </row>
    <row r="67" spans="2:14" x14ac:dyDescent="0.2">
      <c r="B67" s="26" t="s">
        <v>6857</v>
      </c>
      <c r="E67" s="57"/>
      <c r="F67" s="57"/>
      <c r="G67" s="57">
        <v>54</v>
      </c>
      <c r="H67" s="57">
        <v>0</v>
      </c>
      <c r="I67" s="57"/>
      <c r="J67" s="57"/>
      <c r="K67" s="58"/>
      <c r="M67" s="39" t="s">
        <v>182</v>
      </c>
      <c r="N67" s="26" t="s">
        <v>6915</v>
      </c>
    </row>
    <row r="68" spans="2:14" x14ac:dyDescent="0.2">
      <c r="B68" s="26" t="s">
        <v>6858</v>
      </c>
      <c r="E68" s="57"/>
      <c r="F68" s="57"/>
      <c r="G68" s="57">
        <v>98</v>
      </c>
      <c r="H68" s="57">
        <v>98</v>
      </c>
      <c r="I68" s="57"/>
      <c r="J68" s="57"/>
      <c r="K68" s="58"/>
      <c r="M68" s="39" t="s">
        <v>182</v>
      </c>
      <c r="N68" s="26" t="s">
        <v>6916</v>
      </c>
    </row>
    <row r="69" spans="2:14" x14ac:dyDescent="0.2">
      <c r="B69" s="26" t="s">
        <v>6859</v>
      </c>
      <c r="E69" s="57"/>
      <c r="F69" s="57"/>
      <c r="G69" s="57">
        <v>3173</v>
      </c>
      <c r="H69" s="57">
        <v>3684</v>
      </c>
      <c r="I69" s="57"/>
      <c r="J69" s="57"/>
      <c r="K69" s="58"/>
      <c r="M69" s="39" t="s">
        <v>182</v>
      </c>
      <c r="N69" s="26" t="s">
        <v>6917</v>
      </c>
    </row>
    <row r="70" spans="2:14" x14ac:dyDescent="0.2">
      <c r="B70" s="26" t="s">
        <v>6860</v>
      </c>
      <c r="E70" s="57"/>
      <c r="F70" s="57"/>
      <c r="G70" s="57">
        <v>1000</v>
      </c>
      <c r="H70" s="57">
        <v>0</v>
      </c>
      <c r="I70" s="57"/>
      <c r="J70" s="57"/>
      <c r="K70" s="58"/>
      <c r="M70" s="39" t="s">
        <v>182</v>
      </c>
      <c r="N70" s="26" t="s">
        <v>6918</v>
      </c>
    </row>
    <row r="71" spans="2:14" x14ac:dyDescent="0.2">
      <c r="B71" s="26" t="s">
        <v>6861</v>
      </c>
      <c r="E71" s="57"/>
      <c r="F71" s="57"/>
      <c r="G71" s="57">
        <v>1000</v>
      </c>
      <c r="H71" s="57">
        <v>0</v>
      </c>
      <c r="I71" s="57"/>
      <c r="J71" s="57"/>
      <c r="K71" s="58"/>
      <c r="M71" s="39" t="s">
        <v>182</v>
      </c>
      <c r="N71" s="26" t="s">
        <v>6919</v>
      </c>
    </row>
    <row r="72" spans="2:14" x14ac:dyDescent="0.2">
      <c r="B72" s="26" t="s">
        <v>6862</v>
      </c>
      <c r="E72" s="57"/>
      <c r="F72" s="57"/>
      <c r="G72" s="57">
        <v>60</v>
      </c>
      <c r="H72" s="57">
        <v>0</v>
      </c>
      <c r="I72" s="57"/>
      <c r="J72" s="57"/>
      <c r="K72" s="58"/>
      <c r="M72" s="39" t="s">
        <v>182</v>
      </c>
      <c r="N72" s="26" t="s">
        <v>6920</v>
      </c>
    </row>
    <row r="73" spans="2:14" x14ac:dyDescent="0.2">
      <c r="B73" s="26" t="s">
        <v>6863</v>
      </c>
      <c r="E73" s="57"/>
      <c r="F73" s="57"/>
      <c r="G73" s="57">
        <v>400</v>
      </c>
      <c r="H73" s="57">
        <v>0</v>
      </c>
      <c r="I73" s="57"/>
      <c r="J73" s="57"/>
      <c r="K73" s="58"/>
      <c r="M73" s="39" t="s">
        <v>182</v>
      </c>
      <c r="N73" s="26" t="s">
        <v>6921</v>
      </c>
    </row>
    <row r="74" spans="2:14" x14ac:dyDescent="0.2">
      <c r="B74" s="26" t="s">
        <v>6864</v>
      </c>
      <c r="E74" s="57"/>
      <c r="F74" s="57"/>
      <c r="G74" s="57">
        <v>35</v>
      </c>
      <c r="H74" s="57">
        <v>0</v>
      </c>
      <c r="I74" s="57"/>
      <c r="J74" s="57"/>
      <c r="K74" s="58"/>
      <c r="M74" s="39" t="s">
        <v>182</v>
      </c>
      <c r="N74" s="26" t="s">
        <v>6922</v>
      </c>
    </row>
    <row r="75" spans="2:14" x14ac:dyDescent="0.2">
      <c r="B75" s="26" t="s">
        <v>6865</v>
      </c>
      <c r="E75" s="57"/>
      <c r="F75" s="57"/>
      <c r="G75" s="57">
        <v>24000</v>
      </c>
      <c r="H75" s="57">
        <v>4300</v>
      </c>
      <c r="I75" s="57"/>
      <c r="J75" s="57"/>
      <c r="K75" s="58"/>
      <c r="M75" s="39" t="s">
        <v>182</v>
      </c>
      <c r="N75" s="26" t="s">
        <v>6923</v>
      </c>
    </row>
    <row r="76" spans="2:14" x14ac:dyDescent="0.2">
      <c r="B76" s="26" t="s">
        <v>6866</v>
      </c>
      <c r="E76" s="57"/>
      <c r="F76" s="57"/>
      <c r="G76" s="57">
        <v>500</v>
      </c>
      <c r="H76" s="57">
        <v>0</v>
      </c>
      <c r="I76" s="57"/>
      <c r="J76" s="57"/>
      <c r="K76" s="58"/>
      <c r="M76" s="39" t="s">
        <v>182</v>
      </c>
      <c r="N76" s="26" t="s">
        <v>6924</v>
      </c>
    </row>
    <row r="77" spans="2:14" x14ac:dyDescent="0.2">
      <c r="B77" s="26" t="s">
        <v>6867</v>
      </c>
      <c r="E77" s="57"/>
      <c r="F77" s="57"/>
      <c r="G77" s="57">
        <v>1000</v>
      </c>
      <c r="H77" s="57">
        <v>1000</v>
      </c>
      <c r="I77" s="57"/>
      <c r="J77" s="57"/>
      <c r="K77" s="58"/>
      <c r="M77" s="39" t="s">
        <v>180</v>
      </c>
      <c r="N77" s="26" t="s">
        <v>6925</v>
      </c>
    </row>
    <row r="78" spans="2:14" x14ac:dyDescent="0.2">
      <c r="B78" s="26" t="s">
        <v>6868</v>
      </c>
      <c r="E78" s="57"/>
      <c r="F78" s="57"/>
      <c r="G78" s="57">
        <v>290</v>
      </c>
      <c r="H78" s="57">
        <v>262</v>
      </c>
      <c r="I78" s="57"/>
      <c r="J78" s="57"/>
      <c r="K78" s="58"/>
      <c r="M78" s="39" t="s">
        <v>182</v>
      </c>
      <c r="N78" s="26" t="s">
        <v>6926</v>
      </c>
    </row>
    <row r="79" spans="2:14" x14ac:dyDescent="0.2">
      <c r="B79" s="26" t="s">
        <v>6869</v>
      </c>
      <c r="E79" s="57"/>
      <c r="F79" s="57"/>
      <c r="G79" s="57">
        <v>510</v>
      </c>
      <c r="H79" s="57">
        <v>0</v>
      </c>
      <c r="I79" s="57"/>
      <c r="J79" s="57"/>
      <c r="K79" s="58"/>
      <c r="M79" s="39" t="s">
        <v>184</v>
      </c>
      <c r="N79" s="26" t="s">
        <v>6927</v>
      </c>
    </row>
    <row r="80" spans="2:14" x14ac:dyDescent="0.2">
      <c r="B80" s="26" t="s">
        <v>6870</v>
      </c>
      <c r="E80" s="57"/>
      <c r="F80" s="57"/>
      <c r="G80" s="57">
        <v>446</v>
      </c>
      <c r="H80" s="57">
        <v>0</v>
      </c>
      <c r="I80" s="57"/>
      <c r="J80" s="57"/>
      <c r="K80" s="58"/>
      <c r="M80" s="39" t="s">
        <v>182</v>
      </c>
      <c r="N80" s="26" t="s">
        <v>6928</v>
      </c>
    </row>
    <row r="81" spans="2:14" x14ac:dyDescent="0.2">
      <c r="B81" s="26" t="s">
        <v>6871</v>
      </c>
      <c r="E81" s="57"/>
      <c r="F81" s="57"/>
      <c r="G81" s="57">
        <v>760</v>
      </c>
      <c r="H81" s="57">
        <v>726</v>
      </c>
      <c r="I81" s="57"/>
      <c r="J81" s="57"/>
      <c r="K81" s="58"/>
      <c r="M81" s="39" t="s">
        <v>182</v>
      </c>
      <c r="N81" s="26" t="s">
        <v>6929</v>
      </c>
    </row>
    <row r="82" spans="2:14" x14ac:dyDescent="0.2">
      <c r="B82" s="26" t="s">
        <v>6872</v>
      </c>
      <c r="E82" s="57"/>
      <c r="F82" s="57"/>
      <c r="G82" s="57">
        <v>500</v>
      </c>
      <c r="H82" s="57">
        <v>0</v>
      </c>
      <c r="I82" s="57"/>
      <c r="J82" s="57"/>
      <c r="K82" s="58"/>
      <c r="M82" s="39" t="s">
        <v>184</v>
      </c>
      <c r="N82" s="26" t="s">
        <v>6930</v>
      </c>
    </row>
    <row r="83" spans="2:14" x14ac:dyDescent="0.2">
      <c r="B83" s="26" t="s">
        <v>6873</v>
      </c>
      <c r="E83" s="57"/>
      <c r="F83" s="57"/>
      <c r="G83" s="57">
        <v>70</v>
      </c>
      <c r="H83" s="57">
        <v>0</v>
      </c>
      <c r="I83" s="57"/>
      <c r="J83" s="57"/>
      <c r="K83" s="58"/>
      <c r="M83" s="39" t="s">
        <v>184</v>
      </c>
      <c r="N83" s="26" t="s">
        <v>6931</v>
      </c>
    </row>
    <row r="84" spans="2:14" x14ac:dyDescent="0.2">
      <c r="B84" s="26" t="s">
        <v>6874</v>
      </c>
      <c r="E84" s="57"/>
      <c r="F84" s="57"/>
      <c r="G84" s="57">
        <v>313</v>
      </c>
      <c r="H84" s="57">
        <v>0</v>
      </c>
      <c r="I84" s="57"/>
      <c r="J84" s="57"/>
      <c r="K84" s="58"/>
      <c r="M84" s="39" t="s">
        <v>182</v>
      </c>
      <c r="N84" s="26" t="s">
        <v>6932</v>
      </c>
    </row>
    <row r="85" spans="2:14" x14ac:dyDescent="0.2">
      <c r="B85" s="26" t="s">
        <v>6875</v>
      </c>
      <c r="E85" s="57"/>
      <c r="F85" s="57"/>
      <c r="G85" s="57">
        <v>1400</v>
      </c>
      <c r="H85" s="57">
        <v>1400</v>
      </c>
      <c r="I85" s="57"/>
      <c r="J85" s="57"/>
      <c r="K85" s="58"/>
      <c r="M85" s="39" t="s">
        <v>180</v>
      </c>
      <c r="N85" s="26" t="s">
        <v>6933</v>
      </c>
    </row>
    <row r="86" spans="2:14" x14ac:dyDescent="0.2">
      <c r="B86" s="26" t="s">
        <v>6876</v>
      </c>
      <c r="E86" s="57"/>
      <c r="F86" s="57"/>
      <c r="G86" s="57">
        <v>500</v>
      </c>
      <c r="H86" s="57">
        <v>0</v>
      </c>
      <c r="I86" s="57"/>
      <c r="J86" s="57"/>
      <c r="K86" s="58"/>
      <c r="M86" s="39" t="s">
        <v>182</v>
      </c>
      <c r="N86" s="26" t="s">
        <v>6934</v>
      </c>
    </row>
    <row r="87" spans="2:14" x14ac:dyDescent="0.2">
      <c r="B87" s="26" t="s">
        <v>6877</v>
      </c>
      <c r="E87" s="57"/>
      <c r="F87" s="57"/>
      <c r="G87" s="57">
        <v>75</v>
      </c>
      <c r="H87" s="57">
        <v>74</v>
      </c>
      <c r="I87" s="57"/>
      <c r="J87" s="57"/>
      <c r="K87" s="58"/>
      <c r="M87" s="39" t="s">
        <v>182</v>
      </c>
      <c r="N87" s="26" t="s">
        <v>6935</v>
      </c>
    </row>
    <row r="88" spans="2:14" x14ac:dyDescent="0.2">
      <c r="B88" s="26" t="s">
        <v>6878</v>
      </c>
      <c r="E88" s="57"/>
      <c r="F88" s="57"/>
      <c r="G88" s="57">
        <v>500</v>
      </c>
      <c r="H88" s="57">
        <v>500</v>
      </c>
      <c r="I88" s="57"/>
      <c r="J88" s="57"/>
      <c r="K88" s="58"/>
      <c r="M88" s="39" t="s">
        <v>182</v>
      </c>
      <c r="N88" s="26" t="s">
        <v>6936</v>
      </c>
    </row>
    <row r="89" spans="2:14" x14ac:dyDescent="0.2">
      <c r="B89" s="26" t="s">
        <v>6879</v>
      </c>
      <c r="E89" s="57"/>
      <c r="F89" s="57"/>
      <c r="G89" s="57">
        <v>2542</v>
      </c>
      <c r="H89" s="57">
        <v>2627</v>
      </c>
      <c r="I89" s="57"/>
      <c r="J89" s="57"/>
      <c r="K89" s="58"/>
      <c r="M89" s="39" t="s">
        <v>182</v>
      </c>
      <c r="N89" s="26" t="s">
        <v>6937</v>
      </c>
    </row>
    <row r="90" spans="2:14" x14ac:dyDescent="0.2">
      <c r="B90" s="26" t="s">
        <v>6880</v>
      </c>
      <c r="E90" s="57"/>
      <c r="F90" s="57"/>
      <c r="G90" s="57">
        <v>12000</v>
      </c>
      <c r="H90" s="57">
        <v>0</v>
      </c>
      <c r="I90" s="57"/>
      <c r="J90" s="57"/>
      <c r="K90" s="58"/>
      <c r="M90" s="39" t="s">
        <v>182</v>
      </c>
      <c r="N90" s="26" t="s">
        <v>6938</v>
      </c>
    </row>
    <row r="91" spans="2:14" x14ac:dyDescent="0.2">
      <c r="B91" s="26" t="s">
        <v>6881</v>
      </c>
      <c r="E91" s="57"/>
      <c r="F91" s="57"/>
      <c r="G91" s="57">
        <v>300</v>
      </c>
      <c r="H91" s="57">
        <v>0</v>
      </c>
      <c r="I91" s="57"/>
      <c r="J91" s="57"/>
      <c r="K91" s="58"/>
      <c r="M91" s="39" t="s">
        <v>182</v>
      </c>
      <c r="N91" s="26" t="s">
        <v>6939</v>
      </c>
    </row>
    <row r="92" spans="2:14" x14ac:dyDescent="0.2">
      <c r="B92" s="26" t="s">
        <v>6882</v>
      </c>
      <c r="E92" s="57"/>
      <c r="F92" s="57"/>
      <c r="G92" s="57">
        <v>11087</v>
      </c>
      <c r="H92" s="57">
        <v>11414</v>
      </c>
      <c r="I92" s="57"/>
      <c r="J92" s="57"/>
      <c r="K92" s="58"/>
      <c r="M92" s="39" t="s">
        <v>182</v>
      </c>
      <c r="N92" s="26" t="s">
        <v>6940</v>
      </c>
    </row>
    <row r="93" spans="2:14" x14ac:dyDescent="0.2">
      <c r="B93" s="26" t="s">
        <v>6883</v>
      </c>
      <c r="E93" s="57"/>
      <c r="F93" s="57"/>
      <c r="G93" s="57">
        <v>1000</v>
      </c>
      <c r="H93" s="57">
        <v>1000</v>
      </c>
      <c r="I93" s="57"/>
      <c r="J93" s="57"/>
      <c r="K93" s="58"/>
      <c r="M93" s="39" t="s">
        <v>182</v>
      </c>
      <c r="N93" s="26" t="s">
        <v>6941</v>
      </c>
    </row>
    <row r="94" spans="2:14" x14ac:dyDescent="0.2">
      <c r="B94" s="26" t="s">
        <v>6884</v>
      </c>
      <c r="E94" s="57"/>
      <c r="F94" s="57"/>
      <c r="G94" s="57">
        <v>14838</v>
      </c>
      <c r="H94" s="57">
        <v>32152</v>
      </c>
      <c r="I94" s="57"/>
      <c r="J94" s="57"/>
      <c r="K94" s="58"/>
      <c r="M94" s="39" t="s">
        <v>182</v>
      </c>
      <c r="N94" s="26" t="s">
        <v>6942</v>
      </c>
    </row>
    <row r="95" spans="2:14" x14ac:dyDescent="0.2">
      <c r="B95" s="26" t="s">
        <v>6885</v>
      </c>
      <c r="E95" s="57"/>
      <c r="F95" s="57"/>
      <c r="G95" s="57">
        <v>16211</v>
      </c>
      <c r="H95" s="57">
        <v>0</v>
      </c>
      <c r="I95" s="57"/>
      <c r="J95" s="57"/>
      <c r="K95" s="58"/>
      <c r="M95" s="39" t="s">
        <v>182</v>
      </c>
      <c r="N95" s="26" t="s">
        <v>6943</v>
      </c>
    </row>
    <row r="96" spans="2:14" x14ac:dyDescent="0.2">
      <c r="B96" s="26" t="s">
        <v>6886</v>
      </c>
      <c r="E96" s="57"/>
      <c r="F96" s="57"/>
      <c r="G96" s="57">
        <v>34005</v>
      </c>
      <c r="H96" s="57">
        <v>0</v>
      </c>
      <c r="I96" s="57"/>
      <c r="J96" s="57"/>
      <c r="K96" s="58"/>
      <c r="M96" s="39" t="s">
        <v>182</v>
      </c>
      <c r="N96" s="26" t="s">
        <v>6944</v>
      </c>
    </row>
    <row r="97" spans="1:14" x14ac:dyDescent="0.2">
      <c r="B97" s="39" t="s">
        <v>221</v>
      </c>
      <c r="E97" s="57"/>
      <c r="F97" s="57"/>
      <c r="G97" s="57">
        <v>-10367</v>
      </c>
      <c r="H97" s="57">
        <v>97215</v>
      </c>
      <c r="I97" s="57"/>
      <c r="J97" s="57"/>
      <c r="K97" s="58"/>
      <c r="N97" s="3" t="s">
        <v>7310</v>
      </c>
    </row>
    <row r="98" spans="1:14" x14ac:dyDescent="0.2">
      <c r="B98" s="39" t="s">
        <v>2571</v>
      </c>
      <c r="E98" s="57"/>
      <c r="F98" s="57"/>
      <c r="G98" s="57">
        <v>2348</v>
      </c>
      <c r="H98" s="57">
        <v>2348</v>
      </c>
      <c r="I98" s="57"/>
      <c r="J98" s="57"/>
      <c r="K98" s="58"/>
      <c r="N98" s="39" t="s">
        <v>7311</v>
      </c>
    </row>
    <row r="99" spans="1:14" x14ac:dyDescent="0.2">
      <c r="B99" s="39" t="s">
        <v>166</v>
      </c>
      <c r="E99" s="57"/>
      <c r="F99" s="57"/>
      <c r="G99" s="57">
        <v>783</v>
      </c>
      <c r="H99" s="57">
        <v>103</v>
      </c>
      <c r="I99" s="57"/>
      <c r="J99" s="57"/>
      <c r="K99" s="58"/>
    </row>
    <row r="100" spans="1:14" x14ac:dyDescent="0.2">
      <c r="E100" s="57"/>
      <c r="F100" s="57"/>
      <c r="G100" s="57"/>
      <c r="H100" s="57"/>
      <c r="I100" s="57"/>
      <c r="J100" s="57"/>
      <c r="K100" s="58"/>
    </row>
    <row r="101" spans="1:14" x14ac:dyDescent="0.2">
      <c r="A101" s="39">
        <v>2022</v>
      </c>
      <c r="E101" s="57"/>
      <c r="F101" s="57"/>
      <c r="G101" s="57"/>
      <c r="H101" s="57"/>
      <c r="I101" s="57"/>
      <c r="J101" s="57"/>
      <c r="K101" s="58"/>
    </row>
    <row r="102" spans="1:14" x14ac:dyDescent="0.2">
      <c r="B102" s="26" t="s">
        <v>6945</v>
      </c>
      <c r="E102" s="57"/>
      <c r="F102" s="57"/>
      <c r="G102" s="57">
        <v>294</v>
      </c>
      <c r="H102" s="57">
        <v>568</v>
      </c>
      <c r="I102" s="57"/>
      <c r="J102" s="57"/>
      <c r="K102" s="58"/>
      <c r="M102" s="39" t="s">
        <v>182</v>
      </c>
      <c r="N102" s="26" t="s">
        <v>6987</v>
      </c>
    </row>
    <row r="103" spans="1:14" x14ac:dyDescent="0.2">
      <c r="B103" s="26" t="s">
        <v>6946</v>
      </c>
      <c r="E103" s="57"/>
      <c r="F103" s="57"/>
      <c r="G103" s="57">
        <v>1010</v>
      </c>
      <c r="H103" s="57">
        <v>4040</v>
      </c>
      <c r="I103" s="57"/>
      <c r="J103" s="57"/>
      <c r="K103" s="58"/>
      <c r="M103" s="39" t="s">
        <v>182</v>
      </c>
      <c r="N103" s="26" t="s">
        <v>6988</v>
      </c>
    </row>
    <row r="104" spans="1:14" x14ac:dyDescent="0.2">
      <c r="B104" s="26" t="s">
        <v>6947</v>
      </c>
      <c r="E104" s="57"/>
      <c r="F104" s="57"/>
      <c r="G104" s="57">
        <v>3000</v>
      </c>
      <c r="H104" s="57">
        <v>6000</v>
      </c>
      <c r="I104" s="57"/>
      <c r="J104" s="57"/>
      <c r="K104" s="58"/>
      <c r="M104" s="39" t="s">
        <v>182</v>
      </c>
      <c r="N104" s="26" t="s">
        <v>6989</v>
      </c>
    </row>
    <row r="105" spans="1:14" x14ac:dyDescent="0.2">
      <c r="B105" s="26" t="s">
        <v>6948</v>
      </c>
      <c r="E105" s="57"/>
      <c r="F105" s="57"/>
      <c r="G105" s="57">
        <v>2</v>
      </c>
      <c r="H105" s="57">
        <v>4</v>
      </c>
      <c r="I105" s="57"/>
      <c r="J105" s="57"/>
      <c r="K105" s="58"/>
      <c r="M105" s="39" t="s">
        <v>182</v>
      </c>
      <c r="N105" s="26" t="s">
        <v>6990</v>
      </c>
    </row>
    <row r="106" spans="1:14" x14ac:dyDescent="0.2">
      <c r="B106" s="26" t="s">
        <v>6949</v>
      </c>
      <c r="E106" s="57"/>
      <c r="F106" s="57"/>
      <c r="G106" s="57">
        <v>3000</v>
      </c>
      <c r="H106" s="57">
        <v>6000</v>
      </c>
      <c r="I106" s="57"/>
      <c r="J106" s="57"/>
      <c r="K106" s="58"/>
      <c r="M106" s="39" t="s">
        <v>182</v>
      </c>
      <c r="N106" s="26" t="s">
        <v>6991</v>
      </c>
    </row>
    <row r="107" spans="1:14" x14ac:dyDescent="0.2">
      <c r="B107" s="26" t="s">
        <v>6950</v>
      </c>
      <c r="E107" s="57"/>
      <c r="F107" s="57"/>
      <c r="G107" s="57">
        <v>263</v>
      </c>
      <c r="H107" s="57">
        <v>460</v>
      </c>
      <c r="I107" s="57"/>
      <c r="J107" s="57"/>
      <c r="K107" s="58"/>
      <c r="M107" s="39" t="s">
        <v>182</v>
      </c>
      <c r="N107" s="26" t="s">
        <v>6992</v>
      </c>
    </row>
    <row r="108" spans="1:14" x14ac:dyDescent="0.2">
      <c r="B108" s="26" t="s">
        <v>6951</v>
      </c>
      <c r="E108" s="57"/>
      <c r="F108" s="57"/>
      <c r="G108" s="57">
        <v>1500</v>
      </c>
      <c r="H108" s="57">
        <v>3000</v>
      </c>
      <c r="I108" s="57"/>
      <c r="J108" s="57"/>
      <c r="K108" s="58"/>
      <c r="M108" s="39" t="s">
        <v>182</v>
      </c>
      <c r="N108" s="26" t="s">
        <v>6993</v>
      </c>
    </row>
    <row r="109" spans="1:14" x14ac:dyDescent="0.2">
      <c r="B109" s="26" t="s">
        <v>6952</v>
      </c>
      <c r="E109" s="57"/>
      <c r="F109" s="57"/>
      <c r="G109" s="57">
        <v>700</v>
      </c>
      <c r="H109" s="57">
        <v>0</v>
      </c>
      <c r="I109" s="57"/>
      <c r="J109" s="57"/>
      <c r="K109" s="58"/>
      <c r="M109" s="39" t="s">
        <v>182</v>
      </c>
      <c r="N109" s="26" t="s">
        <v>6994</v>
      </c>
    </row>
    <row r="110" spans="1:14" x14ac:dyDescent="0.2">
      <c r="B110" s="26" t="s">
        <v>6953</v>
      </c>
      <c r="E110" s="57"/>
      <c r="F110" s="57"/>
      <c r="G110" s="57">
        <v>250</v>
      </c>
      <c r="H110" s="57">
        <v>250</v>
      </c>
      <c r="I110" s="57"/>
      <c r="J110" s="57"/>
      <c r="K110" s="58"/>
      <c r="M110" s="39" t="s">
        <v>182</v>
      </c>
      <c r="N110" s="26" t="s">
        <v>6995</v>
      </c>
    </row>
    <row r="111" spans="1:14" x14ac:dyDescent="0.2">
      <c r="B111" s="26" t="s">
        <v>6954</v>
      </c>
      <c r="E111" s="57"/>
      <c r="F111" s="57"/>
      <c r="G111" s="57">
        <v>21667</v>
      </c>
      <c r="H111" s="57">
        <v>43282</v>
      </c>
      <c r="I111" s="57"/>
      <c r="J111" s="57"/>
      <c r="K111" s="58"/>
      <c r="M111" s="39" t="s">
        <v>182</v>
      </c>
      <c r="N111" s="26" t="s">
        <v>6996</v>
      </c>
    </row>
    <row r="112" spans="1:14" x14ac:dyDescent="0.2">
      <c r="B112" s="26" t="s">
        <v>6955</v>
      </c>
      <c r="E112" s="57"/>
      <c r="F112" s="57"/>
      <c r="G112" s="57">
        <v>200</v>
      </c>
      <c r="H112" s="57">
        <v>0</v>
      </c>
      <c r="I112" s="57"/>
      <c r="J112" s="57"/>
      <c r="K112" s="58"/>
      <c r="M112" s="39" t="s">
        <v>182</v>
      </c>
      <c r="N112" s="26" t="s">
        <v>6997</v>
      </c>
    </row>
    <row r="113" spans="2:14" x14ac:dyDescent="0.2">
      <c r="B113" s="26" t="s">
        <v>6956</v>
      </c>
      <c r="E113" s="57"/>
      <c r="F113" s="57"/>
      <c r="G113" s="57">
        <v>3600</v>
      </c>
      <c r="H113" s="57">
        <v>3600</v>
      </c>
      <c r="I113" s="57"/>
      <c r="J113" s="57"/>
      <c r="K113" s="58"/>
      <c r="M113" s="39" t="s">
        <v>182</v>
      </c>
      <c r="N113" s="26" t="s">
        <v>6998</v>
      </c>
    </row>
    <row r="114" spans="2:14" x14ac:dyDescent="0.2">
      <c r="B114" s="26" t="s">
        <v>6957</v>
      </c>
      <c r="E114" s="57"/>
      <c r="F114" s="57"/>
      <c r="G114" s="57">
        <v>500</v>
      </c>
      <c r="H114" s="57">
        <v>0</v>
      </c>
      <c r="I114" s="57"/>
      <c r="J114" s="57"/>
      <c r="K114" s="58"/>
      <c r="M114" s="39" t="s">
        <v>182</v>
      </c>
      <c r="N114" s="26" t="s">
        <v>6999</v>
      </c>
    </row>
    <row r="115" spans="2:14" x14ac:dyDescent="0.2">
      <c r="B115" s="26" t="s">
        <v>6958</v>
      </c>
      <c r="E115" s="57"/>
      <c r="F115" s="57"/>
      <c r="G115" s="57">
        <v>500</v>
      </c>
      <c r="H115" s="57">
        <v>800</v>
      </c>
      <c r="I115" s="57"/>
      <c r="J115" s="57"/>
      <c r="K115" s="58"/>
      <c r="M115" s="39" t="s">
        <v>182</v>
      </c>
      <c r="N115" s="26" t="s">
        <v>7000</v>
      </c>
    </row>
    <row r="116" spans="2:14" x14ac:dyDescent="0.2">
      <c r="B116" s="26" t="s">
        <v>6845</v>
      </c>
      <c r="E116" s="57"/>
      <c r="F116" s="57"/>
      <c r="G116" s="57">
        <v>0</v>
      </c>
      <c r="H116" s="57">
        <v>16144</v>
      </c>
      <c r="I116" s="57"/>
      <c r="J116" s="57"/>
      <c r="K116" s="58"/>
      <c r="M116" s="39" t="s">
        <v>182</v>
      </c>
      <c r="N116" s="26" t="s">
        <v>7001</v>
      </c>
    </row>
    <row r="117" spans="2:14" x14ac:dyDescent="0.2">
      <c r="B117" s="26" t="s">
        <v>6959</v>
      </c>
      <c r="E117" s="57"/>
      <c r="F117" s="57"/>
      <c r="G117" s="57">
        <v>250</v>
      </c>
      <c r="H117" s="57">
        <v>0</v>
      </c>
      <c r="I117" s="57"/>
      <c r="J117" s="57"/>
      <c r="K117" s="58"/>
      <c r="M117" s="39" t="s">
        <v>182</v>
      </c>
      <c r="N117" s="26" t="s">
        <v>7002</v>
      </c>
    </row>
    <row r="118" spans="2:14" x14ac:dyDescent="0.2">
      <c r="B118" s="26" t="s">
        <v>6960</v>
      </c>
      <c r="E118" s="57"/>
      <c r="F118" s="57"/>
      <c r="G118" s="57">
        <v>319</v>
      </c>
      <c r="H118" s="57">
        <v>638</v>
      </c>
      <c r="I118" s="57"/>
      <c r="J118" s="57"/>
      <c r="K118" s="58"/>
      <c r="M118" s="39" t="s">
        <v>182</v>
      </c>
      <c r="N118" s="26" t="s">
        <v>7003</v>
      </c>
    </row>
    <row r="119" spans="2:14" x14ac:dyDescent="0.2">
      <c r="B119" s="26" t="s">
        <v>6961</v>
      </c>
      <c r="E119" s="57"/>
      <c r="F119" s="57"/>
      <c r="G119" s="57">
        <v>236313</v>
      </c>
      <c r="H119" s="57">
        <v>629547</v>
      </c>
      <c r="I119" s="57"/>
      <c r="J119" s="57"/>
      <c r="K119" s="58"/>
      <c r="M119" s="39" t="s">
        <v>182</v>
      </c>
      <c r="N119" s="26" t="s">
        <v>7004</v>
      </c>
    </row>
    <row r="120" spans="2:14" x14ac:dyDescent="0.2">
      <c r="B120" s="26" t="s">
        <v>6962</v>
      </c>
      <c r="E120" s="57"/>
      <c r="F120" s="57"/>
      <c r="G120" s="57">
        <v>38</v>
      </c>
      <c r="H120" s="57">
        <v>0</v>
      </c>
      <c r="I120" s="57"/>
      <c r="J120" s="57"/>
      <c r="K120" s="58"/>
      <c r="M120" s="39" t="s">
        <v>182</v>
      </c>
      <c r="N120" s="26" t="s">
        <v>7005</v>
      </c>
    </row>
    <row r="121" spans="2:14" x14ac:dyDescent="0.2">
      <c r="B121" s="26" t="s">
        <v>6963</v>
      </c>
      <c r="E121" s="57"/>
      <c r="F121" s="57"/>
      <c r="G121" s="57">
        <v>380</v>
      </c>
      <c r="H121" s="57">
        <v>6709</v>
      </c>
      <c r="I121" s="57"/>
      <c r="J121" s="57"/>
      <c r="K121" s="58"/>
      <c r="M121" s="39" t="s">
        <v>182</v>
      </c>
      <c r="N121" s="26" t="s">
        <v>7006</v>
      </c>
    </row>
    <row r="122" spans="2:14" x14ac:dyDescent="0.2">
      <c r="B122" s="26" t="s">
        <v>6964</v>
      </c>
      <c r="E122" s="57"/>
      <c r="F122" s="57"/>
      <c r="G122" s="57">
        <v>250</v>
      </c>
      <c r="H122" s="57">
        <v>0</v>
      </c>
      <c r="I122" s="57"/>
      <c r="J122" s="57"/>
      <c r="K122" s="58"/>
      <c r="M122" s="39" t="s">
        <v>182</v>
      </c>
      <c r="N122" s="26" t="s">
        <v>7007</v>
      </c>
    </row>
    <row r="123" spans="2:14" x14ac:dyDescent="0.2">
      <c r="B123" s="26" t="s">
        <v>6965</v>
      </c>
      <c r="E123" s="57"/>
      <c r="F123" s="57"/>
      <c r="G123" s="57">
        <v>3500</v>
      </c>
      <c r="H123" s="57">
        <v>0</v>
      </c>
      <c r="I123" s="57"/>
      <c r="J123" s="57"/>
      <c r="K123" s="58"/>
      <c r="M123" s="39" t="s">
        <v>182</v>
      </c>
      <c r="N123" s="26" t="s">
        <v>7008</v>
      </c>
    </row>
    <row r="124" spans="2:14" x14ac:dyDescent="0.2">
      <c r="B124" s="26" t="s">
        <v>6854</v>
      </c>
      <c r="E124" s="57"/>
      <c r="F124" s="57"/>
      <c r="G124" s="57">
        <v>4500</v>
      </c>
      <c r="H124" s="57">
        <v>0</v>
      </c>
      <c r="I124" s="57"/>
      <c r="J124" s="57"/>
      <c r="K124" s="58"/>
      <c r="M124" s="39" t="s">
        <v>182</v>
      </c>
      <c r="N124" s="26" t="s">
        <v>7009</v>
      </c>
    </row>
    <row r="125" spans="2:14" x14ac:dyDescent="0.2">
      <c r="B125" s="26" t="s">
        <v>6966</v>
      </c>
      <c r="E125" s="57"/>
      <c r="F125" s="57"/>
      <c r="G125" s="57">
        <v>468</v>
      </c>
      <c r="H125" s="57">
        <v>0</v>
      </c>
      <c r="I125" s="57"/>
      <c r="J125" s="57"/>
      <c r="K125" s="58"/>
      <c r="M125" s="39" t="s">
        <v>182</v>
      </c>
      <c r="N125" s="26" t="s">
        <v>7010</v>
      </c>
    </row>
    <row r="126" spans="2:14" x14ac:dyDescent="0.2">
      <c r="B126" s="26" t="s">
        <v>6967</v>
      </c>
      <c r="E126" s="57"/>
      <c r="F126" s="57"/>
      <c r="G126" s="57">
        <v>150</v>
      </c>
      <c r="H126" s="57">
        <v>0</v>
      </c>
      <c r="I126" s="57"/>
      <c r="J126" s="57"/>
      <c r="K126" s="58"/>
      <c r="M126" s="39" t="s">
        <v>182</v>
      </c>
      <c r="N126" s="26" t="s">
        <v>7011</v>
      </c>
    </row>
    <row r="127" spans="2:14" x14ac:dyDescent="0.2">
      <c r="B127" s="26" t="s">
        <v>6968</v>
      </c>
      <c r="E127" s="57"/>
      <c r="F127" s="57"/>
      <c r="G127" s="57">
        <v>10000</v>
      </c>
      <c r="H127" s="57">
        <v>40000</v>
      </c>
      <c r="I127" s="57"/>
      <c r="J127" s="57"/>
      <c r="K127" s="58"/>
      <c r="M127" s="39" t="s">
        <v>182</v>
      </c>
      <c r="N127" s="26" t="s">
        <v>7012</v>
      </c>
    </row>
    <row r="128" spans="2:14" x14ac:dyDescent="0.2">
      <c r="B128" s="26" t="s">
        <v>6969</v>
      </c>
      <c r="E128" s="57"/>
      <c r="F128" s="57"/>
      <c r="G128" s="57">
        <v>80</v>
      </c>
      <c r="H128" s="57">
        <v>0</v>
      </c>
      <c r="I128" s="57"/>
      <c r="J128" s="57"/>
      <c r="K128" s="58"/>
      <c r="M128" s="39" t="s">
        <v>182</v>
      </c>
      <c r="N128" s="26" t="s">
        <v>7013</v>
      </c>
    </row>
    <row r="129" spans="2:14" x14ac:dyDescent="0.2">
      <c r="B129" s="26" t="s">
        <v>6970</v>
      </c>
      <c r="E129" s="57"/>
      <c r="F129" s="57"/>
      <c r="G129" s="57">
        <v>250</v>
      </c>
      <c r="H129" s="57">
        <v>500</v>
      </c>
      <c r="I129" s="57"/>
      <c r="J129" s="57"/>
      <c r="K129" s="58"/>
      <c r="M129" s="39" t="s">
        <v>182</v>
      </c>
      <c r="N129" s="26" t="s">
        <v>7014</v>
      </c>
    </row>
    <row r="130" spans="2:14" x14ac:dyDescent="0.2">
      <c r="B130" s="26" t="s">
        <v>6971</v>
      </c>
      <c r="E130" s="57"/>
      <c r="F130" s="57"/>
      <c r="G130" s="57">
        <v>8341</v>
      </c>
      <c r="H130" s="57">
        <v>0</v>
      </c>
      <c r="I130" s="57"/>
      <c r="J130" s="57"/>
      <c r="K130" s="58"/>
      <c r="M130" s="39" t="s">
        <v>182</v>
      </c>
      <c r="N130" s="26" t="s">
        <v>7015</v>
      </c>
    </row>
    <row r="131" spans="2:14" x14ac:dyDescent="0.2">
      <c r="B131" s="26" t="s">
        <v>6972</v>
      </c>
      <c r="E131" s="57"/>
      <c r="F131" s="57"/>
      <c r="G131" s="57">
        <v>250</v>
      </c>
      <c r="H131" s="57">
        <v>0</v>
      </c>
      <c r="I131" s="57"/>
      <c r="J131" s="57"/>
      <c r="K131" s="58"/>
      <c r="M131" s="39" t="s">
        <v>182</v>
      </c>
      <c r="N131" s="26" t="s">
        <v>7016</v>
      </c>
    </row>
    <row r="132" spans="2:14" x14ac:dyDescent="0.2">
      <c r="B132" s="26" t="s">
        <v>6973</v>
      </c>
      <c r="E132" s="57"/>
      <c r="F132" s="57"/>
      <c r="G132" s="57">
        <v>70</v>
      </c>
      <c r="H132" s="57">
        <v>0</v>
      </c>
      <c r="I132" s="57"/>
      <c r="J132" s="57"/>
      <c r="K132" s="58"/>
      <c r="M132" s="39" t="s">
        <v>182</v>
      </c>
      <c r="N132" s="26" t="s">
        <v>7017</v>
      </c>
    </row>
    <row r="133" spans="2:14" x14ac:dyDescent="0.2">
      <c r="B133" s="26" t="s">
        <v>6974</v>
      </c>
      <c r="E133" s="57"/>
      <c r="F133" s="57"/>
      <c r="G133" s="57">
        <v>148</v>
      </c>
      <c r="H133" s="57">
        <v>0</v>
      </c>
      <c r="I133" s="57"/>
      <c r="J133" s="57"/>
      <c r="K133" s="58"/>
      <c r="M133" s="39" t="s">
        <v>182</v>
      </c>
      <c r="N133" s="26" t="s">
        <v>7018</v>
      </c>
    </row>
    <row r="134" spans="2:14" x14ac:dyDescent="0.2">
      <c r="B134" s="26" t="s">
        <v>6865</v>
      </c>
      <c r="E134" s="57"/>
      <c r="F134" s="57"/>
      <c r="G134" s="57">
        <v>19</v>
      </c>
      <c r="H134" s="57">
        <v>38</v>
      </c>
      <c r="I134" s="57"/>
      <c r="J134" s="57"/>
      <c r="K134" s="58"/>
      <c r="M134" s="39" t="s">
        <v>182</v>
      </c>
      <c r="N134" s="26" t="s">
        <v>7019</v>
      </c>
    </row>
    <row r="135" spans="2:14" x14ac:dyDescent="0.2">
      <c r="B135" s="26" t="s">
        <v>6870</v>
      </c>
      <c r="E135" s="57"/>
      <c r="F135" s="57"/>
      <c r="G135" s="57">
        <v>300</v>
      </c>
      <c r="H135" s="57">
        <v>600</v>
      </c>
      <c r="I135" s="57"/>
      <c r="J135" s="57"/>
      <c r="K135" s="58"/>
      <c r="M135" s="39" t="s">
        <v>182</v>
      </c>
      <c r="N135" s="26" t="s">
        <v>7020</v>
      </c>
    </row>
    <row r="136" spans="2:14" x14ac:dyDescent="0.2">
      <c r="B136" s="26" t="s">
        <v>6975</v>
      </c>
      <c r="E136" s="57"/>
      <c r="F136" s="57"/>
      <c r="G136" s="57">
        <v>553</v>
      </c>
      <c r="H136" s="57">
        <v>1059</v>
      </c>
      <c r="I136" s="57"/>
      <c r="J136" s="57"/>
      <c r="K136" s="58"/>
      <c r="M136" s="39" t="s">
        <v>182</v>
      </c>
      <c r="N136" s="26" t="s">
        <v>7021</v>
      </c>
    </row>
    <row r="137" spans="2:14" x14ac:dyDescent="0.2">
      <c r="B137" s="26" t="s">
        <v>6976</v>
      </c>
      <c r="E137" s="57"/>
      <c r="F137" s="57"/>
      <c r="G137" s="57">
        <v>816</v>
      </c>
      <c r="H137" s="57">
        <v>0</v>
      </c>
      <c r="I137" s="57"/>
      <c r="J137" s="57"/>
      <c r="K137" s="58"/>
      <c r="M137" s="39" t="s">
        <v>182</v>
      </c>
      <c r="N137" s="26" t="s">
        <v>7022</v>
      </c>
    </row>
    <row r="138" spans="2:14" x14ac:dyDescent="0.2">
      <c r="B138" s="26" t="s">
        <v>6977</v>
      </c>
      <c r="E138" s="57"/>
      <c r="F138" s="57"/>
      <c r="G138" s="57">
        <v>2000</v>
      </c>
      <c r="H138" s="57">
        <v>0</v>
      </c>
      <c r="I138" s="57"/>
      <c r="J138" s="57"/>
      <c r="K138" s="58"/>
      <c r="M138" s="39" t="s">
        <v>182</v>
      </c>
      <c r="N138" s="26" t="s">
        <v>7023</v>
      </c>
    </row>
    <row r="139" spans="2:14" x14ac:dyDescent="0.2">
      <c r="B139" s="26" t="s">
        <v>6978</v>
      </c>
      <c r="E139" s="57"/>
      <c r="F139" s="57"/>
      <c r="G139" s="57">
        <v>13000</v>
      </c>
      <c r="H139" s="57">
        <v>0</v>
      </c>
      <c r="I139" s="57"/>
      <c r="J139" s="57"/>
      <c r="K139" s="58"/>
      <c r="M139" s="39" t="s">
        <v>182</v>
      </c>
      <c r="N139" s="26" t="s">
        <v>7024</v>
      </c>
    </row>
    <row r="140" spans="2:14" x14ac:dyDescent="0.2">
      <c r="B140" s="26" t="s">
        <v>6979</v>
      </c>
      <c r="E140" s="57"/>
      <c r="F140" s="57"/>
      <c r="G140" s="57">
        <v>1000</v>
      </c>
      <c r="H140" s="57">
        <v>0</v>
      </c>
      <c r="I140" s="57"/>
      <c r="J140" s="57"/>
      <c r="K140" s="58"/>
      <c r="M140" s="39" t="s">
        <v>182</v>
      </c>
      <c r="N140" s="26" t="s">
        <v>7025</v>
      </c>
    </row>
    <row r="141" spans="2:14" x14ac:dyDescent="0.2">
      <c r="B141" s="26" t="s">
        <v>6980</v>
      </c>
      <c r="E141" s="57"/>
      <c r="F141" s="57"/>
      <c r="G141" s="57">
        <v>25</v>
      </c>
      <c r="H141" s="57">
        <v>0</v>
      </c>
      <c r="I141" s="57"/>
      <c r="J141" s="57"/>
      <c r="K141" s="58"/>
      <c r="M141" s="39" t="s">
        <v>182</v>
      </c>
      <c r="N141" s="26" t="s">
        <v>7026</v>
      </c>
    </row>
    <row r="142" spans="2:14" x14ac:dyDescent="0.2">
      <c r="B142" s="26" t="s">
        <v>6981</v>
      </c>
      <c r="E142" s="57"/>
      <c r="F142" s="57"/>
      <c r="G142" s="57">
        <v>100</v>
      </c>
      <c r="H142" s="57">
        <v>0</v>
      </c>
      <c r="I142" s="57"/>
      <c r="J142" s="57"/>
      <c r="K142" s="58"/>
      <c r="M142" s="39" t="s">
        <v>182</v>
      </c>
      <c r="N142" s="26" t="s">
        <v>7027</v>
      </c>
    </row>
    <row r="143" spans="2:14" x14ac:dyDescent="0.2">
      <c r="B143" s="26" t="s">
        <v>6982</v>
      </c>
      <c r="E143" s="57"/>
      <c r="F143" s="57"/>
      <c r="G143" s="57">
        <v>90573</v>
      </c>
      <c r="H143" s="57">
        <v>548334</v>
      </c>
      <c r="I143" s="57"/>
      <c r="J143" s="57"/>
      <c r="K143" s="58"/>
      <c r="M143" s="39" t="s">
        <v>182</v>
      </c>
      <c r="N143" s="26" t="s">
        <v>7028</v>
      </c>
    </row>
    <row r="144" spans="2:14" x14ac:dyDescent="0.2">
      <c r="B144" s="26" t="s">
        <v>6983</v>
      </c>
      <c r="E144" s="57"/>
      <c r="F144" s="57"/>
      <c r="G144" s="57">
        <v>200</v>
      </c>
      <c r="H144" s="57">
        <v>400</v>
      </c>
      <c r="I144" s="57"/>
      <c r="J144" s="57"/>
      <c r="K144" s="58"/>
      <c r="M144" s="39" t="s">
        <v>182</v>
      </c>
      <c r="N144" s="26" t="s">
        <v>7029</v>
      </c>
    </row>
    <row r="145" spans="1:14" x14ac:dyDescent="0.2">
      <c r="B145" s="26" t="s">
        <v>6984</v>
      </c>
      <c r="E145" s="57"/>
      <c r="F145" s="57"/>
      <c r="G145" s="57">
        <v>1000</v>
      </c>
      <c r="H145" s="57">
        <v>2000</v>
      </c>
      <c r="I145" s="57"/>
      <c r="J145" s="57"/>
      <c r="K145" s="58"/>
      <c r="M145" s="39" t="s">
        <v>182</v>
      </c>
      <c r="N145" s="26" t="s">
        <v>7030</v>
      </c>
    </row>
    <row r="146" spans="1:14" x14ac:dyDescent="0.2">
      <c r="B146" s="26" t="s">
        <v>6881</v>
      </c>
      <c r="E146" s="57"/>
      <c r="F146" s="57"/>
      <c r="G146" s="57">
        <v>450</v>
      </c>
      <c r="H146" s="57">
        <v>0</v>
      </c>
      <c r="I146" s="57"/>
      <c r="J146" s="57"/>
      <c r="K146" s="58"/>
      <c r="M146" s="39" t="s">
        <v>182</v>
      </c>
      <c r="N146" s="26" t="s">
        <v>7031</v>
      </c>
    </row>
    <row r="147" spans="1:14" x14ac:dyDescent="0.2">
      <c r="B147" s="26" t="s">
        <v>6985</v>
      </c>
      <c r="E147" s="57"/>
      <c r="F147" s="57"/>
      <c r="G147" s="57">
        <v>35</v>
      </c>
      <c r="H147" s="57">
        <v>70</v>
      </c>
      <c r="I147" s="57"/>
      <c r="J147" s="57"/>
      <c r="K147" s="58"/>
      <c r="M147" s="39" t="s">
        <v>182</v>
      </c>
      <c r="N147" s="26" t="s">
        <v>7032</v>
      </c>
    </row>
    <row r="148" spans="1:14" x14ac:dyDescent="0.2">
      <c r="B148" s="26" t="s">
        <v>6986</v>
      </c>
      <c r="E148" s="57"/>
      <c r="F148" s="57"/>
      <c r="G148" s="57">
        <v>1181</v>
      </c>
      <c r="H148" s="57">
        <v>2362</v>
      </c>
      <c r="I148" s="57"/>
      <c r="J148" s="57"/>
      <c r="K148" s="58"/>
      <c r="M148" s="39" t="s">
        <v>182</v>
      </c>
      <c r="N148" s="26" t="s">
        <v>7033</v>
      </c>
    </row>
    <row r="149" spans="1:14" x14ac:dyDescent="0.2">
      <c r="B149" s="26" t="s">
        <v>6884</v>
      </c>
      <c r="E149" s="57"/>
      <c r="F149" s="57"/>
      <c r="G149" s="57">
        <v>1459</v>
      </c>
      <c r="H149" s="57">
        <v>3346</v>
      </c>
      <c r="I149" s="57"/>
      <c r="J149" s="57"/>
      <c r="K149" s="58"/>
      <c r="M149" s="39" t="s">
        <v>182</v>
      </c>
      <c r="N149" s="26" t="s">
        <v>7034</v>
      </c>
    </row>
    <row r="150" spans="1:14" x14ac:dyDescent="0.2">
      <c r="B150" s="39" t="s">
        <v>221</v>
      </c>
      <c r="E150" s="57"/>
      <c r="F150" s="57"/>
      <c r="G150" s="57">
        <v>18431</v>
      </c>
      <c r="H150" s="57">
        <v>24944</v>
      </c>
      <c r="I150" s="57"/>
      <c r="J150" s="57"/>
      <c r="K150" s="58"/>
      <c r="N150" s="39" t="s">
        <v>7312</v>
      </c>
    </row>
    <row r="151" spans="1:14" x14ac:dyDescent="0.2">
      <c r="B151" s="39" t="s">
        <v>166</v>
      </c>
      <c r="E151" s="57"/>
      <c r="F151" s="57"/>
      <c r="G151" s="57">
        <v>329</v>
      </c>
      <c r="H151" s="57">
        <v>537</v>
      </c>
      <c r="I151" s="57"/>
      <c r="J151" s="57"/>
      <c r="K151" s="58"/>
    </row>
    <row r="152" spans="1:14" x14ac:dyDescent="0.2">
      <c r="E152" s="57"/>
      <c r="F152" s="57"/>
      <c r="G152" s="57"/>
      <c r="H152" s="57"/>
      <c r="I152" s="57"/>
      <c r="J152" s="57"/>
      <c r="K152" s="58"/>
    </row>
    <row r="153" spans="1:14" x14ac:dyDescent="0.2">
      <c r="A153" s="39">
        <v>2023</v>
      </c>
      <c r="E153" s="57"/>
      <c r="F153" s="57"/>
      <c r="G153" s="57"/>
      <c r="H153" s="57"/>
      <c r="I153" s="57"/>
      <c r="J153" s="57"/>
      <c r="K153" s="58"/>
    </row>
    <row r="154" spans="1:14" x14ac:dyDescent="0.2">
      <c r="B154" s="26" t="s">
        <v>7035</v>
      </c>
      <c r="E154" s="57"/>
      <c r="F154" s="57"/>
      <c r="G154" s="57">
        <v>72</v>
      </c>
      <c r="H154" s="57"/>
      <c r="I154" s="57"/>
      <c r="J154" s="57"/>
      <c r="K154" s="58"/>
      <c r="M154" s="39" t="s">
        <v>184</v>
      </c>
      <c r="N154" s="26" t="s">
        <v>7036</v>
      </c>
    </row>
    <row r="155" spans="1:14" x14ac:dyDescent="0.2">
      <c r="B155" s="26" t="s">
        <v>7037</v>
      </c>
      <c r="E155" s="57"/>
      <c r="F155" s="57"/>
      <c r="G155" s="57">
        <v>-34347</v>
      </c>
      <c r="H155" s="57"/>
      <c r="I155" s="57"/>
      <c r="J155" s="57"/>
      <c r="K155" s="58"/>
      <c r="M155" s="39" t="s">
        <v>182</v>
      </c>
      <c r="N155" s="26" t="s">
        <v>7038</v>
      </c>
    </row>
    <row r="156" spans="1:14" x14ac:dyDescent="0.2">
      <c r="B156" s="26" t="s">
        <v>7039</v>
      </c>
      <c r="E156" s="57"/>
      <c r="F156" s="57"/>
      <c r="G156" s="57">
        <v>-24618</v>
      </c>
      <c r="H156" s="57"/>
      <c r="I156" s="57"/>
      <c r="J156" s="57"/>
      <c r="K156" s="58"/>
      <c r="M156" s="39" t="s">
        <v>182</v>
      </c>
      <c r="N156" s="26" t="s">
        <v>7041</v>
      </c>
    </row>
    <row r="157" spans="1:14" x14ac:dyDescent="0.2">
      <c r="B157" s="26" t="s">
        <v>7040</v>
      </c>
      <c r="E157" s="57"/>
      <c r="F157" s="57"/>
      <c r="G157" s="57">
        <v>31611</v>
      </c>
      <c r="H157" s="57"/>
      <c r="I157" s="57"/>
      <c r="J157" s="57"/>
      <c r="K157" s="58"/>
      <c r="M157" s="39" t="s">
        <v>182</v>
      </c>
      <c r="N157" s="26" t="s">
        <v>7042</v>
      </c>
    </row>
    <row r="158" spans="1:14" x14ac:dyDescent="0.2">
      <c r="B158" s="26" t="s">
        <v>6809</v>
      </c>
      <c r="E158" s="57"/>
      <c r="F158" s="57"/>
      <c r="G158" s="57"/>
      <c r="H158" s="57">
        <v>305</v>
      </c>
      <c r="I158" s="57">
        <v>316</v>
      </c>
      <c r="J158" s="57"/>
      <c r="K158" s="58"/>
      <c r="M158" s="39" t="s">
        <v>182</v>
      </c>
      <c r="N158" s="26" t="s">
        <v>7108</v>
      </c>
    </row>
    <row r="159" spans="1:14" x14ac:dyDescent="0.2">
      <c r="B159" s="26" t="s">
        <v>7043</v>
      </c>
      <c r="E159" s="57"/>
      <c r="F159" s="57"/>
      <c r="G159" s="57"/>
      <c r="H159" s="57">
        <v>271</v>
      </c>
      <c r="I159" s="57">
        <v>0</v>
      </c>
      <c r="J159" s="57"/>
      <c r="K159" s="58"/>
      <c r="M159" s="39" t="s">
        <v>182</v>
      </c>
      <c r="N159" s="26" t="s">
        <v>7109</v>
      </c>
    </row>
    <row r="160" spans="1:14" x14ac:dyDescent="0.2">
      <c r="B160" s="26" t="s">
        <v>7044</v>
      </c>
      <c r="E160" s="57"/>
      <c r="F160" s="57"/>
      <c r="G160" s="57"/>
      <c r="H160" s="57">
        <v>145</v>
      </c>
      <c r="I160" s="57">
        <v>144</v>
      </c>
      <c r="J160" s="57"/>
      <c r="K160" s="58"/>
      <c r="M160" s="39" t="s">
        <v>182</v>
      </c>
      <c r="N160" s="26" t="s">
        <v>7110</v>
      </c>
    </row>
    <row r="161" spans="2:14" x14ac:dyDescent="0.2">
      <c r="B161" s="26" t="s">
        <v>7039</v>
      </c>
      <c r="E161" s="57"/>
      <c r="F161" s="57"/>
      <c r="G161" s="57"/>
      <c r="H161" s="57">
        <v>-20142</v>
      </c>
      <c r="I161" s="57">
        <v>0</v>
      </c>
      <c r="J161" s="57"/>
      <c r="K161" s="58"/>
      <c r="M161" s="39" t="s">
        <v>182</v>
      </c>
      <c r="N161" s="26" t="s">
        <v>7041</v>
      </c>
    </row>
    <row r="162" spans="2:14" x14ac:dyDescent="0.2">
      <c r="B162" s="26" t="s">
        <v>7045</v>
      </c>
      <c r="E162" s="57"/>
      <c r="F162" s="57"/>
      <c r="G162" s="57"/>
      <c r="H162" s="57">
        <v>91</v>
      </c>
      <c r="I162" s="57">
        <v>30</v>
      </c>
      <c r="J162" s="57"/>
      <c r="K162" s="58"/>
      <c r="M162" s="39" t="s">
        <v>182</v>
      </c>
      <c r="N162" s="26" t="s">
        <v>7111</v>
      </c>
    </row>
    <row r="163" spans="2:14" x14ac:dyDescent="0.2">
      <c r="B163" s="26" t="s">
        <v>7046</v>
      </c>
      <c r="E163" s="57"/>
      <c r="F163" s="57"/>
      <c r="G163" s="57"/>
      <c r="H163" s="57">
        <v>168</v>
      </c>
      <c r="I163" s="57">
        <v>243</v>
      </c>
      <c r="J163" s="57"/>
      <c r="K163" s="58"/>
      <c r="M163" s="39" t="s">
        <v>182</v>
      </c>
      <c r="N163" s="26" t="s">
        <v>7112</v>
      </c>
    </row>
    <row r="164" spans="2:14" x14ac:dyDescent="0.2">
      <c r="B164" s="26" t="s">
        <v>7047</v>
      </c>
      <c r="E164" s="57"/>
      <c r="F164" s="57"/>
      <c r="G164" s="57"/>
      <c r="H164" s="57">
        <v>17</v>
      </c>
      <c r="I164" s="57">
        <v>0</v>
      </c>
      <c r="J164" s="57"/>
      <c r="K164" s="58"/>
      <c r="M164" s="39" t="s">
        <v>182</v>
      </c>
      <c r="N164" s="26" t="s">
        <v>7113</v>
      </c>
    </row>
    <row r="165" spans="2:14" x14ac:dyDescent="0.2">
      <c r="B165" s="26" t="s">
        <v>7048</v>
      </c>
      <c r="E165" s="57"/>
      <c r="F165" s="57"/>
      <c r="G165" s="57"/>
      <c r="H165" s="57">
        <v>245</v>
      </c>
      <c r="I165" s="57">
        <v>152</v>
      </c>
      <c r="J165" s="57"/>
      <c r="K165" s="58"/>
      <c r="M165" s="39" t="s">
        <v>182</v>
      </c>
      <c r="N165" s="26" t="s">
        <v>7114</v>
      </c>
    </row>
    <row r="166" spans="2:14" x14ac:dyDescent="0.2">
      <c r="B166" s="26" t="s">
        <v>7049</v>
      </c>
      <c r="E166" s="57"/>
      <c r="F166" s="57"/>
      <c r="G166" s="57"/>
      <c r="H166" s="57">
        <v>39</v>
      </c>
      <c r="I166" s="57">
        <v>0</v>
      </c>
      <c r="J166" s="57"/>
      <c r="K166" s="58"/>
      <c r="M166" s="39" t="s">
        <v>182</v>
      </c>
      <c r="N166" s="26" t="s">
        <v>7115</v>
      </c>
    </row>
    <row r="167" spans="2:14" x14ac:dyDescent="0.2">
      <c r="B167" s="26" t="s">
        <v>3724</v>
      </c>
      <c r="E167" s="57"/>
      <c r="F167" s="57"/>
      <c r="G167" s="57"/>
      <c r="H167" s="57">
        <v>4170</v>
      </c>
      <c r="I167" s="57">
        <v>0</v>
      </c>
      <c r="J167" s="57"/>
      <c r="K167" s="58"/>
      <c r="M167" s="39" t="s">
        <v>182</v>
      </c>
      <c r="N167" s="26" t="s">
        <v>7116</v>
      </c>
    </row>
    <row r="168" spans="2:14" x14ac:dyDescent="0.2">
      <c r="B168" s="26" t="s">
        <v>7050</v>
      </c>
      <c r="E168" s="57"/>
      <c r="F168" s="57"/>
      <c r="G168" s="57"/>
      <c r="H168" s="57">
        <v>968</v>
      </c>
      <c r="I168" s="57">
        <v>872</v>
      </c>
      <c r="J168" s="57"/>
      <c r="K168" s="58"/>
      <c r="M168" s="39" t="s">
        <v>182</v>
      </c>
      <c r="N168" s="26" t="s">
        <v>7117</v>
      </c>
    </row>
    <row r="169" spans="2:14" x14ac:dyDescent="0.2">
      <c r="B169" s="26" t="s">
        <v>7051</v>
      </c>
      <c r="E169" s="57"/>
      <c r="F169" s="57"/>
      <c r="G169" s="57"/>
      <c r="H169" s="57">
        <v>87</v>
      </c>
      <c r="I169" s="57">
        <v>72</v>
      </c>
      <c r="J169" s="57"/>
      <c r="K169" s="58"/>
      <c r="M169" s="39" t="s">
        <v>182</v>
      </c>
      <c r="N169" s="26" t="s">
        <v>7118</v>
      </c>
    </row>
    <row r="170" spans="2:14" x14ac:dyDescent="0.2">
      <c r="B170" s="26" t="s">
        <v>7052</v>
      </c>
      <c r="E170" s="57"/>
      <c r="F170" s="57"/>
      <c r="G170" s="57"/>
      <c r="H170" s="57">
        <v>3000</v>
      </c>
      <c r="I170" s="57">
        <v>0</v>
      </c>
      <c r="J170" s="57"/>
      <c r="K170" s="58"/>
      <c r="M170" s="39" t="s">
        <v>182</v>
      </c>
      <c r="N170" s="26" t="s">
        <v>7119</v>
      </c>
    </row>
    <row r="171" spans="2:14" x14ac:dyDescent="0.2">
      <c r="B171" s="26" t="s">
        <v>7053</v>
      </c>
      <c r="E171" s="57"/>
      <c r="F171" s="57"/>
      <c r="G171" s="57"/>
      <c r="H171" s="57">
        <v>23369</v>
      </c>
      <c r="I171" s="57">
        <v>0</v>
      </c>
      <c r="J171" s="57"/>
      <c r="K171" s="58"/>
      <c r="M171" s="39" t="s">
        <v>182</v>
      </c>
      <c r="N171" s="26" t="s">
        <v>7120</v>
      </c>
    </row>
    <row r="172" spans="2:14" x14ac:dyDescent="0.2">
      <c r="B172" s="26" t="s">
        <v>7054</v>
      </c>
      <c r="E172" s="57"/>
      <c r="F172" s="57"/>
      <c r="G172" s="57"/>
      <c r="H172" s="57">
        <v>762</v>
      </c>
      <c r="I172" s="57">
        <v>758</v>
      </c>
      <c r="J172" s="57"/>
      <c r="K172" s="58"/>
      <c r="M172" s="39" t="s">
        <v>182</v>
      </c>
      <c r="N172" s="26" t="s">
        <v>7121</v>
      </c>
    </row>
    <row r="173" spans="2:14" x14ac:dyDescent="0.2">
      <c r="B173" s="26" t="s">
        <v>7055</v>
      </c>
      <c r="E173" s="57"/>
      <c r="F173" s="57"/>
      <c r="G173" s="57"/>
      <c r="H173" s="57">
        <v>261377</v>
      </c>
      <c r="I173" s="57">
        <v>627025</v>
      </c>
      <c r="J173" s="57"/>
      <c r="K173" s="58"/>
      <c r="M173" s="39" t="s">
        <v>182</v>
      </c>
      <c r="N173" s="26" t="s">
        <v>7122</v>
      </c>
    </row>
    <row r="174" spans="2:14" x14ac:dyDescent="0.2">
      <c r="B174" s="26" t="s">
        <v>7056</v>
      </c>
      <c r="E174" s="57"/>
      <c r="F174" s="57"/>
      <c r="G174" s="57"/>
      <c r="H174" s="57">
        <v>92</v>
      </c>
      <c r="I174" s="57">
        <v>92</v>
      </c>
      <c r="J174" s="57"/>
      <c r="K174" s="58"/>
      <c r="M174" s="39" t="s">
        <v>182</v>
      </c>
      <c r="N174" s="26" t="s">
        <v>7123</v>
      </c>
    </row>
    <row r="175" spans="2:14" x14ac:dyDescent="0.2">
      <c r="B175" s="26" t="s">
        <v>7057</v>
      </c>
      <c r="E175" s="57"/>
      <c r="F175" s="57"/>
      <c r="G175" s="57"/>
      <c r="H175" s="57">
        <v>625</v>
      </c>
      <c r="I175" s="57">
        <v>0</v>
      </c>
      <c r="J175" s="57"/>
      <c r="K175" s="58"/>
      <c r="M175" s="39" t="s">
        <v>182</v>
      </c>
      <c r="N175" s="26" t="s">
        <v>7124</v>
      </c>
    </row>
    <row r="176" spans="2:14" x14ac:dyDescent="0.2">
      <c r="B176" s="26" t="s">
        <v>6837</v>
      </c>
      <c r="E176" s="57"/>
      <c r="F176" s="57"/>
      <c r="G176" s="57"/>
      <c r="H176" s="57">
        <v>276</v>
      </c>
      <c r="I176" s="57">
        <v>0</v>
      </c>
      <c r="J176" s="57"/>
      <c r="K176" s="58"/>
      <c r="M176" s="39" t="s">
        <v>182</v>
      </c>
      <c r="N176" s="26" t="s">
        <v>7125</v>
      </c>
    </row>
    <row r="177" spans="2:14" x14ac:dyDescent="0.2">
      <c r="B177" s="26" t="s">
        <v>7058</v>
      </c>
      <c r="E177" s="57"/>
      <c r="F177" s="57"/>
      <c r="G177" s="57"/>
      <c r="H177" s="57">
        <v>71</v>
      </c>
      <c r="I177" s="57">
        <v>0</v>
      </c>
      <c r="J177" s="57"/>
      <c r="K177" s="58"/>
      <c r="M177" s="39" t="s">
        <v>182</v>
      </c>
      <c r="N177" s="26" t="s">
        <v>7126</v>
      </c>
    </row>
    <row r="178" spans="2:14" x14ac:dyDescent="0.2">
      <c r="B178" s="26" t="s">
        <v>7059</v>
      </c>
      <c r="E178" s="57"/>
      <c r="F178" s="57"/>
      <c r="G178" s="57"/>
      <c r="H178" s="57">
        <v>5000</v>
      </c>
      <c r="I178" s="57">
        <v>0</v>
      </c>
      <c r="J178" s="57"/>
      <c r="K178" s="58"/>
      <c r="M178" s="39" t="s">
        <v>182</v>
      </c>
      <c r="N178" s="26" t="s">
        <v>7127</v>
      </c>
    </row>
    <row r="179" spans="2:14" x14ac:dyDescent="0.2">
      <c r="B179" s="26" t="s">
        <v>7060</v>
      </c>
      <c r="E179" s="57"/>
      <c r="F179" s="57"/>
      <c r="G179" s="57"/>
      <c r="H179" s="57">
        <v>5600</v>
      </c>
      <c r="I179" s="57">
        <v>5600</v>
      </c>
      <c r="J179" s="57"/>
      <c r="K179" s="58"/>
      <c r="M179" s="39" t="s">
        <v>182</v>
      </c>
      <c r="N179" s="26" t="s">
        <v>7128</v>
      </c>
    </row>
    <row r="180" spans="2:14" x14ac:dyDescent="0.2">
      <c r="B180" s="26" t="s">
        <v>7061</v>
      </c>
      <c r="E180" s="57"/>
      <c r="F180" s="57"/>
      <c r="G180" s="57"/>
      <c r="H180" s="57">
        <v>5000</v>
      </c>
      <c r="I180" s="57">
        <v>0</v>
      </c>
      <c r="J180" s="57"/>
      <c r="K180" s="58"/>
      <c r="M180" s="39" t="s">
        <v>182</v>
      </c>
      <c r="N180" s="26" t="s">
        <v>7129</v>
      </c>
    </row>
    <row r="181" spans="2:14" x14ac:dyDescent="0.2">
      <c r="B181" s="26" t="s">
        <v>7062</v>
      </c>
      <c r="E181" s="57"/>
      <c r="F181" s="57"/>
      <c r="G181" s="57"/>
      <c r="H181" s="57">
        <v>50</v>
      </c>
      <c r="I181" s="57">
        <v>0</v>
      </c>
      <c r="J181" s="57"/>
      <c r="K181" s="58"/>
      <c r="M181" s="39" t="s">
        <v>182</v>
      </c>
      <c r="N181" s="26" t="s">
        <v>7130</v>
      </c>
    </row>
    <row r="182" spans="2:14" x14ac:dyDescent="0.2">
      <c r="B182" s="26" t="s">
        <v>7063</v>
      </c>
      <c r="E182" s="57"/>
      <c r="F182" s="57"/>
      <c r="G182" s="57"/>
      <c r="H182" s="57">
        <v>650</v>
      </c>
      <c r="I182" s="57">
        <v>0</v>
      </c>
      <c r="J182" s="57"/>
      <c r="K182" s="58"/>
      <c r="M182" s="39" t="s">
        <v>182</v>
      </c>
      <c r="N182" s="26" t="s">
        <v>7131</v>
      </c>
    </row>
    <row r="183" spans="2:14" x14ac:dyDescent="0.2">
      <c r="B183" s="26" t="s">
        <v>6954</v>
      </c>
      <c r="E183" s="57"/>
      <c r="F183" s="57"/>
      <c r="G183" s="57"/>
      <c r="H183" s="57">
        <v>30500</v>
      </c>
      <c r="I183" s="57">
        <v>61000</v>
      </c>
      <c r="J183" s="57"/>
      <c r="K183" s="58"/>
      <c r="M183" s="39" t="s">
        <v>182</v>
      </c>
      <c r="N183" s="26" t="s">
        <v>7132</v>
      </c>
    </row>
    <row r="184" spans="2:14" x14ac:dyDescent="0.2">
      <c r="B184" s="26" t="s">
        <v>6840</v>
      </c>
      <c r="E184" s="57"/>
      <c r="F184" s="57"/>
      <c r="G184" s="57"/>
      <c r="H184" s="57">
        <v>500</v>
      </c>
      <c r="I184" s="57">
        <v>0</v>
      </c>
      <c r="J184" s="57"/>
      <c r="K184" s="58"/>
      <c r="M184" s="39" t="s">
        <v>182</v>
      </c>
      <c r="N184" s="26" t="s">
        <v>7133</v>
      </c>
    </row>
    <row r="185" spans="2:14" x14ac:dyDescent="0.2">
      <c r="B185" s="26" t="s">
        <v>7064</v>
      </c>
      <c r="E185" s="57"/>
      <c r="F185" s="57"/>
      <c r="G185" s="57"/>
      <c r="H185" s="57">
        <v>60</v>
      </c>
      <c r="I185" s="57">
        <v>0</v>
      </c>
      <c r="J185" s="57"/>
      <c r="K185" s="58"/>
      <c r="M185" s="39" t="s">
        <v>182</v>
      </c>
      <c r="N185" s="26" t="s">
        <v>7134</v>
      </c>
    </row>
    <row r="186" spans="2:14" x14ac:dyDescent="0.2">
      <c r="B186" s="26" t="s">
        <v>7065</v>
      </c>
      <c r="E186" s="57"/>
      <c r="F186" s="57"/>
      <c r="G186" s="57"/>
      <c r="H186" s="57">
        <v>800</v>
      </c>
      <c r="I186" s="57">
        <v>800</v>
      </c>
      <c r="J186" s="57"/>
      <c r="K186" s="58"/>
      <c r="M186" s="39" t="s">
        <v>182</v>
      </c>
      <c r="N186" s="26" t="s">
        <v>7135</v>
      </c>
    </row>
    <row r="187" spans="2:14" x14ac:dyDescent="0.2">
      <c r="B187" s="26" t="s">
        <v>7066</v>
      </c>
      <c r="E187" s="57"/>
      <c r="F187" s="57"/>
      <c r="G187" s="57"/>
      <c r="H187" s="57">
        <v>50</v>
      </c>
      <c r="I187" s="57">
        <v>0</v>
      </c>
      <c r="J187" s="57"/>
      <c r="K187" s="58"/>
      <c r="M187" s="39" t="s">
        <v>182</v>
      </c>
      <c r="N187" s="26" t="s">
        <v>7136</v>
      </c>
    </row>
    <row r="188" spans="2:14" x14ac:dyDescent="0.2">
      <c r="B188" s="26" t="s">
        <v>7067</v>
      </c>
      <c r="E188" s="57"/>
      <c r="F188" s="57"/>
      <c r="G188" s="57"/>
      <c r="H188" s="57">
        <v>9727</v>
      </c>
      <c r="I188" s="57">
        <v>11590</v>
      </c>
      <c r="J188" s="57"/>
      <c r="K188" s="58"/>
      <c r="M188" s="39" t="s">
        <v>182</v>
      </c>
      <c r="N188" s="26" t="s">
        <v>7137</v>
      </c>
    </row>
    <row r="189" spans="2:14" x14ac:dyDescent="0.2">
      <c r="B189" s="26" t="s">
        <v>7068</v>
      </c>
      <c r="E189" s="57"/>
      <c r="F189" s="57"/>
      <c r="G189" s="57"/>
      <c r="H189" s="57">
        <v>124</v>
      </c>
      <c r="I189" s="57">
        <v>0</v>
      </c>
      <c r="J189" s="57"/>
      <c r="K189" s="58"/>
      <c r="M189" s="39" t="s">
        <v>182</v>
      </c>
      <c r="N189" s="26" t="s">
        <v>7138</v>
      </c>
    </row>
    <row r="190" spans="2:14" x14ac:dyDescent="0.2">
      <c r="B190" s="26" t="s">
        <v>7069</v>
      </c>
      <c r="E190" s="57"/>
      <c r="F190" s="57"/>
      <c r="G190" s="57"/>
      <c r="H190" s="57">
        <v>2500</v>
      </c>
      <c r="I190" s="57">
        <v>0</v>
      </c>
      <c r="J190" s="57"/>
      <c r="K190" s="58"/>
      <c r="M190" s="39" t="s">
        <v>182</v>
      </c>
      <c r="N190" s="26" t="s">
        <v>7139</v>
      </c>
    </row>
    <row r="191" spans="2:14" x14ac:dyDescent="0.2">
      <c r="B191" s="26" t="s">
        <v>7070</v>
      </c>
      <c r="E191" s="57"/>
      <c r="F191" s="57"/>
      <c r="G191" s="57"/>
      <c r="H191" s="57">
        <v>113</v>
      </c>
      <c r="I191" s="57">
        <v>0</v>
      </c>
      <c r="J191" s="57"/>
      <c r="K191" s="58"/>
      <c r="M191" s="39" t="s">
        <v>182</v>
      </c>
      <c r="N191" s="26" t="s">
        <v>7140</v>
      </c>
    </row>
    <row r="192" spans="2:14" x14ac:dyDescent="0.2">
      <c r="B192" s="26" t="s">
        <v>7071</v>
      </c>
      <c r="E192" s="57"/>
      <c r="F192" s="57"/>
      <c r="G192" s="57"/>
      <c r="H192" s="57">
        <v>2600</v>
      </c>
      <c r="I192" s="57">
        <v>0</v>
      </c>
      <c r="J192" s="57"/>
      <c r="K192" s="58"/>
      <c r="M192" s="39" t="s">
        <v>182</v>
      </c>
      <c r="N192" s="26" t="s">
        <v>7141</v>
      </c>
    </row>
    <row r="193" spans="2:14" x14ac:dyDescent="0.2">
      <c r="B193" s="26" t="s">
        <v>7072</v>
      </c>
      <c r="E193" s="57"/>
      <c r="F193" s="57"/>
      <c r="G193" s="57"/>
      <c r="H193" s="57">
        <v>18523</v>
      </c>
      <c r="I193" s="57">
        <v>34546</v>
      </c>
      <c r="J193" s="57"/>
      <c r="K193" s="58"/>
      <c r="M193" s="39" t="s">
        <v>182</v>
      </c>
      <c r="N193" s="26" t="s">
        <v>7142</v>
      </c>
    </row>
    <row r="194" spans="2:14" x14ac:dyDescent="0.2">
      <c r="B194" s="26" t="s">
        <v>7073</v>
      </c>
      <c r="E194" s="57"/>
      <c r="F194" s="57"/>
      <c r="G194" s="57"/>
      <c r="H194" s="57">
        <v>1500</v>
      </c>
      <c r="I194" s="57">
        <v>0</v>
      </c>
      <c r="J194" s="57"/>
      <c r="K194" s="58"/>
      <c r="M194" s="39" t="s">
        <v>182</v>
      </c>
      <c r="N194" s="26" t="s">
        <v>7143</v>
      </c>
    </row>
    <row r="195" spans="2:14" x14ac:dyDescent="0.2">
      <c r="B195" s="26" t="s">
        <v>7074</v>
      </c>
      <c r="E195" s="57"/>
      <c r="F195" s="57"/>
      <c r="G195" s="57"/>
      <c r="H195" s="57">
        <v>143</v>
      </c>
      <c r="I195" s="57">
        <v>69</v>
      </c>
      <c r="J195" s="57"/>
      <c r="K195" s="58"/>
      <c r="M195" s="39" t="s">
        <v>182</v>
      </c>
      <c r="N195" s="26" t="s">
        <v>7144</v>
      </c>
    </row>
    <row r="196" spans="2:14" x14ac:dyDescent="0.2">
      <c r="B196" s="26" t="s">
        <v>7075</v>
      </c>
      <c r="E196" s="57"/>
      <c r="F196" s="57"/>
      <c r="G196" s="57"/>
      <c r="H196" s="57">
        <v>-200</v>
      </c>
      <c r="I196" s="57">
        <v>-200</v>
      </c>
      <c r="J196" s="57"/>
      <c r="K196" s="58"/>
      <c r="M196" s="39" t="s">
        <v>182</v>
      </c>
      <c r="N196" s="26" t="s">
        <v>7145</v>
      </c>
    </row>
    <row r="197" spans="2:14" x14ac:dyDescent="0.2">
      <c r="B197" s="26" t="s">
        <v>7076</v>
      </c>
      <c r="E197" s="57"/>
      <c r="F197" s="57"/>
      <c r="G197" s="57"/>
      <c r="H197" s="57">
        <v>3300</v>
      </c>
      <c r="I197" s="57">
        <v>6600</v>
      </c>
      <c r="J197" s="57"/>
      <c r="K197" s="58"/>
      <c r="M197" s="39" t="s">
        <v>182</v>
      </c>
      <c r="N197" s="26" t="s">
        <v>7146</v>
      </c>
    </row>
    <row r="198" spans="2:14" x14ac:dyDescent="0.2">
      <c r="B198" s="26" t="s">
        <v>6963</v>
      </c>
      <c r="E198" s="57"/>
      <c r="F198" s="57"/>
      <c r="G198" s="57"/>
      <c r="H198" s="57">
        <v>5962</v>
      </c>
      <c r="I198" s="57">
        <v>5962</v>
      </c>
      <c r="J198" s="57"/>
      <c r="K198" s="58"/>
      <c r="M198" s="39" t="s">
        <v>182</v>
      </c>
      <c r="N198" s="26" t="s">
        <v>7147</v>
      </c>
    </row>
    <row r="199" spans="2:14" x14ac:dyDescent="0.2">
      <c r="B199" s="26" t="s">
        <v>7077</v>
      </c>
      <c r="E199" s="57"/>
      <c r="F199" s="57"/>
      <c r="G199" s="57"/>
      <c r="H199" s="57">
        <v>150</v>
      </c>
      <c r="I199" s="57">
        <v>0</v>
      </c>
      <c r="J199" s="57"/>
      <c r="K199" s="58"/>
      <c r="M199" s="39" t="s">
        <v>182</v>
      </c>
      <c r="N199" s="26" t="s">
        <v>7148</v>
      </c>
    </row>
    <row r="200" spans="2:14" x14ac:dyDescent="0.2">
      <c r="B200" s="26" t="s">
        <v>7078</v>
      </c>
      <c r="E200" s="57"/>
      <c r="F200" s="57"/>
      <c r="G200" s="57"/>
      <c r="H200" s="57">
        <v>1350</v>
      </c>
      <c r="I200" s="57">
        <v>395</v>
      </c>
      <c r="J200" s="57"/>
      <c r="K200" s="58"/>
      <c r="M200" s="39" t="s">
        <v>182</v>
      </c>
      <c r="N200" s="26" t="s">
        <v>7149</v>
      </c>
    </row>
    <row r="201" spans="2:14" x14ac:dyDescent="0.2">
      <c r="B201" s="26" t="s">
        <v>6854</v>
      </c>
      <c r="E201" s="57"/>
      <c r="F201" s="57"/>
      <c r="G201" s="57"/>
      <c r="H201" s="57">
        <v>2000</v>
      </c>
      <c r="I201" s="57">
        <v>0</v>
      </c>
      <c r="J201" s="57"/>
      <c r="K201" s="58"/>
      <c r="M201" s="39" t="s">
        <v>182</v>
      </c>
      <c r="N201" s="26" t="s">
        <v>7150</v>
      </c>
    </row>
    <row r="202" spans="2:14" x14ac:dyDescent="0.2">
      <c r="B202" s="26" t="s">
        <v>7079</v>
      </c>
      <c r="E202" s="57"/>
      <c r="F202" s="57"/>
      <c r="G202" s="57"/>
      <c r="H202" s="57">
        <v>150</v>
      </c>
      <c r="I202" s="57">
        <v>150</v>
      </c>
      <c r="J202" s="57"/>
      <c r="K202" s="58"/>
      <c r="M202" s="39" t="s">
        <v>182</v>
      </c>
      <c r="N202" s="26" t="s">
        <v>7151</v>
      </c>
    </row>
    <row r="203" spans="2:14" x14ac:dyDescent="0.2">
      <c r="B203" s="26" t="s">
        <v>6967</v>
      </c>
      <c r="E203" s="57"/>
      <c r="F203" s="57"/>
      <c r="G203" s="57"/>
      <c r="H203" s="57">
        <v>150</v>
      </c>
      <c r="I203" s="57">
        <v>0</v>
      </c>
      <c r="J203" s="57"/>
      <c r="K203" s="58"/>
      <c r="M203" s="39" t="s">
        <v>182</v>
      </c>
      <c r="N203" s="26" t="s">
        <v>7152</v>
      </c>
    </row>
    <row r="204" spans="2:14" x14ac:dyDescent="0.2">
      <c r="B204" s="26" t="s">
        <v>7080</v>
      </c>
      <c r="E204" s="57"/>
      <c r="F204" s="57"/>
      <c r="G204" s="57"/>
      <c r="H204" s="57">
        <v>697</v>
      </c>
      <c r="I204" s="57">
        <v>500</v>
      </c>
      <c r="J204" s="57"/>
      <c r="K204" s="58"/>
      <c r="M204" s="39" t="s">
        <v>182</v>
      </c>
      <c r="N204" s="26" t="s">
        <v>7153</v>
      </c>
    </row>
    <row r="205" spans="2:14" x14ac:dyDescent="0.2">
      <c r="B205" s="26" t="s">
        <v>7081</v>
      </c>
      <c r="E205" s="57"/>
      <c r="F205" s="57"/>
      <c r="G205" s="57"/>
      <c r="H205" s="57">
        <v>300</v>
      </c>
      <c r="I205" s="57">
        <v>0</v>
      </c>
      <c r="J205" s="57"/>
      <c r="K205" s="58"/>
      <c r="M205" s="39" t="s">
        <v>182</v>
      </c>
      <c r="N205" s="26" t="s">
        <v>7154</v>
      </c>
    </row>
    <row r="206" spans="2:14" x14ac:dyDescent="0.2">
      <c r="B206" s="26" t="s">
        <v>6970</v>
      </c>
      <c r="E206" s="57"/>
      <c r="F206" s="57"/>
      <c r="G206" s="57"/>
      <c r="H206" s="57">
        <v>-200</v>
      </c>
      <c r="I206" s="57">
        <v>-500</v>
      </c>
      <c r="J206" s="57"/>
      <c r="K206" s="58"/>
      <c r="M206" s="39" t="s">
        <v>182</v>
      </c>
      <c r="N206" s="26" t="s">
        <v>7155</v>
      </c>
    </row>
    <row r="207" spans="2:14" x14ac:dyDescent="0.2">
      <c r="B207" s="26" t="s">
        <v>6971</v>
      </c>
      <c r="E207" s="57"/>
      <c r="F207" s="57"/>
      <c r="G207" s="57"/>
      <c r="H207" s="57">
        <v>8144</v>
      </c>
      <c r="I207" s="57">
        <v>0</v>
      </c>
      <c r="J207" s="57"/>
      <c r="K207" s="58"/>
      <c r="M207" s="39" t="s">
        <v>182</v>
      </c>
      <c r="N207" s="26" t="s">
        <v>7156</v>
      </c>
    </row>
    <row r="208" spans="2:14" x14ac:dyDescent="0.2">
      <c r="B208" s="26" t="s">
        <v>6861</v>
      </c>
      <c r="E208" s="57"/>
      <c r="F208" s="57"/>
      <c r="G208" s="57"/>
      <c r="H208" s="57">
        <v>1000</v>
      </c>
      <c r="I208" s="57">
        <v>0</v>
      </c>
      <c r="J208" s="57"/>
      <c r="K208" s="58"/>
      <c r="M208" s="39" t="s">
        <v>182</v>
      </c>
      <c r="N208" s="26" t="s">
        <v>6919</v>
      </c>
    </row>
    <row r="209" spans="2:14" x14ac:dyDescent="0.2">
      <c r="B209" s="26" t="s">
        <v>7082</v>
      </c>
      <c r="E209" s="57"/>
      <c r="F209" s="57"/>
      <c r="G209" s="57"/>
      <c r="H209" s="57">
        <v>360</v>
      </c>
      <c r="I209" s="57">
        <v>0</v>
      </c>
      <c r="J209" s="57"/>
      <c r="K209" s="58"/>
      <c r="M209" s="39" t="s">
        <v>182</v>
      </c>
      <c r="N209" s="26" t="s">
        <v>7157</v>
      </c>
    </row>
    <row r="210" spans="2:14" x14ac:dyDescent="0.2">
      <c r="B210" s="26" t="s">
        <v>7083</v>
      </c>
      <c r="E210" s="57"/>
      <c r="F210" s="57"/>
      <c r="G210" s="57"/>
      <c r="H210" s="57">
        <v>1286</v>
      </c>
      <c r="I210" s="57">
        <v>1286</v>
      </c>
      <c r="J210" s="57"/>
      <c r="K210" s="58"/>
      <c r="M210" s="39" t="s">
        <v>182</v>
      </c>
      <c r="N210" s="26" t="s">
        <v>7158</v>
      </c>
    </row>
    <row r="211" spans="2:14" x14ac:dyDescent="0.2">
      <c r="B211" s="26" t="s">
        <v>7084</v>
      </c>
      <c r="E211" s="57"/>
      <c r="F211" s="57"/>
      <c r="G211" s="57"/>
      <c r="H211" s="57">
        <v>1500</v>
      </c>
      <c r="I211" s="57">
        <v>0</v>
      </c>
      <c r="J211" s="57"/>
      <c r="K211" s="58"/>
      <c r="M211" s="39" t="s">
        <v>182</v>
      </c>
      <c r="N211" s="26" t="s">
        <v>7159</v>
      </c>
    </row>
    <row r="212" spans="2:14" x14ac:dyDescent="0.2">
      <c r="B212" s="26" t="s">
        <v>6865</v>
      </c>
      <c r="E212" s="57"/>
      <c r="F212" s="57"/>
      <c r="G212" s="57"/>
      <c r="H212" s="57">
        <v>5000</v>
      </c>
      <c r="I212" s="57">
        <v>5000</v>
      </c>
      <c r="J212" s="57"/>
      <c r="K212" s="58"/>
      <c r="M212" s="39" t="s">
        <v>182</v>
      </c>
      <c r="N212" s="26" t="s">
        <v>7160</v>
      </c>
    </row>
    <row r="213" spans="2:14" x14ac:dyDescent="0.2">
      <c r="B213" s="26" t="s">
        <v>7085</v>
      </c>
      <c r="E213" s="57"/>
      <c r="F213" s="57"/>
      <c r="G213" s="57"/>
      <c r="H213" s="57">
        <v>1012</v>
      </c>
      <c r="I213" s="57">
        <v>0</v>
      </c>
      <c r="J213" s="57"/>
      <c r="K213" s="58"/>
      <c r="M213" s="39" t="s">
        <v>182</v>
      </c>
      <c r="N213" s="26" t="s">
        <v>7161</v>
      </c>
    </row>
    <row r="214" spans="2:14" x14ac:dyDescent="0.2">
      <c r="B214" s="26" t="s">
        <v>7086</v>
      </c>
      <c r="E214" s="57"/>
      <c r="F214" s="57"/>
      <c r="G214" s="57"/>
      <c r="H214" s="57">
        <v>350</v>
      </c>
      <c r="I214" s="57">
        <v>0</v>
      </c>
      <c r="J214" s="57"/>
      <c r="K214" s="58"/>
      <c r="M214" s="39" t="s">
        <v>182</v>
      </c>
      <c r="N214" s="26" t="s">
        <v>7162</v>
      </c>
    </row>
    <row r="215" spans="2:14" x14ac:dyDescent="0.2">
      <c r="B215" s="26" t="s">
        <v>7087</v>
      </c>
      <c r="E215" s="57"/>
      <c r="F215" s="57"/>
      <c r="G215" s="57"/>
      <c r="H215" s="57">
        <v>1857</v>
      </c>
      <c r="I215" s="57">
        <v>1931</v>
      </c>
      <c r="J215" s="57"/>
      <c r="K215" s="58"/>
      <c r="M215" s="39" t="s">
        <v>182</v>
      </c>
      <c r="N215" s="26" t="s">
        <v>7163</v>
      </c>
    </row>
    <row r="216" spans="2:14" x14ac:dyDescent="0.2">
      <c r="B216" s="26" t="s">
        <v>7088</v>
      </c>
      <c r="E216" s="57"/>
      <c r="F216" s="57"/>
      <c r="G216" s="57"/>
      <c r="H216" s="57">
        <v>5000</v>
      </c>
      <c r="I216" s="57">
        <v>0</v>
      </c>
      <c r="J216" s="57"/>
      <c r="K216" s="58"/>
      <c r="M216" s="39" t="s">
        <v>182</v>
      </c>
      <c r="N216" s="26" t="s">
        <v>7164</v>
      </c>
    </row>
    <row r="217" spans="2:14" x14ac:dyDescent="0.2">
      <c r="B217" s="26" t="s">
        <v>7089</v>
      </c>
      <c r="E217" s="57"/>
      <c r="F217" s="57"/>
      <c r="G217" s="57"/>
      <c r="H217" s="57">
        <v>2223</v>
      </c>
      <c r="I217" s="57">
        <v>0</v>
      </c>
      <c r="J217" s="57"/>
      <c r="K217" s="58"/>
      <c r="M217" s="39" t="s">
        <v>182</v>
      </c>
      <c r="N217" s="26" t="s">
        <v>7165</v>
      </c>
    </row>
    <row r="218" spans="2:14" x14ac:dyDescent="0.2">
      <c r="B218" s="26" t="s">
        <v>7090</v>
      </c>
      <c r="E218" s="57"/>
      <c r="F218" s="57"/>
      <c r="G218" s="57"/>
      <c r="H218" s="57">
        <v>1997</v>
      </c>
      <c r="I218" s="57">
        <v>0</v>
      </c>
      <c r="J218" s="57"/>
      <c r="K218" s="58"/>
      <c r="M218" s="39" t="s">
        <v>182</v>
      </c>
      <c r="N218" s="26" t="s">
        <v>7166</v>
      </c>
    </row>
    <row r="219" spans="2:14" x14ac:dyDescent="0.2">
      <c r="B219" s="26" t="s">
        <v>7091</v>
      </c>
      <c r="E219" s="57"/>
      <c r="F219" s="57"/>
      <c r="G219" s="57"/>
      <c r="H219" s="57">
        <v>669</v>
      </c>
      <c r="I219" s="57">
        <v>0</v>
      </c>
      <c r="J219" s="57"/>
      <c r="K219" s="58"/>
      <c r="M219" s="39" t="s">
        <v>182</v>
      </c>
      <c r="N219" s="26" t="s">
        <v>7167</v>
      </c>
    </row>
    <row r="220" spans="2:14" x14ac:dyDescent="0.2">
      <c r="B220" s="26" t="s">
        <v>7092</v>
      </c>
      <c r="G220" s="57"/>
      <c r="H220" s="57">
        <v>199</v>
      </c>
      <c r="I220" s="57">
        <v>0</v>
      </c>
      <c r="J220" s="57"/>
      <c r="K220" s="58"/>
      <c r="M220" s="39" t="s">
        <v>182</v>
      </c>
      <c r="N220" s="26" t="s">
        <v>7168</v>
      </c>
    </row>
    <row r="221" spans="2:14" x14ac:dyDescent="0.2">
      <c r="B221" s="26" t="s">
        <v>6869</v>
      </c>
      <c r="G221" s="57"/>
      <c r="H221" s="57">
        <v>340</v>
      </c>
      <c r="I221" s="57">
        <v>0</v>
      </c>
      <c r="J221" s="57"/>
      <c r="K221" s="58"/>
      <c r="M221" s="39" t="s">
        <v>182</v>
      </c>
      <c r="N221" s="26" t="s">
        <v>7169</v>
      </c>
    </row>
    <row r="222" spans="2:14" x14ac:dyDescent="0.2">
      <c r="B222" s="26" t="s">
        <v>7093</v>
      </c>
      <c r="G222" s="57"/>
      <c r="H222" s="57">
        <v>816</v>
      </c>
      <c r="I222" s="57">
        <v>1200</v>
      </c>
      <c r="J222" s="57"/>
      <c r="K222" s="58"/>
      <c r="M222" s="39" t="s">
        <v>182</v>
      </c>
      <c r="N222" s="26" t="s">
        <v>7170</v>
      </c>
    </row>
    <row r="223" spans="2:14" x14ac:dyDescent="0.2">
      <c r="B223" s="26" t="s">
        <v>6978</v>
      </c>
      <c r="G223" s="57"/>
      <c r="H223" s="57">
        <v>26000</v>
      </c>
      <c r="I223" s="57">
        <v>0</v>
      </c>
      <c r="J223" s="57"/>
      <c r="K223" s="58"/>
      <c r="M223" s="39" t="s">
        <v>184</v>
      </c>
      <c r="N223" s="26" t="s">
        <v>7171</v>
      </c>
    </row>
    <row r="224" spans="2:14" x14ac:dyDescent="0.2">
      <c r="B224" s="26" t="s">
        <v>7094</v>
      </c>
      <c r="G224" s="57"/>
      <c r="H224" s="57">
        <v>4136</v>
      </c>
      <c r="I224" s="57">
        <v>4136</v>
      </c>
      <c r="J224" s="57"/>
      <c r="K224" s="58"/>
      <c r="M224" s="39" t="s">
        <v>182</v>
      </c>
      <c r="N224" s="26" t="s">
        <v>7172</v>
      </c>
    </row>
    <row r="225" spans="2:14" x14ac:dyDescent="0.2">
      <c r="B225" s="26" t="s">
        <v>7095</v>
      </c>
      <c r="G225" s="57"/>
      <c r="H225" s="57">
        <v>2000</v>
      </c>
      <c r="I225" s="57">
        <v>2000</v>
      </c>
      <c r="J225" s="57"/>
      <c r="K225" s="58"/>
      <c r="M225" s="39" t="s">
        <v>182</v>
      </c>
      <c r="N225" s="26" t="s">
        <v>7173</v>
      </c>
    </row>
    <row r="226" spans="2:14" x14ac:dyDescent="0.2">
      <c r="B226" s="26" t="s">
        <v>6979</v>
      </c>
      <c r="G226" s="57"/>
      <c r="H226" s="57">
        <v>2000</v>
      </c>
      <c r="I226" s="57">
        <v>0</v>
      </c>
      <c r="J226" s="57"/>
      <c r="K226" s="58"/>
      <c r="M226" s="39" t="s">
        <v>182</v>
      </c>
      <c r="N226" s="26" t="s">
        <v>7174</v>
      </c>
    </row>
    <row r="227" spans="2:14" x14ac:dyDescent="0.2">
      <c r="B227" s="26" t="s">
        <v>7096</v>
      </c>
      <c r="G227" s="57"/>
      <c r="H227" s="57">
        <v>500</v>
      </c>
      <c r="I227" s="57">
        <v>0</v>
      </c>
      <c r="J227" s="57"/>
      <c r="K227" s="58"/>
      <c r="M227" s="39" t="s">
        <v>182</v>
      </c>
      <c r="N227" s="26" t="s">
        <v>7175</v>
      </c>
    </row>
    <row r="228" spans="2:14" x14ac:dyDescent="0.2">
      <c r="B228" s="26" t="s">
        <v>7097</v>
      </c>
      <c r="G228" s="57"/>
      <c r="H228" s="57">
        <v>106854</v>
      </c>
      <c r="I228" s="57">
        <v>129444</v>
      </c>
      <c r="J228" s="57"/>
      <c r="K228" s="58"/>
      <c r="M228" s="39" t="s">
        <v>182</v>
      </c>
      <c r="N228" s="26" t="s">
        <v>7176</v>
      </c>
    </row>
    <row r="229" spans="2:14" x14ac:dyDescent="0.2">
      <c r="B229" s="26" t="s">
        <v>7098</v>
      </c>
      <c r="G229" s="57"/>
      <c r="H229" s="57">
        <v>253635</v>
      </c>
      <c r="I229" s="57">
        <v>305907</v>
      </c>
      <c r="J229" s="57"/>
      <c r="K229" s="58"/>
      <c r="M229" s="39" t="s">
        <v>182</v>
      </c>
      <c r="N229" s="26" t="s">
        <v>7177</v>
      </c>
    </row>
    <row r="230" spans="2:14" x14ac:dyDescent="0.2">
      <c r="B230" s="26" t="s">
        <v>7099</v>
      </c>
      <c r="G230" s="57"/>
      <c r="H230" s="57">
        <v>800</v>
      </c>
      <c r="I230" s="57">
        <v>800</v>
      </c>
      <c r="J230" s="57"/>
      <c r="K230" s="58"/>
      <c r="M230" s="39" t="s">
        <v>182</v>
      </c>
      <c r="N230" s="26" t="s">
        <v>7178</v>
      </c>
    </row>
    <row r="231" spans="2:14" x14ac:dyDescent="0.2">
      <c r="B231" s="26" t="s">
        <v>7100</v>
      </c>
      <c r="G231" s="57"/>
      <c r="H231" s="57">
        <v>2036</v>
      </c>
      <c r="I231" s="57">
        <v>0</v>
      </c>
      <c r="J231" s="57"/>
      <c r="K231" s="58"/>
      <c r="M231" s="39" t="s">
        <v>182</v>
      </c>
      <c r="N231" s="26" t="s">
        <v>7179</v>
      </c>
    </row>
    <row r="232" spans="2:14" x14ac:dyDescent="0.2">
      <c r="B232" s="26" t="s">
        <v>7101</v>
      </c>
      <c r="G232" s="57"/>
      <c r="H232" s="57">
        <v>2000</v>
      </c>
      <c r="I232" s="57">
        <v>0</v>
      </c>
      <c r="J232" s="57"/>
      <c r="K232" s="58"/>
      <c r="M232" s="39" t="s">
        <v>182</v>
      </c>
      <c r="N232" s="26" t="s">
        <v>7180</v>
      </c>
    </row>
    <row r="233" spans="2:14" x14ac:dyDescent="0.2">
      <c r="B233" s="26" t="s">
        <v>6883</v>
      </c>
      <c r="G233" s="57"/>
      <c r="H233" s="57">
        <v>500</v>
      </c>
      <c r="I233" s="57">
        <v>0</v>
      </c>
      <c r="J233" s="57"/>
      <c r="K233" s="58"/>
      <c r="M233" s="39" t="s">
        <v>182</v>
      </c>
      <c r="N233" s="26" t="s">
        <v>7181</v>
      </c>
    </row>
    <row r="234" spans="2:14" x14ac:dyDescent="0.2">
      <c r="B234" s="26" t="s">
        <v>7102</v>
      </c>
      <c r="G234" s="57"/>
      <c r="H234" s="57">
        <v>5500</v>
      </c>
      <c r="I234" s="57">
        <v>11000</v>
      </c>
      <c r="J234" s="57"/>
      <c r="K234" s="58"/>
      <c r="M234" s="39" t="s">
        <v>182</v>
      </c>
      <c r="N234" s="26" t="s">
        <v>7182</v>
      </c>
    </row>
    <row r="235" spans="2:14" x14ac:dyDescent="0.2">
      <c r="B235" s="26" t="s">
        <v>7103</v>
      </c>
      <c r="G235" s="57"/>
      <c r="H235" s="57">
        <v>1000</v>
      </c>
      <c r="I235" s="57">
        <v>1000</v>
      </c>
      <c r="J235" s="57"/>
      <c r="K235" s="58"/>
      <c r="M235" s="39" t="s">
        <v>182</v>
      </c>
      <c r="N235" s="26" t="s">
        <v>7183</v>
      </c>
    </row>
    <row r="236" spans="2:14" x14ac:dyDescent="0.2">
      <c r="B236" s="26" t="s">
        <v>7104</v>
      </c>
      <c r="G236" s="57"/>
      <c r="H236" s="57">
        <v>150</v>
      </c>
      <c r="I236" s="57">
        <v>0</v>
      </c>
      <c r="J236" s="57"/>
      <c r="K236" s="58"/>
      <c r="M236" s="39" t="s">
        <v>182</v>
      </c>
      <c r="N236" s="26" t="s">
        <v>7184</v>
      </c>
    </row>
    <row r="237" spans="2:14" x14ac:dyDescent="0.2">
      <c r="B237" s="26" t="s">
        <v>7105</v>
      </c>
      <c r="G237" s="57"/>
      <c r="H237" s="57">
        <v>250</v>
      </c>
      <c r="I237" s="57">
        <v>0</v>
      </c>
      <c r="J237" s="57"/>
      <c r="K237" s="58"/>
      <c r="M237" s="39" t="s">
        <v>182</v>
      </c>
      <c r="N237" s="26" t="s">
        <v>7185</v>
      </c>
    </row>
    <row r="238" spans="2:14" x14ac:dyDescent="0.2">
      <c r="B238" s="26" t="s">
        <v>7106</v>
      </c>
      <c r="G238" s="57"/>
      <c r="H238" s="57">
        <v>1105</v>
      </c>
      <c r="I238" s="57">
        <v>2210</v>
      </c>
      <c r="J238" s="57"/>
      <c r="K238" s="58"/>
      <c r="M238" s="39" t="s">
        <v>182</v>
      </c>
      <c r="N238" s="26" t="s">
        <v>7186</v>
      </c>
    </row>
    <row r="239" spans="2:14" x14ac:dyDescent="0.2">
      <c r="B239" s="26" t="s">
        <v>7107</v>
      </c>
      <c r="G239" s="57"/>
      <c r="H239" s="57">
        <v>-48560</v>
      </c>
      <c r="I239" s="57">
        <v>-7840</v>
      </c>
      <c r="J239" s="57"/>
      <c r="K239" s="58"/>
      <c r="M239" s="39" t="s">
        <v>182</v>
      </c>
      <c r="N239" s="26" t="s">
        <v>7187</v>
      </c>
    </row>
    <row r="240" spans="2:14" x14ac:dyDescent="0.2">
      <c r="B240" s="39" t="s">
        <v>221</v>
      </c>
      <c r="G240" s="57"/>
      <c r="H240" s="57">
        <v>-424047</v>
      </c>
      <c r="I240" s="57">
        <v>-525225</v>
      </c>
      <c r="J240" s="57"/>
      <c r="K240" s="58"/>
      <c r="N240" s="39" t="s">
        <v>7313</v>
      </c>
    </row>
    <row r="241" spans="1:14" x14ac:dyDescent="0.2">
      <c r="B241" s="39" t="s">
        <v>2571</v>
      </c>
      <c r="G241" s="57"/>
      <c r="H241" s="57">
        <v>2700</v>
      </c>
      <c r="I241" s="57">
        <v>2700</v>
      </c>
      <c r="J241" s="57"/>
      <c r="K241" s="58"/>
      <c r="N241" s="39" t="s">
        <v>7314</v>
      </c>
    </row>
    <row r="242" spans="1:14" x14ac:dyDescent="0.2">
      <c r="B242" s="39" t="s">
        <v>166</v>
      </c>
      <c r="G242" s="57"/>
      <c r="H242" s="57">
        <v>2271</v>
      </c>
      <c r="I242" s="57">
        <v>1743</v>
      </c>
      <c r="J242" s="57"/>
      <c r="K242" s="58"/>
    </row>
    <row r="243" spans="1:14" x14ac:dyDescent="0.2">
      <c r="G243" s="57"/>
      <c r="H243" s="57"/>
      <c r="I243" s="57"/>
      <c r="J243" s="57"/>
      <c r="K243" s="58"/>
    </row>
    <row r="244" spans="1:14" x14ac:dyDescent="0.2">
      <c r="A244" s="39">
        <v>2024</v>
      </c>
      <c r="G244" s="57"/>
      <c r="H244" s="57"/>
      <c r="I244" s="57"/>
      <c r="J244" s="57"/>
      <c r="K244" s="58"/>
    </row>
    <row r="245" spans="1:14" x14ac:dyDescent="0.2">
      <c r="B245" s="26" t="s">
        <v>7188</v>
      </c>
      <c r="G245" s="57"/>
      <c r="H245" s="57">
        <v>185</v>
      </c>
      <c r="I245" s="57">
        <f>485-185</f>
        <v>300</v>
      </c>
      <c r="J245" s="57"/>
      <c r="K245" s="58"/>
      <c r="M245" s="39" t="s">
        <v>182</v>
      </c>
      <c r="N245" s="26" t="s">
        <v>7246</v>
      </c>
    </row>
    <row r="246" spans="1:14" x14ac:dyDescent="0.2">
      <c r="B246" s="26" t="s">
        <v>7189</v>
      </c>
      <c r="G246" s="57"/>
      <c r="H246" s="57">
        <v>67</v>
      </c>
      <c r="I246" s="57">
        <f>113-67</f>
        <v>46</v>
      </c>
      <c r="J246" s="57"/>
      <c r="K246" s="58"/>
      <c r="M246" s="39" t="s">
        <v>182</v>
      </c>
      <c r="N246" s="26" t="s">
        <v>7247</v>
      </c>
    </row>
    <row r="247" spans="1:14" x14ac:dyDescent="0.2">
      <c r="B247" s="26" t="s">
        <v>7190</v>
      </c>
      <c r="G247" s="57"/>
      <c r="H247" s="57">
        <v>400</v>
      </c>
      <c r="I247" s="57">
        <v>0</v>
      </c>
      <c r="J247" s="57"/>
      <c r="K247" s="58"/>
      <c r="M247" s="39" t="s">
        <v>182</v>
      </c>
      <c r="N247" s="26" t="s">
        <v>7248</v>
      </c>
    </row>
    <row r="248" spans="1:14" x14ac:dyDescent="0.2">
      <c r="B248" s="26" t="s">
        <v>7191</v>
      </c>
      <c r="G248" s="57"/>
      <c r="H248" s="57">
        <v>426</v>
      </c>
      <c r="I248" s="57">
        <f>1176-426</f>
        <v>750</v>
      </c>
      <c r="J248" s="57"/>
      <c r="K248" s="58"/>
      <c r="M248" s="39" t="s">
        <v>182</v>
      </c>
      <c r="N248" s="26" t="s">
        <v>7249</v>
      </c>
    </row>
    <row r="249" spans="1:14" x14ac:dyDescent="0.2">
      <c r="B249" s="26" t="s">
        <v>7192</v>
      </c>
      <c r="G249" s="57"/>
      <c r="H249" s="57">
        <v>75</v>
      </c>
      <c r="I249" s="57">
        <v>300</v>
      </c>
      <c r="J249" s="57"/>
      <c r="K249" s="58"/>
      <c r="M249" s="39" t="s">
        <v>182</v>
      </c>
      <c r="N249" s="26" t="s">
        <v>7250</v>
      </c>
    </row>
    <row r="250" spans="1:14" x14ac:dyDescent="0.2">
      <c r="B250" s="26" t="s">
        <v>7193</v>
      </c>
      <c r="G250" s="57"/>
      <c r="H250" s="57">
        <v>334</v>
      </c>
      <c r="I250" s="57">
        <f>714-334</f>
        <v>380</v>
      </c>
      <c r="J250" s="57"/>
      <c r="K250" s="58"/>
      <c r="M250" s="39" t="s">
        <v>182</v>
      </c>
      <c r="N250" s="26" t="s">
        <v>7251</v>
      </c>
    </row>
    <row r="251" spans="1:14" x14ac:dyDescent="0.2">
      <c r="B251" s="26" t="s">
        <v>7194</v>
      </c>
      <c r="G251" s="57"/>
      <c r="H251" s="57">
        <v>500</v>
      </c>
      <c r="I251" s="57">
        <v>1000</v>
      </c>
      <c r="J251" s="57"/>
      <c r="K251" s="58"/>
      <c r="M251" s="39" t="s">
        <v>182</v>
      </c>
      <c r="N251" s="26" t="s">
        <v>7252</v>
      </c>
    </row>
    <row r="252" spans="1:14" x14ac:dyDescent="0.2">
      <c r="B252" s="26" t="s">
        <v>7195</v>
      </c>
      <c r="G252" s="57"/>
      <c r="H252" s="57">
        <v>150</v>
      </c>
      <c r="I252" s="57">
        <v>300</v>
      </c>
      <c r="J252" s="57"/>
      <c r="K252" s="58"/>
      <c r="M252" s="39" t="s">
        <v>182</v>
      </c>
      <c r="N252" s="26" t="s">
        <v>7253</v>
      </c>
    </row>
    <row r="253" spans="1:14" x14ac:dyDescent="0.2">
      <c r="B253" s="26" t="s">
        <v>7196</v>
      </c>
      <c r="G253" s="57"/>
      <c r="H253" s="57">
        <v>30</v>
      </c>
      <c r="I253" s="57">
        <v>0</v>
      </c>
      <c r="J253" s="57"/>
      <c r="K253" s="58"/>
      <c r="M253" s="39" t="s">
        <v>182</v>
      </c>
      <c r="N253" s="26" t="s">
        <v>7254</v>
      </c>
    </row>
    <row r="254" spans="1:14" x14ac:dyDescent="0.2">
      <c r="B254" s="26" t="s">
        <v>7046</v>
      </c>
      <c r="G254" s="57"/>
      <c r="H254" s="57">
        <v>4567</v>
      </c>
      <c r="I254" s="57">
        <v>0</v>
      </c>
      <c r="J254" s="57"/>
      <c r="K254" s="58"/>
      <c r="M254" s="39" t="s">
        <v>182</v>
      </c>
      <c r="N254" s="26" t="s">
        <v>7255</v>
      </c>
    </row>
    <row r="255" spans="1:14" x14ac:dyDescent="0.2">
      <c r="B255" s="26" t="s">
        <v>7048</v>
      </c>
      <c r="G255" s="57"/>
      <c r="H255" s="57">
        <v>411</v>
      </c>
      <c r="I255" s="57">
        <f>1233-411</f>
        <v>822</v>
      </c>
      <c r="J255" s="57"/>
      <c r="K255" s="58"/>
      <c r="M255" s="39" t="s">
        <v>182</v>
      </c>
      <c r="N255" s="26" t="s">
        <v>7256</v>
      </c>
    </row>
    <row r="256" spans="1:14" x14ac:dyDescent="0.2">
      <c r="B256" s="26" t="s">
        <v>7197</v>
      </c>
      <c r="G256" s="57"/>
      <c r="H256" s="57">
        <v>430</v>
      </c>
      <c r="I256" s="57">
        <f>650-430</f>
        <v>220</v>
      </c>
      <c r="J256" s="57"/>
      <c r="K256" s="58"/>
      <c r="M256" s="39" t="s">
        <v>182</v>
      </c>
      <c r="N256" s="26" t="s">
        <v>7257</v>
      </c>
    </row>
    <row r="257" spans="2:14" x14ac:dyDescent="0.2">
      <c r="B257" s="26" t="s">
        <v>7198</v>
      </c>
      <c r="G257" s="57"/>
      <c r="H257" s="57">
        <v>28</v>
      </c>
      <c r="I257" s="57">
        <v>0</v>
      </c>
      <c r="J257" s="57"/>
      <c r="K257" s="58"/>
      <c r="M257" s="39" t="s">
        <v>182</v>
      </c>
      <c r="N257" s="26" t="s">
        <v>7258</v>
      </c>
    </row>
    <row r="258" spans="2:14" x14ac:dyDescent="0.2">
      <c r="B258" s="26" t="s">
        <v>7199</v>
      </c>
      <c r="G258" s="57"/>
      <c r="H258" s="57">
        <v>581</v>
      </c>
      <c r="I258" s="57">
        <f>1739-581</f>
        <v>1158</v>
      </c>
      <c r="J258" s="57"/>
      <c r="K258" s="58"/>
      <c r="M258" s="39" t="s">
        <v>182</v>
      </c>
      <c r="N258" s="26" t="s">
        <v>7259</v>
      </c>
    </row>
    <row r="259" spans="2:14" x14ac:dyDescent="0.2">
      <c r="B259" s="26" t="s">
        <v>7200</v>
      </c>
      <c r="G259" s="57"/>
      <c r="H259" s="57">
        <v>71780</v>
      </c>
      <c r="I259" s="57">
        <f>155699-71780</f>
        <v>83919</v>
      </c>
      <c r="J259" s="57"/>
      <c r="K259" s="58"/>
      <c r="M259" s="39" t="s">
        <v>182</v>
      </c>
      <c r="N259" s="26" t="s">
        <v>7260</v>
      </c>
    </row>
    <row r="260" spans="2:14" x14ac:dyDescent="0.2">
      <c r="B260" s="26" t="s">
        <v>7201</v>
      </c>
      <c r="G260" s="57"/>
      <c r="H260" s="57">
        <v>3</v>
      </c>
      <c r="I260" s="57">
        <v>0</v>
      </c>
      <c r="J260" s="57"/>
      <c r="K260" s="58"/>
      <c r="M260" s="39" t="s">
        <v>182</v>
      </c>
      <c r="N260" s="26" t="s">
        <v>7261</v>
      </c>
    </row>
    <row r="261" spans="2:14" x14ac:dyDescent="0.2">
      <c r="B261" s="26" t="s">
        <v>7202</v>
      </c>
      <c r="G261" s="57"/>
      <c r="H261" s="57">
        <v>3500</v>
      </c>
      <c r="I261" s="57">
        <v>0</v>
      </c>
      <c r="J261" s="57"/>
      <c r="K261" s="58"/>
      <c r="M261" s="39" t="s">
        <v>182</v>
      </c>
      <c r="N261" s="26" t="s">
        <v>7262</v>
      </c>
    </row>
    <row r="262" spans="2:14" x14ac:dyDescent="0.2">
      <c r="B262" s="26" t="s">
        <v>7203</v>
      </c>
      <c r="G262" s="57"/>
      <c r="H262" s="57">
        <v>621</v>
      </c>
      <c r="I262" s="57">
        <v>0</v>
      </c>
      <c r="J262" s="57"/>
      <c r="K262" s="58"/>
      <c r="M262" s="39" t="s">
        <v>182</v>
      </c>
      <c r="N262" s="26" t="s">
        <v>7263</v>
      </c>
    </row>
    <row r="263" spans="2:14" x14ac:dyDescent="0.2">
      <c r="B263" s="26" t="s">
        <v>7204</v>
      </c>
      <c r="G263" s="57"/>
      <c r="H263" s="57">
        <v>720</v>
      </c>
      <c r="I263" s="57">
        <v>0</v>
      </c>
      <c r="J263" s="57"/>
      <c r="K263" s="58"/>
      <c r="M263" s="39" t="s">
        <v>182</v>
      </c>
      <c r="N263" s="26" t="s">
        <v>7264</v>
      </c>
    </row>
    <row r="264" spans="2:14" x14ac:dyDescent="0.2">
      <c r="B264" s="26" t="s">
        <v>7205</v>
      </c>
      <c r="G264" s="57"/>
      <c r="H264" s="57">
        <v>3000</v>
      </c>
      <c r="I264" s="57">
        <v>0</v>
      </c>
      <c r="J264" s="57"/>
      <c r="K264" s="58"/>
      <c r="M264" s="39" t="s">
        <v>182</v>
      </c>
      <c r="N264" s="26" t="s">
        <v>7265</v>
      </c>
    </row>
    <row r="265" spans="2:14" x14ac:dyDescent="0.2">
      <c r="B265" s="26" t="s">
        <v>7206</v>
      </c>
      <c r="G265" s="57"/>
      <c r="H265" s="57">
        <v>45000</v>
      </c>
      <c r="I265" s="57">
        <f>90000-45000</f>
        <v>45000</v>
      </c>
      <c r="J265" s="57"/>
      <c r="K265" s="58"/>
      <c r="M265" s="39" t="s">
        <v>182</v>
      </c>
      <c r="N265" s="26" t="s">
        <v>7266</v>
      </c>
    </row>
    <row r="266" spans="2:14" x14ac:dyDescent="0.2">
      <c r="B266" s="26" t="s">
        <v>7207</v>
      </c>
      <c r="G266" s="57"/>
      <c r="H266" s="57">
        <v>199</v>
      </c>
      <c r="I266" s="57">
        <f>575-199</f>
        <v>376</v>
      </c>
      <c r="J266" s="57"/>
      <c r="K266" s="58"/>
      <c r="M266" s="39" t="s">
        <v>182</v>
      </c>
      <c r="N266" s="26" t="s">
        <v>7267</v>
      </c>
    </row>
    <row r="267" spans="2:14" x14ac:dyDescent="0.2">
      <c r="B267" s="26" t="s">
        <v>7052</v>
      </c>
      <c r="G267" s="57"/>
      <c r="H267" s="57">
        <v>3004</v>
      </c>
      <c r="I267" s="57">
        <v>0</v>
      </c>
      <c r="J267" s="57"/>
      <c r="K267" s="58"/>
      <c r="M267" s="39" t="s">
        <v>182</v>
      </c>
      <c r="N267" s="26" t="s">
        <v>7268</v>
      </c>
    </row>
    <row r="268" spans="2:14" x14ac:dyDescent="0.2">
      <c r="B268" s="26" t="s">
        <v>7208</v>
      </c>
      <c r="G268" s="57"/>
      <c r="H268" s="57">
        <v>150</v>
      </c>
      <c r="I268" s="57">
        <v>0</v>
      </c>
      <c r="J268" s="57"/>
      <c r="K268" s="58"/>
      <c r="M268" s="39" t="s">
        <v>182</v>
      </c>
      <c r="N268" s="26" t="s">
        <v>7269</v>
      </c>
    </row>
    <row r="269" spans="2:14" x14ac:dyDescent="0.2">
      <c r="B269" s="26" t="s">
        <v>7209</v>
      </c>
      <c r="G269" s="57"/>
      <c r="H269" s="57">
        <v>125</v>
      </c>
      <c r="I269" s="57">
        <v>0</v>
      </c>
      <c r="J269" s="57"/>
      <c r="K269" s="58"/>
      <c r="M269" s="39" t="s">
        <v>182</v>
      </c>
      <c r="N269" s="26" t="s">
        <v>7270</v>
      </c>
    </row>
    <row r="270" spans="2:14" x14ac:dyDescent="0.2">
      <c r="B270" s="26" t="s">
        <v>7210</v>
      </c>
      <c r="G270" s="57"/>
      <c r="H270" s="57">
        <v>1200</v>
      </c>
      <c r="I270" s="57">
        <f>3600-1200</f>
        <v>2400</v>
      </c>
      <c r="J270" s="57"/>
      <c r="K270" s="58"/>
      <c r="M270" s="39" t="s">
        <v>182</v>
      </c>
      <c r="N270" s="26" t="s">
        <v>7271</v>
      </c>
    </row>
    <row r="271" spans="2:14" x14ac:dyDescent="0.2">
      <c r="B271" s="26" t="s">
        <v>7057</v>
      </c>
      <c r="G271" s="57"/>
      <c r="H271" s="57">
        <v>100</v>
      </c>
      <c r="I271" s="57">
        <v>0</v>
      </c>
      <c r="J271" s="57"/>
      <c r="K271" s="58"/>
      <c r="M271" s="39" t="s">
        <v>182</v>
      </c>
      <c r="N271" s="26" t="s">
        <v>7272</v>
      </c>
    </row>
    <row r="272" spans="2:14" x14ac:dyDescent="0.2">
      <c r="B272" s="26" t="s">
        <v>7211</v>
      </c>
      <c r="G272" s="57"/>
      <c r="H272" s="57">
        <v>400</v>
      </c>
      <c r="I272" s="57">
        <v>0</v>
      </c>
      <c r="J272" s="57"/>
      <c r="K272" s="58"/>
      <c r="M272" s="39" t="s">
        <v>182</v>
      </c>
      <c r="N272" s="26" t="s">
        <v>7273</v>
      </c>
    </row>
    <row r="273" spans="2:14" x14ac:dyDescent="0.2">
      <c r="B273" s="26" t="s">
        <v>7212</v>
      </c>
      <c r="G273" s="57"/>
      <c r="H273" s="57">
        <v>200</v>
      </c>
      <c r="I273" s="57">
        <v>0</v>
      </c>
      <c r="J273" s="57"/>
      <c r="K273" s="58"/>
      <c r="M273" s="39" t="s">
        <v>182</v>
      </c>
      <c r="N273" s="26" t="s">
        <v>7274</v>
      </c>
    </row>
    <row r="274" spans="2:14" x14ac:dyDescent="0.2">
      <c r="B274" s="26" t="s">
        <v>7213</v>
      </c>
      <c r="G274" s="57"/>
      <c r="H274" s="57">
        <v>35</v>
      </c>
      <c r="I274" s="57">
        <v>0</v>
      </c>
      <c r="J274" s="57"/>
      <c r="K274" s="58"/>
      <c r="M274" s="39" t="s">
        <v>182</v>
      </c>
      <c r="N274" s="26" t="s">
        <v>7275</v>
      </c>
    </row>
    <row r="275" spans="2:14" x14ac:dyDescent="0.2">
      <c r="B275" s="26" t="s">
        <v>7214</v>
      </c>
      <c r="G275" s="57"/>
      <c r="H275" s="57">
        <v>7815</v>
      </c>
      <c r="I275" s="57">
        <v>0</v>
      </c>
      <c r="J275" s="57"/>
      <c r="K275" s="58"/>
      <c r="M275" s="39" t="s">
        <v>184</v>
      </c>
      <c r="N275" s="26" t="s">
        <v>7276</v>
      </c>
    </row>
    <row r="276" spans="2:14" x14ac:dyDescent="0.2">
      <c r="B276" s="26" t="s">
        <v>7215</v>
      </c>
      <c r="G276" s="57"/>
      <c r="H276" s="57">
        <v>400</v>
      </c>
      <c r="I276" s="57">
        <v>0</v>
      </c>
      <c r="J276" s="57"/>
      <c r="K276" s="58"/>
      <c r="M276" s="39" t="s">
        <v>182</v>
      </c>
      <c r="N276" s="26" t="s">
        <v>7277</v>
      </c>
    </row>
    <row r="277" spans="2:14" x14ac:dyDescent="0.2">
      <c r="B277" s="26" t="s">
        <v>7216</v>
      </c>
      <c r="G277" s="57"/>
      <c r="H277" s="57">
        <v>300</v>
      </c>
      <c r="I277" s="57">
        <v>0</v>
      </c>
      <c r="J277" s="57"/>
      <c r="K277" s="58"/>
      <c r="M277" s="39" t="s">
        <v>182</v>
      </c>
      <c r="N277" s="26" t="s">
        <v>7278</v>
      </c>
    </row>
    <row r="278" spans="2:14" x14ac:dyDescent="0.2">
      <c r="B278" s="26" t="s">
        <v>7217</v>
      </c>
      <c r="G278" s="57"/>
      <c r="H278" s="57">
        <v>500</v>
      </c>
      <c r="I278" s="57">
        <v>0</v>
      </c>
      <c r="J278" s="57"/>
      <c r="K278" s="58"/>
      <c r="M278" s="39" t="s">
        <v>182</v>
      </c>
      <c r="N278" s="26" t="s">
        <v>7279</v>
      </c>
    </row>
    <row r="279" spans="2:14" x14ac:dyDescent="0.2">
      <c r="B279" s="26" t="s">
        <v>7218</v>
      </c>
      <c r="G279" s="57"/>
      <c r="H279" s="57">
        <v>1786</v>
      </c>
      <c r="I279" s="57">
        <f>2304-1786</f>
        <v>518</v>
      </c>
      <c r="J279" s="57"/>
      <c r="K279" s="58"/>
      <c r="M279" s="39" t="s">
        <v>182</v>
      </c>
      <c r="N279" s="26" t="s">
        <v>7280</v>
      </c>
    </row>
    <row r="280" spans="2:14" x14ac:dyDescent="0.2">
      <c r="B280" s="26" t="s">
        <v>7219</v>
      </c>
      <c r="G280" s="57"/>
      <c r="H280" s="57">
        <v>375</v>
      </c>
      <c r="I280" s="57">
        <v>0</v>
      </c>
      <c r="J280" s="57"/>
      <c r="K280" s="58"/>
      <c r="M280" s="39" t="s">
        <v>182</v>
      </c>
      <c r="N280" s="26" t="s">
        <v>7281</v>
      </c>
    </row>
    <row r="281" spans="2:14" x14ac:dyDescent="0.2">
      <c r="B281" s="26" t="s">
        <v>7220</v>
      </c>
      <c r="G281" s="57"/>
      <c r="H281" s="57">
        <v>43611</v>
      </c>
      <c r="I281" s="57">
        <f>94724-43611</f>
        <v>51113</v>
      </c>
      <c r="J281" s="57"/>
      <c r="K281" s="58"/>
      <c r="M281" s="39" t="s">
        <v>182</v>
      </c>
      <c r="N281" s="26" t="s">
        <v>7282</v>
      </c>
    </row>
    <row r="282" spans="2:14" x14ac:dyDescent="0.2">
      <c r="B282" s="26" t="s">
        <v>7221</v>
      </c>
      <c r="G282" s="57"/>
      <c r="H282" s="57">
        <v>350</v>
      </c>
      <c r="I282" s="57">
        <v>0</v>
      </c>
      <c r="J282" s="57"/>
      <c r="K282" s="58"/>
      <c r="M282" s="39" t="s">
        <v>182</v>
      </c>
      <c r="N282" s="26" t="s">
        <v>7283</v>
      </c>
    </row>
    <row r="283" spans="2:14" x14ac:dyDescent="0.2">
      <c r="B283" s="26" t="s">
        <v>7222</v>
      </c>
      <c r="G283" s="57"/>
      <c r="H283" s="57">
        <v>223</v>
      </c>
      <c r="I283" s="57">
        <v>0</v>
      </c>
      <c r="J283" s="57"/>
      <c r="K283" s="58"/>
      <c r="M283" s="39" t="s">
        <v>182</v>
      </c>
      <c r="N283" s="26" t="s">
        <v>7284</v>
      </c>
    </row>
    <row r="284" spans="2:14" x14ac:dyDescent="0.2">
      <c r="B284" s="26" t="s">
        <v>7223</v>
      </c>
      <c r="G284" s="57"/>
      <c r="H284" s="57">
        <v>183</v>
      </c>
      <c r="I284" s="57">
        <v>0</v>
      </c>
      <c r="J284" s="57"/>
      <c r="K284" s="58"/>
      <c r="M284" s="39" t="s">
        <v>182</v>
      </c>
      <c r="N284" s="26" t="s">
        <v>7285</v>
      </c>
    </row>
    <row r="285" spans="2:14" x14ac:dyDescent="0.2">
      <c r="B285" s="26" t="s">
        <v>7224</v>
      </c>
      <c r="G285" s="57"/>
      <c r="H285" s="57">
        <v>500</v>
      </c>
      <c r="I285" s="57">
        <v>0</v>
      </c>
      <c r="J285" s="57"/>
      <c r="K285" s="58"/>
      <c r="M285" s="39" t="s">
        <v>182</v>
      </c>
      <c r="N285" s="26" t="s">
        <v>7286</v>
      </c>
    </row>
    <row r="286" spans="2:14" x14ac:dyDescent="0.2">
      <c r="B286" s="26" t="s">
        <v>7225</v>
      </c>
      <c r="G286" s="57"/>
      <c r="H286" s="57">
        <v>210</v>
      </c>
      <c r="I286" s="57">
        <v>0</v>
      </c>
      <c r="J286" s="57"/>
      <c r="K286" s="58"/>
      <c r="M286" s="39" t="s">
        <v>184</v>
      </c>
      <c r="N286" s="26" t="s">
        <v>7287</v>
      </c>
    </row>
    <row r="287" spans="2:14" x14ac:dyDescent="0.2">
      <c r="B287" s="26" t="s">
        <v>7226</v>
      </c>
      <c r="G287" s="57"/>
      <c r="H287" s="57">
        <v>150</v>
      </c>
      <c r="I287" s="57">
        <v>0</v>
      </c>
      <c r="J287" s="57"/>
      <c r="K287" s="58"/>
      <c r="M287" s="39" t="s">
        <v>182</v>
      </c>
      <c r="N287" s="26" t="s">
        <v>7288</v>
      </c>
    </row>
    <row r="288" spans="2:14" x14ac:dyDescent="0.2">
      <c r="B288" s="26" t="s">
        <v>7227</v>
      </c>
      <c r="G288" s="57"/>
      <c r="H288" s="57">
        <v>1500</v>
      </c>
      <c r="I288" s="57">
        <v>0</v>
      </c>
      <c r="J288" s="57"/>
      <c r="K288" s="58"/>
      <c r="M288" s="39" t="s">
        <v>182</v>
      </c>
      <c r="N288" s="26" t="s">
        <v>7289</v>
      </c>
    </row>
    <row r="289" spans="2:14" x14ac:dyDescent="0.2">
      <c r="B289" s="26" t="s">
        <v>7228</v>
      </c>
      <c r="G289" s="57"/>
      <c r="H289" s="57">
        <v>500</v>
      </c>
      <c r="I289" s="57">
        <v>0</v>
      </c>
      <c r="J289" s="57"/>
      <c r="K289" s="58"/>
      <c r="M289" s="39" t="s">
        <v>182</v>
      </c>
      <c r="N289" s="26" t="s">
        <v>7290</v>
      </c>
    </row>
    <row r="290" spans="2:14" x14ac:dyDescent="0.2">
      <c r="B290" s="26" t="s">
        <v>7229</v>
      </c>
      <c r="G290" s="57"/>
      <c r="H290" s="57">
        <v>180</v>
      </c>
      <c r="I290" s="57">
        <v>0</v>
      </c>
      <c r="J290" s="57"/>
      <c r="K290" s="58"/>
      <c r="M290" s="39" t="s">
        <v>182</v>
      </c>
      <c r="N290" s="26" t="s">
        <v>7291</v>
      </c>
    </row>
    <row r="291" spans="2:14" x14ac:dyDescent="0.2">
      <c r="B291" s="26" t="s">
        <v>7230</v>
      </c>
      <c r="G291" s="57"/>
      <c r="H291" s="57">
        <v>150</v>
      </c>
      <c r="I291" s="57">
        <v>0</v>
      </c>
      <c r="J291" s="57"/>
      <c r="K291" s="58"/>
      <c r="M291" s="39" t="s">
        <v>182</v>
      </c>
      <c r="N291" s="26" t="s">
        <v>7292</v>
      </c>
    </row>
    <row r="292" spans="2:14" x14ac:dyDescent="0.2">
      <c r="B292" s="26" t="s">
        <v>7231</v>
      </c>
      <c r="G292" s="57"/>
      <c r="H292" s="57">
        <v>180</v>
      </c>
      <c r="I292" s="57">
        <f>528-180</f>
        <v>348</v>
      </c>
      <c r="J292" s="57"/>
      <c r="K292" s="58"/>
      <c r="M292" s="39" t="s">
        <v>182</v>
      </c>
      <c r="N292" s="26" t="s">
        <v>7293</v>
      </c>
    </row>
    <row r="293" spans="2:14" x14ac:dyDescent="0.2">
      <c r="B293" s="26" t="s">
        <v>7232</v>
      </c>
      <c r="G293" s="57"/>
      <c r="H293" s="57">
        <v>-5200</v>
      </c>
      <c r="I293" s="57">
        <v>0</v>
      </c>
      <c r="J293" s="57"/>
      <c r="K293" s="58"/>
      <c r="M293" s="39" t="s">
        <v>182</v>
      </c>
      <c r="N293" s="26" t="s">
        <v>7294</v>
      </c>
    </row>
    <row r="294" spans="2:14" x14ac:dyDescent="0.2">
      <c r="B294" s="26" t="s">
        <v>7233</v>
      </c>
      <c r="G294" s="57"/>
      <c r="H294" s="57">
        <v>150</v>
      </c>
      <c r="I294" s="57">
        <v>0</v>
      </c>
      <c r="J294" s="57"/>
      <c r="K294" s="58"/>
      <c r="M294" s="39" t="s">
        <v>182</v>
      </c>
      <c r="N294" s="26" t="s">
        <v>7295</v>
      </c>
    </row>
    <row r="295" spans="2:14" x14ac:dyDescent="0.2">
      <c r="B295" s="26" t="s">
        <v>7234</v>
      </c>
      <c r="G295" s="57"/>
      <c r="H295" s="57">
        <v>425</v>
      </c>
      <c r="I295" s="57">
        <f>3477-425</f>
        <v>3052</v>
      </c>
      <c r="J295" s="57"/>
      <c r="K295" s="58"/>
      <c r="M295" s="39" t="s">
        <v>182</v>
      </c>
      <c r="N295" s="26" t="s">
        <v>7296</v>
      </c>
    </row>
    <row r="296" spans="2:14" x14ac:dyDescent="0.2">
      <c r="B296" s="26" t="s">
        <v>7235</v>
      </c>
      <c r="G296" s="57"/>
      <c r="H296" s="57">
        <v>1400</v>
      </c>
      <c r="I296" s="57">
        <v>0</v>
      </c>
      <c r="J296" s="57"/>
      <c r="K296" s="58"/>
      <c r="M296" s="39" t="s">
        <v>182</v>
      </c>
      <c r="N296" s="26" t="s">
        <v>7297</v>
      </c>
    </row>
    <row r="297" spans="2:14" x14ac:dyDescent="0.2">
      <c r="B297" s="26" t="s">
        <v>7097</v>
      </c>
      <c r="G297" s="57"/>
      <c r="H297" s="57">
        <v>19632</v>
      </c>
      <c r="I297" s="57">
        <f>71981-19632</f>
        <v>52349</v>
      </c>
      <c r="J297" s="57"/>
      <c r="K297" s="58"/>
      <c r="M297" s="39" t="s">
        <v>182</v>
      </c>
      <c r="N297" s="26" t="s">
        <v>7298</v>
      </c>
    </row>
    <row r="298" spans="2:14" x14ac:dyDescent="0.2">
      <c r="B298" s="26" t="s">
        <v>7236</v>
      </c>
      <c r="G298" s="57"/>
      <c r="H298" s="57">
        <v>40</v>
      </c>
      <c r="I298" s="57">
        <v>0</v>
      </c>
      <c r="J298" s="57"/>
      <c r="K298" s="58"/>
      <c r="M298" s="39" t="s">
        <v>182</v>
      </c>
      <c r="N298" s="26" t="s">
        <v>7299</v>
      </c>
    </row>
    <row r="299" spans="2:14" x14ac:dyDescent="0.2">
      <c r="B299" s="26" t="s">
        <v>7237</v>
      </c>
      <c r="G299" s="57"/>
      <c r="H299" s="57">
        <v>425</v>
      </c>
      <c r="I299" s="57">
        <v>0</v>
      </c>
      <c r="J299" s="57"/>
      <c r="K299" s="58"/>
      <c r="M299" s="39" t="s">
        <v>182</v>
      </c>
      <c r="N299" s="26" t="s">
        <v>7300</v>
      </c>
    </row>
    <row r="300" spans="2:14" x14ac:dyDescent="0.2">
      <c r="B300" s="26" t="s">
        <v>6878</v>
      </c>
      <c r="G300" s="57"/>
      <c r="H300" s="57">
        <v>250</v>
      </c>
      <c r="I300" s="57">
        <v>0</v>
      </c>
      <c r="J300" s="57"/>
      <c r="K300" s="58"/>
      <c r="M300" s="39" t="s">
        <v>182</v>
      </c>
      <c r="N300" s="26" t="s">
        <v>7301</v>
      </c>
    </row>
    <row r="301" spans="2:14" x14ac:dyDescent="0.2">
      <c r="B301" s="26" t="s">
        <v>7238</v>
      </c>
      <c r="G301" s="57"/>
      <c r="H301" s="57">
        <v>5000</v>
      </c>
      <c r="I301" s="57">
        <v>0</v>
      </c>
      <c r="J301" s="57"/>
      <c r="K301" s="58"/>
      <c r="M301" s="39" t="s">
        <v>182</v>
      </c>
      <c r="N301" s="26" t="s">
        <v>7302</v>
      </c>
    </row>
    <row r="302" spans="2:14" x14ac:dyDescent="0.2">
      <c r="B302" s="26" t="s">
        <v>7239</v>
      </c>
      <c r="G302" s="57"/>
      <c r="H302" s="57">
        <v>250</v>
      </c>
      <c r="I302" s="57">
        <f>750-250</f>
        <v>500</v>
      </c>
      <c r="J302" s="57"/>
      <c r="K302" s="58"/>
      <c r="M302" s="39" t="s">
        <v>182</v>
      </c>
      <c r="N302" s="26" t="s">
        <v>7303</v>
      </c>
    </row>
    <row r="303" spans="2:14" x14ac:dyDescent="0.2">
      <c r="B303" s="26" t="s">
        <v>7240</v>
      </c>
      <c r="G303" s="57"/>
      <c r="H303" s="57">
        <v>3000</v>
      </c>
      <c r="I303" s="57">
        <v>0</v>
      </c>
      <c r="J303" s="57"/>
      <c r="K303" s="58"/>
      <c r="M303" s="39" t="s">
        <v>182</v>
      </c>
      <c r="N303" s="26" t="s">
        <v>7304</v>
      </c>
    </row>
    <row r="304" spans="2:14" x14ac:dyDescent="0.2">
      <c r="B304" s="26" t="s">
        <v>7241</v>
      </c>
      <c r="G304" s="57"/>
      <c r="H304" s="57">
        <v>25</v>
      </c>
      <c r="I304" s="57">
        <v>0</v>
      </c>
      <c r="J304" s="57"/>
      <c r="K304" s="58"/>
      <c r="M304" s="39" t="s">
        <v>184</v>
      </c>
      <c r="N304" s="26" t="s">
        <v>7305</v>
      </c>
    </row>
    <row r="305" spans="1:14" x14ac:dyDescent="0.2">
      <c r="B305" s="26" t="s">
        <v>7242</v>
      </c>
      <c r="G305" s="57"/>
      <c r="H305" s="57">
        <v>100</v>
      </c>
      <c r="I305" s="57">
        <v>0</v>
      </c>
      <c r="J305" s="57"/>
      <c r="K305" s="58"/>
      <c r="M305" s="39" t="s">
        <v>182</v>
      </c>
      <c r="N305" s="26" t="s">
        <v>7306</v>
      </c>
    </row>
    <row r="306" spans="1:14" x14ac:dyDescent="0.2">
      <c r="B306" s="26" t="s">
        <v>7243</v>
      </c>
      <c r="G306" s="57"/>
      <c r="H306" s="57">
        <v>76891</v>
      </c>
      <c r="I306" s="57">
        <f>165758-76891</f>
        <v>88867</v>
      </c>
      <c r="J306" s="57"/>
      <c r="K306" s="58"/>
      <c r="M306" s="39" t="s">
        <v>182</v>
      </c>
      <c r="N306" s="26" t="s">
        <v>7307</v>
      </c>
    </row>
    <row r="307" spans="1:14" x14ac:dyDescent="0.2">
      <c r="B307" s="26" t="s">
        <v>7244</v>
      </c>
      <c r="G307" s="57"/>
      <c r="H307" s="57">
        <v>100</v>
      </c>
      <c r="I307" s="57">
        <v>0</v>
      </c>
      <c r="J307" s="57"/>
      <c r="K307" s="58"/>
      <c r="M307" s="39" t="s">
        <v>182</v>
      </c>
      <c r="N307" s="26" t="s">
        <v>7308</v>
      </c>
    </row>
    <row r="308" spans="1:14" x14ac:dyDescent="0.2">
      <c r="B308" s="26" t="s">
        <v>7245</v>
      </c>
      <c r="G308" s="57"/>
      <c r="H308" s="57">
        <v>188</v>
      </c>
      <c r="I308" s="57">
        <v>0</v>
      </c>
      <c r="J308" s="57"/>
      <c r="K308" s="58"/>
      <c r="M308" s="39" t="s">
        <v>182</v>
      </c>
      <c r="N308" s="26" t="s">
        <v>7309</v>
      </c>
    </row>
    <row r="309" spans="1:14" x14ac:dyDescent="0.2">
      <c r="B309" s="39" t="s">
        <v>221</v>
      </c>
      <c r="G309" s="57"/>
      <c r="H309" s="57">
        <v>34966</v>
      </c>
      <c r="I309" s="57">
        <f>125732-34966</f>
        <v>90766</v>
      </c>
      <c r="J309" s="57"/>
      <c r="K309" s="58"/>
      <c r="N309" s="3" t="s">
        <v>7315</v>
      </c>
    </row>
    <row r="310" spans="1:14" x14ac:dyDescent="0.2">
      <c r="B310" s="39" t="s">
        <v>166</v>
      </c>
      <c r="G310" s="57"/>
      <c r="H310" s="57">
        <v>664</v>
      </c>
      <c r="I310" s="57">
        <f>738-664</f>
        <v>74</v>
      </c>
      <c r="J310" s="57"/>
      <c r="K310" s="58"/>
    </row>
    <row r="311" spans="1:14" x14ac:dyDescent="0.2">
      <c r="G311" s="57"/>
      <c r="H311" s="57"/>
      <c r="I311" s="57"/>
      <c r="J311" s="57"/>
      <c r="K311" s="58"/>
    </row>
    <row r="312" spans="1:14" x14ac:dyDescent="0.2">
      <c r="G312" s="57"/>
      <c r="H312" s="57"/>
      <c r="I312" s="57"/>
      <c r="J312" s="57"/>
      <c r="K312" s="58"/>
    </row>
    <row r="313" spans="1:14" x14ac:dyDescent="0.2">
      <c r="A313" s="59" t="s">
        <v>6459</v>
      </c>
      <c r="G313" s="57"/>
      <c r="H313" s="57"/>
      <c r="I313" s="57"/>
      <c r="J313" s="57"/>
      <c r="K313" s="58"/>
    </row>
    <row r="314" spans="1:14" x14ac:dyDescent="0.2">
      <c r="B314" s="39" t="s">
        <v>579</v>
      </c>
      <c r="G314" s="57"/>
      <c r="H314" s="57"/>
      <c r="I314" s="57">
        <v>1385</v>
      </c>
      <c r="J314" s="57"/>
      <c r="K314" s="58"/>
      <c r="N314" s="39" t="s">
        <v>8935</v>
      </c>
    </row>
    <row r="315" spans="1:14" x14ac:dyDescent="0.2">
      <c r="B315" s="39" t="s">
        <v>578</v>
      </c>
      <c r="G315" s="57"/>
      <c r="H315" s="57"/>
      <c r="I315" s="57">
        <v>-910</v>
      </c>
      <c r="J315" s="57"/>
      <c r="K315" s="58"/>
      <c r="N315" s="39" t="s">
        <v>8936</v>
      </c>
    </row>
    <row r="316" spans="1:14" x14ac:dyDescent="0.2">
      <c r="B316" s="39" t="s">
        <v>5745</v>
      </c>
      <c r="G316" s="57"/>
      <c r="H316" s="57"/>
      <c r="I316" s="57">
        <v>-147</v>
      </c>
      <c r="J316" s="57"/>
      <c r="K316" s="58"/>
    </row>
    <row r="317" spans="1:14" x14ac:dyDescent="0.2">
      <c r="B317" s="36" t="s">
        <v>7045</v>
      </c>
      <c r="G317" s="57"/>
      <c r="H317" s="57"/>
      <c r="I317" s="48">
        <v>-300</v>
      </c>
      <c r="J317" s="57"/>
      <c r="K317" s="58"/>
      <c r="N317" s="39" t="s">
        <v>7346</v>
      </c>
    </row>
    <row r="318" spans="1:14" x14ac:dyDescent="0.2">
      <c r="B318" s="36" t="s">
        <v>7316</v>
      </c>
      <c r="G318" s="57"/>
      <c r="H318" s="57"/>
      <c r="I318" s="48">
        <v>-51479</v>
      </c>
      <c r="J318" s="57"/>
      <c r="K318" s="58"/>
      <c r="N318" s="39" t="s">
        <v>7347</v>
      </c>
    </row>
    <row r="319" spans="1:14" x14ac:dyDescent="0.2">
      <c r="B319" s="36" t="s">
        <v>7317</v>
      </c>
      <c r="G319" s="57"/>
      <c r="H319" s="57"/>
      <c r="I319" s="48">
        <v>299</v>
      </c>
      <c r="J319" s="57"/>
      <c r="K319" s="58"/>
      <c r="N319" s="39" t="s">
        <v>7348</v>
      </c>
    </row>
    <row r="320" spans="1:14" x14ac:dyDescent="0.2">
      <c r="B320" s="36" t="s">
        <v>7318</v>
      </c>
      <c r="G320" s="57"/>
      <c r="H320" s="57"/>
      <c r="I320" s="48">
        <v>1008</v>
      </c>
      <c r="J320" s="57"/>
      <c r="K320" s="58"/>
      <c r="N320" s="39" t="s">
        <v>7349</v>
      </c>
    </row>
    <row r="321" spans="2:14" x14ac:dyDescent="0.2">
      <c r="B321" s="36" t="s">
        <v>7319</v>
      </c>
      <c r="G321" s="57"/>
      <c r="H321" s="57"/>
      <c r="I321" s="48">
        <v>49</v>
      </c>
      <c r="J321" s="57"/>
      <c r="K321" s="58"/>
      <c r="N321" s="39" t="s">
        <v>7350</v>
      </c>
    </row>
    <row r="322" spans="2:14" x14ac:dyDescent="0.2">
      <c r="B322" s="36" t="s">
        <v>7320</v>
      </c>
      <c r="G322" s="57"/>
      <c r="H322" s="57"/>
      <c r="I322" s="48">
        <v>36739</v>
      </c>
      <c r="J322" s="57"/>
      <c r="K322" s="58"/>
      <c r="N322" s="39" t="s">
        <v>7351</v>
      </c>
    </row>
    <row r="323" spans="2:14" x14ac:dyDescent="0.2">
      <c r="B323" s="36" t="s">
        <v>7321</v>
      </c>
      <c r="G323" s="57"/>
      <c r="H323" s="57"/>
      <c r="I323" s="48">
        <v>6632</v>
      </c>
      <c r="J323" s="57"/>
      <c r="K323" s="58"/>
      <c r="N323" s="39" t="s">
        <v>7352</v>
      </c>
    </row>
    <row r="324" spans="2:14" x14ac:dyDescent="0.2">
      <c r="B324" s="36" t="s">
        <v>7069</v>
      </c>
      <c r="G324" s="57"/>
      <c r="H324" s="57"/>
      <c r="I324" s="48">
        <v>10501</v>
      </c>
      <c r="J324" s="57"/>
      <c r="K324" s="58"/>
      <c r="N324" s="39" t="s">
        <v>7353</v>
      </c>
    </row>
    <row r="325" spans="2:14" x14ac:dyDescent="0.2">
      <c r="B325" s="36" t="s">
        <v>7322</v>
      </c>
      <c r="G325" s="57"/>
      <c r="H325" s="57"/>
      <c r="I325" s="48">
        <v>691</v>
      </c>
      <c r="J325" s="57"/>
      <c r="K325" s="58"/>
      <c r="N325" s="39" t="s">
        <v>7354</v>
      </c>
    </row>
    <row r="326" spans="2:14" x14ac:dyDescent="0.2">
      <c r="B326" s="36" t="s">
        <v>7324</v>
      </c>
      <c r="G326" s="57"/>
      <c r="H326" s="57"/>
      <c r="I326" s="48">
        <v>-169155</v>
      </c>
      <c r="J326" s="57"/>
      <c r="K326" s="58"/>
      <c r="N326" s="39" t="s">
        <v>7355</v>
      </c>
    </row>
    <row r="327" spans="2:14" x14ac:dyDescent="0.2">
      <c r="B327" s="36" t="s">
        <v>7328</v>
      </c>
      <c r="G327" s="57"/>
      <c r="H327" s="57"/>
      <c r="I327" s="48">
        <v>-1848</v>
      </c>
      <c r="J327" s="57"/>
      <c r="K327" s="58"/>
      <c r="N327" s="39" t="s">
        <v>7356</v>
      </c>
    </row>
    <row r="328" spans="2:14" x14ac:dyDescent="0.2">
      <c r="B328" s="36" t="s">
        <v>7329</v>
      </c>
      <c r="G328" s="57"/>
      <c r="H328" s="57"/>
      <c r="I328" s="48">
        <v>304698</v>
      </c>
      <c r="J328" s="57"/>
      <c r="K328" s="58"/>
      <c r="N328" s="39" t="s">
        <v>7357</v>
      </c>
    </row>
    <row r="329" spans="2:14" x14ac:dyDescent="0.2">
      <c r="B329" s="36" t="s">
        <v>7330</v>
      </c>
      <c r="G329" s="57"/>
      <c r="H329" s="57"/>
      <c r="I329" s="48">
        <v>138</v>
      </c>
      <c r="J329" s="57"/>
      <c r="K329" s="58"/>
      <c r="N329" s="39" t="s">
        <v>7358</v>
      </c>
    </row>
    <row r="330" spans="2:14" x14ac:dyDescent="0.2">
      <c r="B330" s="36" t="s">
        <v>7331</v>
      </c>
      <c r="G330" s="57"/>
      <c r="H330" s="57"/>
      <c r="I330" s="48">
        <v>740291</v>
      </c>
      <c r="J330" s="57"/>
      <c r="K330" s="58"/>
      <c r="N330" s="39" t="s">
        <v>7359</v>
      </c>
    </row>
    <row r="331" spans="2:14" x14ac:dyDescent="0.2">
      <c r="B331" s="36" t="s">
        <v>7332</v>
      </c>
      <c r="G331" s="57"/>
      <c r="H331" s="57"/>
      <c r="I331" s="48">
        <v>4463</v>
      </c>
      <c r="J331" s="57"/>
      <c r="K331" s="58"/>
      <c r="N331" s="39" t="s">
        <v>7358</v>
      </c>
    </row>
    <row r="332" spans="2:14" x14ac:dyDescent="0.2">
      <c r="B332" s="36" t="s">
        <v>7333</v>
      </c>
      <c r="G332" s="57"/>
      <c r="H332" s="57"/>
      <c r="I332" s="48">
        <v>6724</v>
      </c>
      <c r="J332" s="57"/>
      <c r="K332" s="58"/>
      <c r="N332" s="39" t="s">
        <v>7360</v>
      </c>
    </row>
    <row r="333" spans="2:14" x14ac:dyDescent="0.2">
      <c r="B333" s="36" t="s">
        <v>6850</v>
      </c>
      <c r="G333" s="57"/>
      <c r="H333" s="57"/>
      <c r="I333" s="48">
        <v>73869</v>
      </c>
      <c r="J333" s="57"/>
      <c r="K333" s="58"/>
      <c r="N333" s="39" t="s">
        <v>7361</v>
      </c>
    </row>
    <row r="334" spans="2:14" x14ac:dyDescent="0.2">
      <c r="B334" s="36" t="s">
        <v>7334</v>
      </c>
      <c r="G334" s="57"/>
      <c r="H334" s="57"/>
      <c r="I334" s="48">
        <v>234</v>
      </c>
      <c r="J334" s="57"/>
      <c r="K334" s="58"/>
      <c r="N334" s="39" t="s">
        <v>7362</v>
      </c>
    </row>
    <row r="335" spans="2:14" x14ac:dyDescent="0.2">
      <c r="B335" s="36" t="s">
        <v>7335</v>
      </c>
      <c r="G335" s="57"/>
      <c r="H335" s="57"/>
      <c r="I335" s="48">
        <v>-1137</v>
      </c>
      <c r="J335" s="57"/>
      <c r="K335" s="58"/>
      <c r="N335" s="39" t="s">
        <v>7363</v>
      </c>
    </row>
    <row r="336" spans="2:14" x14ac:dyDescent="0.2">
      <c r="B336" s="36" t="s">
        <v>7336</v>
      </c>
      <c r="G336" s="57"/>
      <c r="H336" s="57"/>
      <c r="I336" s="48">
        <v>-7805</v>
      </c>
      <c r="J336" s="57"/>
      <c r="K336" s="58"/>
      <c r="N336" s="39" t="s">
        <v>7364</v>
      </c>
    </row>
    <row r="337" spans="1:14" x14ac:dyDescent="0.2">
      <c r="B337" s="36" t="s">
        <v>7337</v>
      </c>
      <c r="G337" s="57"/>
      <c r="H337" s="57"/>
      <c r="I337" s="48">
        <v>-25108</v>
      </c>
      <c r="J337" s="57"/>
      <c r="K337" s="58"/>
      <c r="N337" s="39" t="s">
        <v>7365</v>
      </c>
    </row>
    <row r="338" spans="1:14" x14ac:dyDescent="0.2">
      <c r="B338" s="36" t="s">
        <v>7338</v>
      </c>
      <c r="G338" s="57"/>
      <c r="H338" s="57"/>
      <c r="I338" s="48">
        <v>16</v>
      </c>
      <c r="J338" s="57"/>
      <c r="K338" s="58"/>
      <c r="N338" s="39" t="s">
        <v>7366</v>
      </c>
    </row>
    <row r="339" spans="1:14" x14ac:dyDescent="0.2">
      <c r="B339" s="36" t="s">
        <v>7339</v>
      </c>
      <c r="G339" s="57"/>
      <c r="H339" s="57"/>
      <c r="I339" s="48">
        <v>108834</v>
      </c>
      <c r="J339" s="57"/>
      <c r="K339" s="58"/>
      <c r="N339" s="39" t="s">
        <v>7367</v>
      </c>
    </row>
    <row r="340" spans="1:14" x14ac:dyDescent="0.2">
      <c r="B340" s="36" t="s">
        <v>7340</v>
      </c>
      <c r="G340" s="57"/>
      <c r="H340" s="57"/>
      <c r="I340" s="48">
        <v>44</v>
      </c>
      <c r="J340" s="57"/>
      <c r="K340" s="58"/>
      <c r="N340" s="39" t="s">
        <v>7368</v>
      </c>
    </row>
    <row r="341" spans="1:14" x14ac:dyDescent="0.2">
      <c r="B341" s="36" t="s">
        <v>7341</v>
      </c>
      <c r="G341" s="57"/>
      <c r="H341" s="57"/>
      <c r="I341" s="48">
        <v>35122</v>
      </c>
      <c r="J341" s="57"/>
      <c r="K341" s="58"/>
      <c r="N341" s="39" t="s">
        <v>7369</v>
      </c>
    </row>
    <row r="342" spans="1:14" x14ac:dyDescent="0.2">
      <c r="B342" s="36" t="s">
        <v>7342</v>
      </c>
      <c r="G342" s="57"/>
      <c r="H342" s="57"/>
      <c r="I342" s="48">
        <v>14361</v>
      </c>
      <c r="J342" s="57"/>
      <c r="K342" s="58"/>
      <c r="N342" s="39" t="s">
        <v>7370</v>
      </c>
    </row>
    <row r="343" spans="1:14" x14ac:dyDescent="0.2">
      <c r="B343" s="36" t="s">
        <v>7343</v>
      </c>
      <c r="G343" s="57"/>
      <c r="H343" s="57"/>
      <c r="I343" s="48">
        <v>127223</v>
      </c>
      <c r="J343" s="57"/>
      <c r="K343" s="58"/>
      <c r="N343" s="39" t="s">
        <v>7371</v>
      </c>
    </row>
    <row r="344" spans="1:14" x14ac:dyDescent="0.2">
      <c r="B344" s="36" t="s">
        <v>7344</v>
      </c>
      <c r="G344" s="57"/>
      <c r="H344" s="57"/>
      <c r="I344" s="48">
        <v>97475</v>
      </c>
      <c r="J344" s="57"/>
      <c r="K344" s="58"/>
      <c r="N344" s="39" t="s">
        <v>7372</v>
      </c>
    </row>
    <row r="345" spans="1:14" x14ac:dyDescent="0.2">
      <c r="B345" s="36" t="s">
        <v>7345</v>
      </c>
      <c r="G345" s="57"/>
      <c r="H345" s="57"/>
      <c r="I345" s="48">
        <v>492</v>
      </c>
      <c r="J345" s="57"/>
      <c r="K345" s="58"/>
      <c r="N345" s="39" t="s">
        <v>7373</v>
      </c>
    </row>
    <row r="346" spans="1:14" x14ac:dyDescent="0.2">
      <c r="G346" s="57"/>
      <c r="H346" s="57"/>
      <c r="I346" s="57"/>
      <c r="J346" s="57"/>
      <c r="K346" s="58"/>
    </row>
    <row r="347" spans="1:14" x14ac:dyDescent="0.2">
      <c r="G347" s="57"/>
      <c r="H347" s="57"/>
      <c r="I347" s="57"/>
      <c r="J347" s="57"/>
      <c r="K347" s="58"/>
    </row>
    <row r="348" spans="1:14" ht="25.5" x14ac:dyDescent="0.2">
      <c r="A348" s="61" t="s">
        <v>6460</v>
      </c>
      <c r="B348" s="62"/>
      <c r="C348" s="66" t="s">
        <v>3292</v>
      </c>
      <c r="D348" s="66" t="s">
        <v>3293</v>
      </c>
      <c r="E348" s="70" t="s">
        <v>7761</v>
      </c>
      <c r="G348" s="57"/>
      <c r="H348" s="57"/>
      <c r="I348" s="57"/>
      <c r="J348" s="57"/>
      <c r="K348" s="58"/>
    </row>
    <row r="349" spans="1:14" x14ac:dyDescent="0.2">
      <c r="A349" s="62"/>
      <c r="B349" s="62" t="s">
        <v>6461</v>
      </c>
      <c r="C349" s="62">
        <v>147</v>
      </c>
      <c r="D349" s="62"/>
      <c r="E349" s="62"/>
      <c r="G349" s="57"/>
      <c r="H349" s="57"/>
      <c r="I349" s="57"/>
      <c r="J349" s="57"/>
      <c r="K349" s="58"/>
    </row>
    <row r="350" spans="1:14" x14ac:dyDescent="0.2">
      <c r="A350" s="62"/>
      <c r="B350" s="51" t="s">
        <v>7323</v>
      </c>
      <c r="C350" s="52">
        <v>-240135</v>
      </c>
      <c r="D350" s="62"/>
      <c r="E350" s="62"/>
      <c r="G350" s="57"/>
      <c r="H350" s="57"/>
      <c r="I350" s="57"/>
      <c r="J350" s="57"/>
      <c r="K350" s="58"/>
    </row>
    <row r="351" spans="1:14" x14ac:dyDescent="0.2">
      <c r="A351" s="62"/>
      <c r="B351" s="51" t="s">
        <v>7325</v>
      </c>
      <c r="C351" s="52">
        <v>-279105</v>
      </c>
      <c r="D351" s="62"/>
      <c r="E351" s="62"/>
      <c r="G351" s="57"/>
      <c r="H351" s="57"/>
      <c r="I351" s="57"/>
      <c r="J351" s="57"/>
      <c r="K351" s="58"/>
    </row>
    <row r="352" spans="1:14" x14ac:dyDescent="0.2">
      <c r="A352" s="62"/>
      <c r="B352" s="51" t="s">
        <v>7326</v>
      </c>
      <c r="C352" s="52">
        <v>-81643</v>
      </c>
      <c r="D352" s="62"/>
      <c r="E352" s="62"/>
      <c r="G352" s="57"/>
      <c r="H352" s="57"/>
      <c r="I352" s="57"/>
      <c r="J352" s="57"/>
      <c r="K352" s="58"/>
    </row>
    <row r="353" spans="1:14" x14ac:dyDescent="0.2">
      <c r="A353" s="62"/>
      <c r="B353" s="51" t="s">
        <v>7327</v>
      </c>
      <c r="C353" s="52">
        <v>-241513</v>
      </c>
      <c r="D353" s="62"/>
      <c r="E353" s="62"/>
      <c r="G353" s="57"/>
      <c r="H353" s="57"/>
      <c r="I353" s="57"/>
      <c r="J353" s="57"/>
      <c r="K353" s="58"/>
    </row>
    <row r="354" spans="1:14" x14ac:dyDescent="0.2">
      <c r="A354" s="62"/>
      <c r="B354" s="68" t="s">
        <v>9013</v>
      </c>
      <c r="C354" s="52">
        <v>-101</v>
      </c>
      <c r="D354" s="52">
        <v>-101</v>
      </c>
      <c r="E354" s="62"/>
      <c r="G354" s="57"/>
      <c r="H354" s="57"/>
      <c r="I354" s="57"/>
      <c r="J354" s="57"/>
      <c r="K354" s="58"/>
      <c r="N354" s="3" t="s">
        <v>9015</v>
      </c>
    </row>
    <row r="355" spans="1:14" x14ac:dyDescent="0.2">
      <c r="A355" s="62"/>
      <c r="B355" s="68" t="s">
        <v>9014</v>
      </c>
      <c r="C355" s="52">
        <v>-177</v>
      </c>
      <c r="D355" s="52">
        <v>-177</v>
      </c>
      <c r="E355" s="62"/>
      <c r="G355" s="57"/>
      <c r="H355" s="57"/>
      <c r="I355" s="57"/>
      <c r="J355" s="57"/>
      <c r="K355" s="58"/>
      <c r="N355" s="3" t="s">
        <v>9016</v>
      </c>
    </row>
    <row r="356" spans="1:14" x14ac:dyDescent="0.2">
      <c r="A356" s="62"/>
      <c r="B356" s="51" t="s">
        <v>7374</v>
      </c>
      <c r="C356" s="52">
        <v>-2908</v>
      </c>
      <c r="D356" s="52">
        <v>-2908</v>
      </c>
      <c r="E356" s="62"/>
      <c r="G356" s="57"/>
      <c r="H356" s="57"/>
      <c r="I356" s="57"/>
      <c r="J356" s="57"/>
      <c r="K356" s="58"/>
      <c r="N356" s="39" t="s">
        <v>7384</v>
      </c>
    </row>
    <row r="357" spans="1:14" x14ac:dyDescent="0.2">
      <c r="A357" s="62"/>
      <c r="B357" s="51" t="s">
        <v>7375</v>
      </c>
      <c r="C357" s="52">
        <v>-2000</v>
      </c>
      <c r="D357" s="52">
        <v>-2000</v>
      </c>
      <c r="E357" s="62"/>
      <c r="G357" s="57"/>
      <c r="H357" s="57"/>
      <c r="I357" s="57"/>
      <c r="J357" s="57"/>
      <c r="K357" s="58"/>
      <c r="N357" s="39" t="s">
        <v>7384</v>
      </c>
    </row>
    <row r="358" spans="1:14" x14ac:dyDescent="0.2">
      <c r="A358" s="62"/>
      <c r="B358" s="51" t="s">
        <v>7376</v>
      </c>
      <c r="C358" s="52">
        <v>-1500</v>
      </c>
      <c r="D358" s="52">
        <v>-1500</v>
      </c>
      <c r="E358" s="62"/>
      <c r="G358" s="57"/>
      <c r="H358" s="57"/>
      <c r="I358" s="57"/>
      <c r="J358" s="57"/>
      <c r="K358" s="58"/>
      <c r="N358" s="39" t="s">
        <v>7384</v>
      </c>
    </row>
    <row r="359" spans="1:14" x14ac:dyDescent="0.2">
      <c r="A359" s="62"/>
      <c r="B359" s="51" t="s">
        <v>7377</v>
      </c>
      <c r="C359" s="62"/>
      <c r="D359" s="52">
        <v>-78812</v>
      </c>
      <c r="E359" s="62"/>
      <c r="G359" s="57"/>
      <c r="H359" s="57"/>
      <c r="I359" s="57"/>
      <c r="J359" s="57"/>
      <c r="K359" s="58"/>
      <c r="N359" s="39" t="s">
        <v>7385</v>
      </c>
    </row>
    <row r="360" spans="1:14" x14ac:dyDescent="0.2">
      <c r="A360" s="62"/>
      <c r="B360" s="51" t="s">
        <v>7378</v>
      </c>
      <c r="C360" s="52">
        <v>-131577</v>
      </c>
      <c r="D360" s="62"/>
      <c r="E360" s="62"/>
      <c r="G360" s="57"/>
      <c r="H360" s="57"/>
      <c r="I360" s="57"/>
      <c r="J360" s="57"/>
      <c r="K360" s="58"/>
    </row>
    <row r="361" spans="1:14" x14ac:dyDescent="0.2">
      <c r="A361" s="62"/>
      <c r="B361" s="51" t="s">
        <v>7379</v>
      </c>
      <c r="C361" s="52">
        <v>-400</v>
      </c>
      <c r="D361" s="52">
        <v>-400</v>
      </c>
      <c r="E361" s="62"/>
      <c r="G361" s="57"/>
      <c r="H361" s="57"/>
      <c r="I361" s="57"/>
      <c r="J361" s="57"/>
      <c r="K361" s="58"/>
      <c r="N361" s="39" t="s">
        <v>7384</v>
      </c>
    </row>
    <row r="362" spans="1:14" x14ac:dyDescent="0.2">
      <c r="A362" s="62"/>
      <c r="B362" s="51" t="s">
        <v>7380</v>
      </c>
      <c r="C362" s="62"/>
      <c r="D362" s="52">
        <v>-5296</v>
      </c>
      <c r="E362" s="62"/>
      <c r="G362" s="57"/>
      <c r="H362" s="57"/>
      <c r="I362" s="57"/>
      <c r="J362" s="57"/>
      <c r="K362" s="58"/>
      <c r="N362" s="39" t="s">
        <v>7386</v>
      </c>
    </row>
    <row r="363" spans="1:14" x14ac:dyDescent="0.2">
      <c r="A363" s="62"/>
      <c r="B363" s="51" t="s">
        <v>7222</v>
      </c>
      <c r="C363" s="62">
        <v>-250</v>
      </c>
      <c r="D363" s="62">
        <v>-250</v>
      </c>
      <c r="E363" s="62"/>
      <c r="G363" s="57"/>
      <c r="H363" s="57"/>
      <c r="I363" s="57"/>
      <c r="J363" s="57"/>
      <c r="K363" s="58"/>
      <c r="N363" s="39" t="s">
        <v>7384</v>
      </c>
    </row>
    <row r="364" spans="1:14" x14ac:dyDescent="0.2">
      <c r="A364" s="62"/>
      <c r="B364" s="51" t="s">
        <v>6865</v>
      </c>
      <c r="C364" s="52">
        <v>-5000</v>
      </c>
      <c r="D364" s="52">
        <v>-5000</v>
      </c>
      <c r="E364" s="62"/>
      <c r="G364" s="57"/>
      <c r="H364" s="57"/>
      <c r="I364" s="57"/>
      <c r="J364" s="57"/>
      <c r="K364" s="58"/>
      <c r="N364" s="39" t="s">
        <v>7384</v>
      </c>
    </row>
    <row r="365" spans="1:14" x14ac:dyDescent="0.2">
      <c r="A365" s="62"/>
      <c r="B365" s="51" t="s">
        <v>7381</v>
      </c>
      <c r="C365" s="52">
        <v>-110</v>
      </c>
      <c r="D365" s="52">
        <v>-110</v>
      </c>
      <c r="E365" s="62"/>
      <c r="G365" s="57"/>
      <c r="H365" s="57"/>
      <c r="I365" s="57"/>
      <c r="J365" s="57"/>
      <c r="K365" s="58"/>
      <c r="N365" s="39" t="s">
        <v>7384</v>
      </c>
    </row>
    <row r="366" spans="1:14" x14ac:dyDescent="0.2">
      <c r="A366" s="62"/>
      <c r="B366" s="51" t="s">
        <v>7093</v>
      </c>
      <c r="C366" s="52">
        <v>-1200</v>
      </c>
      <c r="D366" s="52">
        <v>-1200</v>
      </c>
      <c r="E366" s="62"/>
      <c r="G366" s="57"/>
      <c r="H366" s="57"/>
      <c r="I366" s="57"/>
      <c r="J366" s="57"/>
      <c r="K366" s="58"/>
      <c r="N366" s="39" t="s">
        <v>7384</v>
      </c>
    </row>
    <row r="367" spans="1:14" x14ac:dyDescent="0.2">
      <c r="A367" s="62"/>
      <c r="B367" s="51" t="s">
        <v>7382</v>
      </c>
      <c r="C367" s="52">
        <v>-4000</v>
      </c>
      <c r="D367" s="52">
        <v>-4000</v>
      </c>
      <c r="E367" s="62"/>
      <c r="G367" s="57"/>
      <c r="H367" s="57"/>
      <c r="I367" s="57"/>
      <c r="J367" s="57"/>
      <c r="K367" s="58"/>
      <c r="N367" s="39" t="s">
        <v>7387</v>
      </c>
    </row>
    <row r="368" spans="1:14" x14ac:dyDescent="0.2">
      <c r="A368" s="62"/>
      <c r="B368" s="51" t="s">
        <v>7383</v>
      </c>
      <c r="C368" s="62"/>
      <c r="D368" s="52">
        <v>-66084</v>
      </c>
      <c r="E368" s="62"/>
      <c r="G368" s="57"/>
      <c r="H368" s="57"/>
      <c r="I368" s="57"/>
      <c r="J368" s="57"/>
      <c r="K368" s="58"/>
      <c r="N368" s="39" t="s">
        <v>7388</v>
      </c>
    </row>
    <row r="369" spans="1:14" x14ac:dyDescent="0.2">
      <c r="A369" s="62"/>
      <c r="B369" s="51" t="s">
        <v>6883</v>
      </c>
      <c r="C369" s="52">
        <v>-1000</v>
      </c>
      <c r="D369" s="52">
        <v>-1000</v>
      </c>
      <c r="E369" s="62"/>
      <c r="G369" s="57"/>
      <c r="H369" s="57"/>
      <c r="I369" s="57"/>
      <c r="J369" s="57"/>
      <c r="K369" s="58"/>
      <c r="N369" s="39" t="s">
        <v>7384</v>
      </c>
    </row>
    <row r="370" spans="1:14" x14ac:dyDescent="0.2">
      <c r="A370" s="62"/>
      <c r="B370" s="62"/>
      <c r="C370" s="65"/>
      <c r="D370" s="65"/>
      <c r="E370" s="65"/>
      <c r="G370" s="57"/>
      <c r="H370" s="57"/>
      <c r="I370" s="57"/>
      <c r="J370" s="57"/>
      <c r="K370" s="57"/>
    </row>
    <row r="371" spans="1:14" x14ac:dyDescent="0.2">
      <c r="A371" s="69" t="s">
        <v>146</v>
      </c>
      <c r="B371" s="49"/>
      <c r="C371" s="71">
        <f>SUM(C349:C369)</f>
        <v>-992472</v>
      </c>
      <c r="D371" s="71">
        <f t="shared" ref="D371:E371" si="0">SUM(D349:D369)</f>
        <v>-168838</v>
      </c>
      <c r="E371" s="71">
        <f t="shared" si="0"/>
        <v>0</v>
      </c>
      <c r="G371" s="57"/>
      <c r="H371" s="57"/>
      <c r="I371" s="57"/>
      <c r="J371" s="57"/>
      <c r="K371" s="57"/>
    </row>
    <row r="372" spans="1:14" x14ac:dyDescent="0.2">
      <c r="A372" s="62"/>
      <c r="B372" s="49"/>
      <c r="C372" s="50"/>
      <c r="D372" s="50"/>
      <c r="E372" s="50"/>
      <c r="G372" s="57"/>
      <c r="H372" s="57"/>
      <c r="I372" s="57"/>
      <c r="J372" s="57"/>
      <c r="K372" s="57"/>
    </row>
    <row r="373" spans="1:14" x14ac:dyDescent="0.2">
      <c r="A373" s="62" t="s">
        <v>7759</v>
      </c>
      <c r="B373" s="49"/>
      <c r="C373" s="50"/>
      <c r="D373" s="50"/>
      <c r="E373" s="50">
        <f>E371+D371</f>
        <v>-168838</v>
      </c>
      <c r="G373" s="57"/>
      <c r="H373" s="57"/>
      <c r="I373" s="57"/>
      <c r="J373" s="57"/>
      <c r="K373" s="57"/>
    </row>
    <row r="374" spans="1:14" x14ac:dyDescent="0.2">
      <c r="G374" s="57"/>
      <c r="H374" s="57"/>
      <c r="I374" s="57"/>
      <c r="J374" s="57"/>
      <c r="K374" s="57"/>
    </row>
    <row r="375" spans="1:14" x14ac:dyDescent="0.2">
      <c r="G375" s="57"/>
      <c r="H375" s="57"/>
      <c r="I375" s="57"/>
      <c r="J375" s="57"/>
      <c r="K375" s="57"/>
    </row>
    <row r="376" spans="1:14" x14ac:dyDescent="0.2">
      <c r="G376" s="57"/>
      <c r="H376" s="57"/>
      <c r="I376" s="57"/>
      <c r="J376" s="57"/>
      <c r="K376" s="57"/>
    </row>
    <row r="377" spans="1:14" x14ac:dyDescent="0.2">
      <c r="G377" s="57"/>
      <c r="H377" s="57"/>
      <c r="I377" s="57"/>
      <c r="J377" s="57"/>
      <c r="K377" s="57"/>
    </row>
    <row r="378" spans="1:14" x14ac:dyDescent="0.2">
      <c r="G378" s="57"/>
      <c r="H378" s="57"/>
      <c r="I378" s="57"/>
      <c r="J378" s="57"/>
      <c r="K378" s="57"/>
    </row>
    <row r="379" spans="1:14" x14ac:dyDescent="0.2">
      <c r="G379" s="57"/>
      <c r="H379" s="57"/>
      <c r="I379" s="57"/>
      <c r="J379" s="57"/>
      <c r="K379" s="57"/>
    </row>
    <row r="380" spans="1:14" x14ac:dyDescent="0.2">
      <c r="G380" s="57"/>
      <c r="H380" s="57"/>
      <c r="I380" s="57"/>
      <c r="J380" s="57"/>
      <c r="K380" s="57"/>
    </row>
    <row r="381" spans="1:14" x14ac:dyDescent="0.2">
      <c r="G381" s="57"/>
      <c r="H381" s="57"/>
      <c r="I381" s="57"/>
      <c r="J381" s="57"/>
      <c r="K381" s="57"/>
    </row>
    <row r="382" spans="1:14" x14ac:dyDescent="0.2">
      <c r="G382" s="57"/>
      <c r="H382" s="57"/>
      <c r="I382" s="57"/>
      <c r="J382" s="57"/>
      <c r="K382" s="57"/>
    </row>
    <row r="383" spans="1:14" x14ac:dyDescent="0.2">
      <c r="G383" s="57"/>
      <c r="H383" s="57"/>
      <c r="I383" s="57"/>
      <c r="J383" s="57"/>
      <c r="K383" s="57"/>
    </row>
    <row r="384" spans="1:14" x14ac:dyDescent="0.2">
      <c r="G384" s="57"/>
      <c r="H384" s="57"/>
      <c r="I384" s="57"/>
      <c r="J384" s="57"/>
      <c r="K384" s="57"/>
    </row>
    <row r="385" spans="7:11" x14ac:dyDescent="0.2">
      <c r="G385" s="57"/>
      <c r="H385" s="57"/>
      <c r="I385" s="57"/>
      <c r="J385" s="57"/>
      <c r="K385" s="57"/>
    </row>
    <row r="386" spans="7:11" x14ac:dyDescent="0.2">
      <c r="G386" s="57"/>
      <c r="H386" s="57"/>
      <c r="I386" s="57"/>
      <c r="J386" s="57"/>
      <c r="K386" s="57"/>
    </row>
    <row r="387" spans="7:11" x14ac:dyDescent="0.2">
      <c r="G387" s="57"/>
      <c r="H387" s="57"/>
      <c r="I387" s="57"/>
      <c r="J387" s="57"/>
      <c r="K387" s="57"/>
    </row>
    <row r="388" spans="7:11" x14ac:dyDescent="0.2">
      <c r="G388" s="57"/>
      <c r="H388" s="57"/>
      <c r="I388" s="57"/>
      <c r="J388" s="57"/>
      <c r="K388" s="57"/>
    </row>
    <row r="389" spans="7:11" x14ac:dyDescent="0.2">
      <c r="G389" s="57"/>
      <c r="H389" s="57"/>
      <c r="I389" s="57"/>
      <c r="J389" s="57"/>
      <c r="K389" s="57"/>
    </row>
    <row r="390" spans="7:11" x14ac:dyDescent="0.2">
      <c r="G390" s="57"/>
      <c r="H390" s="57"/>
      <c r="I390" s="57"/>
      <c r="J390" s="57"/>
      <c r="K390" s="57"/>
    </row>
    <row r="391" spans="7:11" x14ac:dyDescent="0.2">
      <c r="G391" s="57"/>
      <c r="H391" s="57"/>
      <c r="I391" s="57"/>
      <c r="J391" s="57"/>
      <c r="K391" s="57"/>
    </row>
    <row r="392" spans="7:11" x14ac:dyDescent="0.2">
      <c r="G392" s="57"/>
      <c r="H392" s="57"/>
      <c r="I392" s="57"/>
      <c r="J392" s="57"/>
      <c r="K392" s="57"/>
    </row>
    <row r="393" spans="7:11" x14ac:dyDescent="0.2">
      <c r="G393" s="57"/>
      <c r="H393" s="57"/>
      <c r="I393" s="57"/>
      <c r="J393" s="57"/>
      <c r="K393" s="57"/>
    </row>
    <row r="394" spans="7:11" x14ac:dyDescent="0.2">
      <c r="G394" s="57"/>
      <c r="H394" s="57"/>
      <c r="I394" s="57"/>
      <c r="J394" s="57"/>
      <c r="K394" s="57"/>
    </row>
    <row r="395" spans="7:11" x14ac:dyDescent="0.2">
      <c r="G395" s="57"/>
      <c r="H395" s="57"/>
      <c r="I395" s="57"/>
      <c r="J395" s="57"/>
      <c r="K395" s="57"/>
    </row>
    <row r="396" spans="7:11" x14ac:dyDescent="0.2">
      <c r="G396" s="57"/>
      <c r="H396" s="57"/>
      <c r="I396" s="57"/>
      <c r="J396" s="57"/>
      <c r="K396" s="57"/>
    </row>
    <row r="397" spans="7:11" x14ac:dyDescent="0.2">
      <c r="G397" s="57"/>
      <c r="H397" s="57"/>
      <c r="I397" s="57"/>
      <c r="J397" s="57"/>
      <c r="K397" s="57"/>
    </row>
    <row r="398" spans="7:11" x14ac:dyDescent="0.2">
      <c r="G398" s="57"/>
      <c r="H398" s="57"/>
      <c r="I398" s="57"/>
      <c r="J398" s="57"/>
      <c r="K398" s="57"/>
    </row>
    <row r="399" spans="7:11" x14ac:dyDescent="0.2">
      <c r="G399" s="57"/>
      <c r="H399" s="57"/>
      <c r="I399" s="57"/>
      <c r="J399" s="57"/>
      <c r="K399" s="57"/>
    </row>
    <row r="400" spans="7:11" x14ac:dyDescent="0.2">
      <c r="G400" s="57"/>
      <c r="H400" s="57"/>
      <c r="I400" s="57"/>
      <c r="J400" s="57"/>
      <c r="K400" s="57"/>
    </row>
    <row r="401" spans="7:11" x14ac:dyDescent="0.2">
      <c r="G401" s="57"/>
      <c r="H401" s="57"/>
      <c r="I401" s="57"/>
      <c r="J401" s="57"/>
      <c r="K401" s="57"/>
    </row>
    <row r="402" spans="7:11" x14ac:dyDescent="0.2">
      <c r="G402" s="57"/>
      <c r="H402" s="57"/>
      <c r="I402" s="57"/>
      <c r="J402" s="57"/>
      <c r="K402" s="57"/>
    </row>
    <row r="403" spans="7:11" x14ac:dyDescent="0.2">
      <c r="G403" s="57"/>
      <c r="H403" s="57"/>
      <c r="I403" s="57"/>
      <c r="J403" s="57"/>
      <c r="K403" s="57"/>
    </row>
    <row r="404" spans="7:11" x14ac:dyDescent="0.2">
      <c r="G404" s="57"/>
      <c r="H404" s="57"/>
      <c r="I404" s="57"/>
      <c r="J404" s="57"/>
      <c r="K404" s="57"/>
    </row>
    <row r="405" spans="7:11" x14ac:dyDescent="0.2">
      <c r="G405" s="57"/>
      <c r="H405" s="57"/>
      <c r="I405" s="57"/>
      <c r="J405" s="57"/>
      <c r="K405" s="57"/>
    </row>
    <row r="406" spans="7:11" x14ac:dyDescent="0.2">
      <c r="G406" s="57"/>
      <c r="H406" s="57"/>
      <c r="I406" s="57"/>
      <c r="J406" s="57"/>
      <c r="K406" s="57"/>
    </row>
    <row r="407" spans="7:11" x14ac:dyDescent="0.2">
      <c r="G407" s="57"/>
      <c r="H407" s="57"/>
      <c r="I407" s="57"/>
      <c r="J407" s="57"/>
      <c r="K407" s="57"/>
    </row>
    <row r="408" spans="7:11" x14ac:dyDescent="0.2">
      <c r="G408" s="57"/>
      <c r="H408" s="57"/>
      <c r="I408" s="57"/>
      <c r="J408" s="57"/>
      <c r="K408" s="57"/>
    </row>
    <row r="409" spans="7:11" x14ac:dyDescent="0.2">
      <c r="G409" s="57"/>
      <c r="H409" s="57"/>
      <c r="I409" s="57"/>
      <c r="J409" s="57"/>
      <c r="K409" s="57"/>
    </row>
    <row r="410" spans="7:11" x14ac:dyDescent="0.2">
      <c r="G410" s="57"/>
      <c r="H410" s="57"/>
      <c r="I410" s="57"/>
      <c r="J410" s="57"/>
      <c r="K410" s="57"/>
    </row>
    <row r="411" spans="7:11" x14ac:dyDescent="0.2">
      <c r="G411" s="57"/>
      <c r="H411" s="57"/>
      <c r="I411" s="57"/>
      <c r="J411" s="57"/>
      <c r="K411" s="57"/>
    </row>
    <row r="412" spans="7:11" x14ac:dyDescent="0.2">
      <c r="G412" s="57"/>
      <c r="H412" s="57"/>
      <c r="I412" s="57"/>
      <c r="J412" s="57"/>
      <c r="K412" s="57"/>
    </row>
    <row r="413" spans="7:11" x14ac:dyDescent="0.2">
      <c r="G413" s="57"/>
      <c r="H413" s="57"/>
      <c r="I413" s="57"/>
      <c r="J413" s="57"/>
      <c r="K413" s="57"/>
    </row>
    <row r="414" spans="7:11" x14ac:dyDescent="0.2">
      <c r="G414" s="57"/>
      <c r="H414" s="57"/>
      <c r="I414" s="57"/>
      <c r="J414" s="57"/>
      <c r="K414" s="57"/>
    </row>
    <row r="415" spans="7:11" x14ac:dyDescent="0.2">
      <c r="G415" s="57"/>
      <c r="H415" s="57"/>
      <c r="I415" s="57"/>
      <c r="J415" s="57"/>
      <c r="K415" s="57"/>
    </row>
    <row r="416" spans="7:11" x14ac:dyDescent="0.2">
      <c r="G416" s="57"/>
      <c r="H416" s="57"/>
      <c r="I416" s="57"/>
      <c r="J416" s="57"/>
      <c r="K416" s="57"/>
    </row>
    <row r="417" spans="7:11" x14ac:dyDescent="0.2">
      <c r="G417" s="57"/>
      <c r="H417" s="57"/>
      <c r="I417" s="57"/>
      <c r="J417" s="57"/>
      <c r="K417" s="57"/>
    </row>
    <row r="418" spans="7:11" x14ac:dyDescent="0.2">
      <c r="G418" s="57"/>
      <c r="H418" s="57"/>
      <c r="I418" s="57"/>
      <c r="J418" s="57"/>
      <c r="K418" s="57"/>
    </row>
    <row r="419" spans="7:11" x14ac:dyDescent="0.2">
      <c r="G419" s="57"/>
      <c r="H419" s="57"/>
      <c r="I419" s="57"/>
      <c r="J419" s="57"/>
      <c r="K419" s="57"/>
    </row>
    <row r="420" spans="7:11" x14ac:dyDescent="0.2">
      <c r="G420" s="57"/>
      <c r="H420" s="57"/>
      <c r="I420" s="57"/>
      <c r="J420" s="57"/>
      <c r="K420" s="57"/>
    </row>
    <row r="421" spans="7:11" x14ac:dyDescent="0.2">
      <c r="G421" s="57"/>
      <c r="H421" s="57"/>
      <c r="I421" s="57"/>
      <c r="J421" s="57"/>
      <c r="K421" s="57"/>
    </row>
    <row r="422" spans="7:11" x14ac:dyDescent="0.2">
      <c r="G422" s="57"/>
      <c r="H422" s="57"/>
      <c r="I422" s="57"/>
      <c r="J422" s="57"/>
      <c r="K422" s="57"/>
    </row>
    <row r="423" spans="7:11" x14ac:dyDescent="0.2">
      <c r="G423" s="57"/>
      <c r="H423" s="57"/>
      <c r="I423" s="57"/>
      <c r="J423" s="57"/>
      <c r="K423" s="57"/>
    </row>
    <row r="424" spans="7:11" x14ac:dyDescent="0.2">
      <c r="G424" s="57"/>
      <c r="H424" s="57"/>
      <c r="I424" s="57"/>
      <c r="J424" s="57"/>
      <c r="K424" s="57"/>
    </row>
    <row r="425" spans="7:11" x14ac:dyDescent="0.2">
      <c r="G425" s="57"/>
      <c r="H425" s="57"/>
      <c r="I425" s="57"/>
      <c r="J425" s="57"/>
      <c r="K425" s="57"/>
    </row>
    <row r="426" spans="7:11" x14ac:dyDescent="0.2">
      <c r="G426" s="57"/>
      <c r="H426" s="57"/>
      <c r="I426" s="57"/>
      <c r="J426" s="57"/>
      <c r="K426" s="57"/>
    </row>
    <row r="427" spans="7:11" x14ac:dyDescent="0.2">
      <c r="G427" s="57"/>
      <c r="H427" s="57"/>
      <c r="I427" s="57"/>
      <c r="J427" s="57"/>
      <c r="K427" s="57"/>
    </row>
    <row r="428" spans="7:11" x14ac:dyDescent="0.2">
      <c r="G428" s="57"/>
      <c r="H428" s="57"/>
      <c r="I428" s="57"/>
      <c r="J428" s="57"/>
      <c r="K428" s="57"/>
    </row>
    <row r="429" spans="7:11" x14ac:dyDescent="0.2">
      <c r="G429" s="57"/>
      <c r="H429" s="57"/>
      <c r="I429" s="57"/>
      <c r="J429" s="57"/>
      <c r="K429" s="57"/>
    </row>
    <row r="430" spans="7:11" x14ac:dyDescent="0.2">
      <c r="G430" s="57"/>
      <c r="H430" s="57"/>
      <c r="I430" s="57"/>
      <c r="J430" s="57"/>
      <c r="K430" s="57"/>
    </row>
    <row r="431" spans="7:11" x14ac:dyDescent="0.2">
      <c r="G431" s="57"/>
      <c r="H431" s="57"/>
      <c r="I431" s="57"/>
      <c r="J431" s="57"/>
      <c r="K431" s="57"/>
    </row>
    <row r="432" spans="7:11" x14ac:dyDescent="0.2">
      <c r="G432" s="57"/>
      <c r="H432" s="57"/>
      <c r="I432" s="57"/>
      <c r="J432" s="57"/>
      <c r="K432" s="57"/>
    </row>
    <row r="433" spans="7:11" x14ac:dyDescent="0.2">
      <c r="G433" s="57"/>
      <c r="H433" s="57"/>
      <c r="I433" s="57"/>
      <c r="J433" s="57"/>
      <c r="K433" s="57"/>
    </row>
    <row r="434" spans="7:11" x14ac:dyDescent="0.2">
      <c r="G434" s="57"/>
      <c r="H434" s="57"/>
      <c r="I434" s="57"/>
      <c r="J434" s="57"/>
      <c r="K434" s="57"/>
    </row>
    <row r="435" spans="7:11" x14ac:dyDescent="0.2">
      <c r="G435" s="57"/>
      <c r="H435" s="57"/>
      <c r="I435" s="57"/>
      <c r="J435" s="57"/>
      <c r="K435" s="57"/>
    </row>
    <row r="436" spans="7:11" x14ac:dyDescent="0.2">
      <c r="G436" s="57"/>
      <c r="H436" s="57"/>
      <c r="I436" s="57"/>
      <c r="J436" s="57"/>
      <c r="K436" s="57"/>
    </row>
    <row r="437" spans="7:11" x14ac:dyDescent="0.2">
      <c r="G437" s="57"/>
      <c r="H437" s="57"/>
      <c r="I437" s="57"/>
      <c r="J437" s="57"/>
      <c r="K437" s="57"/>
    </row>
    <row r="438" spans="7:11" x14ac:dyDescent="0.2">
      <c r="G438" s="57"/>
      <c r="H438" s="57"/>
      <c r="I438" s="57"/>
      <c r="J438" s="57"/>
      <c r="K438" s="57"/>
    </row>
    <row r="439" spans="7:11" x14ac:dyDescent="0.2">
      <c r="G439" s="57"/>
      <c r="H439" s="57"/>
      <c r="I439" s="57"/>
      <c r="J439" s="57"/>
      <c r="K439" s="57"/>
    </row>
    <row r="440" spans="7:11" x14ac:dyDescent="0.2">
      <c r="G440" s="57"/>
      <c r="H440" s="57"/>
      <c r="I440" s="57"/>
      <c r="J440" s="57"/>
      <c r="K440" s="57"/>
    </row>
    <row r="441" spans="7:11" x14ac:dyDescent="0.2">
      <c r="G441" s="57"/>
      <c r="H441" s="57"/>
      <c r="I441" s="57"/>
      <c r="J441" s="57"/>
      <c r="K441" s="57"/>
    </row>
    <row r="442" spans="7:11" x14ac:dyDescent="0.2">
      <c r="G442" s="57"/>
      <c r="H442" s="57"/>
      <c r="I442" s="57"/>
      <c r="J442" s="57"/>
      <c r="K442" s="57"/>
    </row>
    <row r="443" spans="7:11" x14ac:dyDescent="0.2">
      <c r="G443" s="57"/>
      <c r="H443" s="57"/>
      <c r="I443" s="57"/>
      <c r="J443" s="57"/>
      <c r="K443" s="57"/>
    </row>
    <row r="444" spans="7:11" x14ac:dyDescent="0.2">
      <c r="G444" s="57"/>
      <c r="H444" s="57"/>
      <c r="I444" s="57"/>
      <c r="J444" s="57"/>
      <c r="K444" s="57"/>
    </row>
    <row r="445" spans="7:11" x14ac:dyDescent="0.2">
      <c r="G445" s="57"/>
      <c r="H445" s="57"/>
      <c r="I445" s="57"/>
      <c r="J445" s="57"/>
      <c r="K445" s="57"/>
    </row>
    <row r="446" spans="7:11" x14ac:dyDescent="0.2">
      <c r="G446" s="57"/>
      <c r="H446" s="57"/>
      <c r="I446" s="57"/>
      <c r="J446" s="57"/>
      <c r="K446" s="57"/>
    </row>
    <row r="447" spans="7:11" x14ac:dyDescent="0.2">
      <c r="G447" s="57"/>
      <c r="H447" s="57"/>
      <c r="I447" s="57"/>
      <c r="J447" s="57"/>
      <c r="K447" s="57"/>
    </row>
    <row r="448" spans="7:11" x14ac:dyDescent="0.2">
      <c r="G448" s="57"/>
      <c r="H448" s="57"/>
      <c r="I448" s="57"/>
      <c r="J448" s="57"/>
      <c r="K448" s="57"/>
    </row>
    <row r="449" spans="7:11" x14ac:dyDescent="0.2">
      <c r="G449" s="57"/>
      <c r="H449" s="57"/>
      <c r="I449" s="57"/>
      <c r="J449" s="57"/>
      <c r="K449" s="57"/>
    </row>
    <row r="450" spans="7:11" x14ac:dyDescent="0.2">
      <c r="G450" s="57"/>
      <c r="H450" s="57"/>
      <c r="I450" s="57"/>
      <c r="J450" s="57"/>
      <c r="K450" s="57"/>
    </row>
    <row r="451" spans="7:11" x14ac:dyDescent="0.2">
      <c r="G451" s="57"/>
      <c r="H451" s="57"/>
      <c r="I451" s="57"/>
      <c r="J451" s="57"/>
      <c r="K451" s="57"/>
    </row>
    <row r="452" spans="7:11" x14ac:dyDescent="0.2">
      <c r="G452" s="57"/>
      <c r="H452" s="57"/>
      <c r="I452" s="57"/>
      <c r="J452" s="57"/>
      <c r="K452" s="57"/>
    </row>
    <row r="453" spans="7:11" x14ac:dyDescent="0.2">
      <c r="G453" s="57"/>
      <c r="H453" s="57"/>
      <c r="I453" s="57"/>
      <c r="J453" s="57"/>
      <c r="K453" s="57"/>
    </row>
    <row r="454" spans="7:11" x14ac:dyDescent="0.2">
      <c r="G454" s="57"/>
      <c r="H454" s="57"/>
      <c r="I454" s="57"/>
      <c r="J454" s="57"/>
      <c r="K454" s="57"/>
    </row>
    <row r="455" spans="7:11" x14ac:dyDescent="0.2">
      <c r="G455" s="57"/>
      <c r="H455" s="57"/>
      <c r="I455" s="57"/>
      <c r="J455" s="57"/>
      <c r="K455" s="57"/>
    </row>
    <row r="456" spans="7:11" x14ac:dyDescent="0.2">
      <c r="G456" s="57"/>
      <c r="H456" s="57"/>
      <c r="I456" s="57"/>
      <c r="J456" s="57"/>
      <c r="K456" s="57"/>
    </row>
    <row r="457" spans="7:11" x14ac:dyDescent="0.2">
      <c r="G457" s="57"/>
      <c r="H457" s="57"/>
      <c r="I457" s="57"/>
      <c r="J457" s="57"/>
      <c r="K457" s="57"/>
    </row>
    <row r="458" spans="7:11" x14ac:dyDescent="0.2">
      <c r="G458" s="57"/>
      <c r="H458" s="57"/>
      <c r="I458" s="57"/>
      <c r="J458" s="57"/>
      <c r="K458" s="57"/>
    </row>
    <row r="459" spans="7:11" x14ac:dyDescent="0.2">
      <c r="G459" s="57"/>
      <c r="H459" s="57"/>
      <c r="I459" s="57"/>
      <c r="J459" s="57"/>
      <c r="K459" s="57"/>
    </row>
    <row r="460" spans="7:11" x14ac:dyDescent="0.2">
      <c r="G460" s="57"/>
      <c r="H460" s="57"/>
      <c r="I460" s="57"/>
      <c r="J460" s="57"/>
      <c r="K460" s="57"/>
    </row>
    <row r="461" spans="7:11" x14ac:dyDescent="0.2">
      <c r="G461" s="57"/>
      <c r="H461" s="57"/>
      <c r="I461" s="57"/>
      <c r="J461" s="57"/>
      <c r="K461" s="57"/>
    </row>
    <row r="462" spans="7:11" x14ac:dyDescent="0.2">
      <c r="G462" s="57"/>
      <c r="H462" s="57"/>
      <c r="I462" s="57"/>
      <c r="J462" s="57"/>
      <c r="K462" s="57"/>
    </row>
    <row r="463" spans="7:11" x14ac:dyDescent="0.2">
      <c r="G463" s="57"/>
      <c r="H463" s="57"/>
      <c r="I463" s="57"/>
      <c r="J463" s="57"/>
      <c r="K463" s="57"/>
    </row>
    <row r="464" spans="7:11" x14ac:dyDescent="0.2">
      <c r="G464" s="57"/>
      <c r="H464" s="57"/>
      <c r="I464" s="57"/>
      <c r="J464" s="57"/>
      <c r="K464" s="57"/>
    </row>
    <row r="465" spans="7:11" x14ac:dyDescent="0.2">
      <c r="G465" s="57"/>
      <c r="H465" s="57"/>
      <c r="I465" s="57"/>
      <c r="J465" s="57"/>
      <c r="K465" s="57"/>
    </row>
    <row r="466" spans="7:11" x14ac:dyDescent="0.2">
      <c r="G466" s="57"/>
      <c r="H466" s="57"/>
      <c r="I466" s="57"/>
      <c r="J466" s="57"/>
      <c r="K466" s="57"/>
    </row>
    <row r="467" spans="7:11" x14ac:dyDescent="0.2">
      <c r="G467" s="57"/>
      <c r="H467" s="57"/>
      <c r="I467" s="57"/>
      <c r="J467" s="57"/>
      <c r="K467" s="57"/>
    </row>
    <row r="468" spans="7:11" x14ac:dyDescent="0.2">
      <c r="G468" s="57"/>
      <c r="H468" s="57"/>
      <c r="I468" s="57"/>
      <c r="J468" s="57"/>
      <c r="K468" s="57"/>
    </row>
    <row r="469" spans="7:11" x14ac:dyDescent="0.2">
      <c r="G469" s="57"/>
      <c r="H469" s="57"/>
      <c r="I469" s="57"/>
      <c r="J469" s="57"/>
      <c r="K469" s="57"/>
    </row>
    <row r="470" spans="7:11" x14ac:dyDescent="0.2">
      <c r="G470" s="57"/>
      <c r="H470" s="57"/>
      <c r="I470" s="57"/>
      <c r="J470" s="57"/>
      <c r="K470" s="57"/>
    </row>
    <row r="471" spans="7:11" x14ac:dyDescent="0.2">
      <c r="G471" s="57"/>
      <c r="H471" s="57"/>
      <c r="I471" s="57"/>
      <c r="J471" s="57"/>
      <c r="K471" s="57"/>
    </row>
    <row r="472" spans="7:11" x14ac:dyDescent="0.2">
      <c r="G472" s="57"/>
      <c r="H472" s="57"/>
      <c r="I472" s="57"/>
      <c r="J472" s="57"/>
      <c r="K472" s="57"/>
    </row>
    <row r="473" spans="7:11" x14ac:dyDescent="0.2">
      <c r="G473" s="57"/>
      <c r="H473" s="57"/>
      <c r="I473" s="57"/>
      <c r="J473" s="57"/>
      <c r="K473" s="57"/>
    </row>
    <row r="474" spans="7:11" x14ac:dyDescent="0.2">
      <c r="G474" s="57"/>
      <c r="H474" s="57"/>
      <c r="I474" s="57"/>
      <c r="J474" s="57"/>
      <c r="K474" s="57"/>
    </row>
    <row r="475" spans="7:11" x14ac:dyDescent="0.2">
      <c r="G475" s="57"/>
      <c r="H475" s="57"/>
      <c r="I475" s="57"/>
      <c r="J475" s="57"/>
      <c r="K475" s="57"/>
    </row>
    <row r="476" spans="7:11" x14ac:dyDescent="0.2">
      <c r="G476" s="57"/>
      <c r="H476" s="57"/>
      <c r="I476" s="57"/>
      <c r="J476" s="57"/>
      <c r="K476" s="57"/>
    </row>
    <row r="477" spans="7:11" x14ac:dyDescent="0.2">
      <c r="G477" s="57"/>
      <c r="H477" s="57"/>
      <c r="I477" s="57"/>
      <c r="J477" s="57"/>
      <c r="K477" s="57"/>
    </row>
    <row r="478" spans="7:11" x14ac:dyDescent="0.2">
      <c r="G478" s="57"/>
      <c r="H478" s="57"/>
      <c r="I478" s="57"/>
      <c r="J478" s="57"/>
      <c r="K478" s="57"/>
    </row>
    <row r="479" spans="7:11" x14ac:dyDescent="0.2">
      <c r="G479" s="57"/>
      <c r="H479" s="57"/>
      <c r="I479" s="57"/>
      <c r="J479" s="57"/>
      <c r="K479" s="57"/>
    </row>
    <row r="480" spans="7:11" x14ac:dyDescent="0.2">
      <c r="G480" s="57"/>
      <c r="H480" s="57"/>
      <c r="I480" s="57"/>
      <c r="J480" s="57"/>
      <c r="K480" s="57"/>
    </row>
    <row r="481" spans="7:11" x14ac:dyDescent="0.2">
      <c r="G481" s="57"/>
      <c r="H481" s="57"/>
      <c r="I481" s="57"/>
      <c r="J481" s="57"/>
      <c r="K481" s="57"/>
    </row>
    <row r="482" spans="7:11" x14ac:dyDescent="0.2">
      <c r="G482" s="57"/>
      <c r="H482" s="57"/>
      <c r="I482" s="57"/>
      <c r="J482" s="57"/>
      <c r="K482" s="57"/>
    </row>
    <row r="483" spans="7:11" x14ac:dyDescent="0.2">
      <c r="G483" s="57"/>
      <c r="H483" s="57"/>
      <c r="I483" s="57"/>
      <c r="J483" s="57"/>
      <c r="K483" s="57"/>
    </row>
    <row r="484" spans="7:11" x14ac:dyDescent="0.2">
      <c r="G484" s="57"/>
      <c r="H484" s="57"/>
      <c r="I484" s="57"/>
      <c r="J484" s="57"/>
      <c r="K484" s="57"/>
    </row>
    <row r="485" spans="7:11" x14ac:dyDescent="0.2">
      <c r="G485" s="57"/>
      <c r="H485" s="57"/>
      <c r="I485" s="57"/>
      <c r="J485" s="57"/>
      <c r="K485" s="57"/>
    </row>
    <row r="486" spans="7:11" x14ac:dyDescent="0.2">
      <c r="G486" s="57"/>
      <c r="H486" s="57"/>
      <c r="I486" s="57"/>
      <c r="J486" s="57"/>
      <c r="K486" s="57"/>
    </row>
    <row r="487" spans="7:11" x14ac:dyDescent="0.2">
      <c r="G487" s="57"/>
      <c r="H487" s="57"/>
      <c r="I487" s="57"/>
      <c r="J487" s="57"/>
      <c r="K487" s="57"/>
    </row>
    <row r="488" spans="7:11" x14ac:dyDescent="0.2">
      <c r="G488" s="57"/>
      <c r="H488" s="57"/>
      <c r="I488" s="57"/>
      <c r="J488" s="57"/>
      <c r="K488" s="57"/>
    </row>
    <row r="489" spans="7:11" x14ac:dyDescent="0.2">
      <c r="G489" s="57"/>
      <c r="H489" s="57"/>
      <c r="I489" s="57"/>
      <c r="J489" s="57"/>
      <c r="K489" s="57"/>
    </row>
    <row r="490" spans="7:11" x14ac:dyDescent="0.2">
      <c r="G490" s="57"/>
      <c r="H490" s="57"/>
      <c r="I490" s="57"/>
      <c r="J490" s="57"/>
      <c r="K490" s="57"/>
    </row>
    <row r="491" spans="7:11" x14ac:dyDescent="0.2">
      <c r="G491" s="57"/>
      <c r="H491" s="57"/>
      <c r="I491" s="57"/>
      <c r="J491" s="57"/>
      <c r="K491" s="57"/>
    </row>
    <row r="492" spans="7:11" x14ac:dyDescent="0.2">
      <c r="G492" s="57"/>
      <c r="H492" s="57"/>
      <c r="I492" s="57"/>
      <c r="J492" s="57"/>
      <c r="K492" s="57"/>
    </row>
    <row r="493" spans="7:11" x14ac:dyDescent="0.2">
      <c r="G493" s="57"/>
      <c r="H493" s="57"/>
      <c r="I493" s="57"/>
      <c r="J493" s="57"/>
      <c r="K493" s="57"/>
    </row>
    <row r="494" spans="7:11" x14ac:dyDescent="0.2">
      <c r="G494" s="57"/>
      <c r="H494" s="57"/>
      <c r="I494" s="57"/>
      <c r="J494" s="57"/>
      <c r="K494" s="57"/>
    </row>
    <row r="495" spans="7:11" x14ac:dyDescent="0.2">
      <c r="G495" s="57"/>
      <c r="H495" s="57"/>
      <c r="I495" s="57"/>
      <c r="J495" s="57"/>
      <c r="K495" s="57"/>
    </row>
    <row r="496" spans="7:11" x14ac:dyDescent="0.2">
      <c r="G496" s="57"/>
      <c r="H496" s="57"/>
      <c r="I496" s="57"/>
      <c r="J496" s="57"/>
      <c r="K496" s="57"/>
    </row>
    <row r="497" spans="7:11" x14ac:dyDescent="0.2">
      <c r="G497" s="57"/>
      <c r="H497" s="57"/>
      <c r="I497" s="57"/>
      <c r="J497" s="57"/>
      <c r="K497" s="57"/>
    </row>
    <row r="498" spans="7:11" x14ac:dyDescent="0.2">
      <c r="G498" s="57"/>
      <c r="H498" s="57"/>
      <c r="I498" s="57"/>
      <c r="J498" s="57"/>
      <c r="K498" s="57"/>
    </row>
    <row r="499" spans="7:11" x14ac:dyDescent="0.2">
      <c r="G499" s="57"/>
      <c r="H499" s="57"/>
      <c r="I499" s="57"/>
      <c r="J499" s="57"/>
      <c r="K499" s="57"/>
    </row>
    <row r="500" spans="7:11" x14ac:dyDescent="0.2">
      <c r="G500" s="57"/>
      <c r="H500" s="57"/>
      <c r="I500" s="57"/>
      <c r="J500" s="57"/>
      <c r="K500" s="57"/>
    </row>
    <row r="501" spans="7:11" x14ac:dyDescent="0.2">
      <c r="G501" s="57"/>
      <c r="H501" s="57"/>
      <c r="I501" s="57"/>
      <c r="J501" s="57"/>
      <c r="K501" s="57"/>
    </row>
    <row r="502" spans="7:11" x14ac:dyDescent="0.2">
      <c r="G502" s="57"/>
      <c r="H502" s="57"/>
      <c r="I502" s="57"/>
      <c r="J502" s="57"/>
      <c r="K502" s="57"/>
    </row>
    <row r="503" spans="7:11" x14ac:dyDescent="0.2">
      <c r="G503" s="57"/>
      <c r="H503" s="57"/>
      <c r="I503" s="57"/>
      <c r="J503" s="57"/>
      <c r="K503" s="57"/>
    </row>
  </sheetData>
  <hyperlinks>
    <hyperlink ref="A1" location="'statewide summary'!Print_Titles" display="Link to Summary Worksheet" xr:uid="{A98D3EA6-8899-4D62-BE9C-4491147295E5}"/>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2/19/2025</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BC2B9-66E9-494A-A60B-B427E624D870}">
  <dimension ref="A1:N170"/>
  <sheetViews>
    <sheetView showGridLines="0" workbookViewId="0">
      <pane xSplit="2" ySplit="10" topLeftCell="C11" activePane="bottomRight" state="frozen"/>
      <selection pane="topRight" activeCell="C1" sqref="C1"/>
      <selection pane="bottomLeft" activeCell="A14" sqref="A14"/>
      <selection pane="bottomRight" activeCell="B17" sqref="B17"/>
    </sheetView>
  </sheetViews>
  <sheetFormatPr defaultRowHeight="12.75" x14ac:dyDescent="0.2"/>
  <cols>
    <col min="1" max="1" width="4.85546875" style="39" customWidth="1"/>
    <col min="2" max="2" width="32" style="39" customWidth="1"/>
    <col min="3" max="9" width="13.7109375" style="39" customWidth="1"/>
    <col min="10" max="10" width="1.7109375" style="39" customWidth="1"/>
    <col min="11" max="11" width="9.140625" style="39"/>
    <col min="12" max="12" width="1.42578125" style="39" customWidth="1"/>
    <col min="13" max="16384" width="9.140625" style="39"/>
  </cols>
  <sheetData>
    <row r="1" spans="1:11" ht="16.149999999999999" customHeight="1" x14ac:dyDescent="0.2">
      <c r="A1" s="92" t="s">
        <v>8923</v>
      </c>
    </row>
    <row r="2" spans="1:11" ht="14.45" customHeight="1" x14ac:dyDescent="0.2">
      <c r="B2" s="94" t="s">
        <v>1392</v>
      </c>
    </row>
    <row r="3" spans="1:11" ht="2.1" customHeight="1" x14ac:dyDescent="0.2"/>
    <row r="4" spans="1:11" ht="14.45" customHeight="1" x14ac:dyDescent="0.2">
      <c r="B4" s="46" t="s">
        <v>1</v>
      </c>
    </row>
    <row r="5" spans="1:11" ht="1.1499999999999999" customHeight="1" x14ac:dyDescent="0.2"/>
    <row r="6" spans="1:11" ht="14.45" customHeight="1" x14ac:dyDescent="0.2">
      <c r="B6" s="46" t="s">
        <v>2</v>
      </c>
    </row>
    <row r="7" spans="1:11" ht="0.75" customHeight="1" x14ac:dyDescent="0.2"/>
    <row r="8" spans="1:11" ht="14.45" customHeight="1" x14ac:dyDescent="0.2">
      <c r="B8" s="47" t="s">
        <v>3</v>
      </c>
    </row>
    <row r="9" spans="1:11" x14ac:dyDescent="0.2">
      <c r="B9" s="42" t="s">
        <v>4</v>
      </c>
      <c r="C9" s="37" t="s">
        <v>4</v>
      </c>
      <c r="D9" s="37" t="s">
        <v>4</v>
      </c>
      <c r="E9" s="37" t="s">
        <v>4</v>
      </c>
      <c r="F9" s="37" t="s">
        <v>4</v>
      </c>
      <c r="G9" s="37" t="s">
        <v>4</v>
      </c>
      <c r="H9" s="37" t="s">
        <v>5</v>
      </c>
      <c r="I9" s="37" t="s">
        <v>174</v>
      </c>
    </row>
    <row r="10" spans="1:11" x14ac:dyDescent="0.2">
      <c r="B10" s="43" t="s">
        <v>4</v>
      </c>
      <c r="C10" s="38" t="s">
        <v>7</v>
      </c>
      <c r="D10" s="38" t="s">
        <v>8</v>
      </c>
      <c r="E10" s="38" t="s">
        <v>9</v>
      </c>
      <c r="F10" s="38" t="s">
        <v>10</v>
      </c>
      <c r="G10" s="38" t="s">
        <v>11</v>
      </c>
      <c r="H10" s="38" t="s">
        <v>12</v>
      </c>
      <c r="I10" s="38" t="s">
        <v>13</v>
      </c>
      <c r="K10" s="54" t="s">
        <v>331</v>
      </c>
    </row>
    <row r="11" spans="1:11" x14ac:dyDescent="0.2">
      <c r="B11" s="42" t="s">
        <v>1402</v>
      </c>
      <c r="C11" s="86">
        <v>10547.601000000001</v>
      </c>
      <c r="D11" s="86">
        <v>11722.021000000001</v>
      </c>
      <c r="E11" s="86">
        <v>11946.968999999999</v>
      </c>
      <c r="F11" s="86">
        <v>12966.964</v>
      </c>
      <c r="G11" s="86">
        <v>23369.466830000001</v>
      </c>
      <c r="H11" s="86">
        <v>0</v>
      </c>
      <c r="I11" s="86">
        <v>0</v>
      </c>
    </row>
    <row r="12" spans="1:11" x14ac:dyDescent="0.2">
      <c r="B12" s="42" t="s">
        <v>1400</v>
      </c>
      <c r="C12" s="86">
        <v>714259.446</v>
      </c>
      <c r="D12" s="86">
        <v>711310.19099999999</v>
      </c>
      <c r="E12" s="86">
        <v>724912.45799999998</v>
      </c>
      <c r="F12" s="86">
        <v>927184.71100000001</v>
      </c>
      <c r="G12" s="86">
        <v>1031225.95945</v>
      </c>
      <c r="H12" s="86">
        <v>0</v>
      </c>
      <c r="I12" s="86">
        <v>0</v>
      </c>
    </row>
    <row r="13" spans="1:11" x14ac:dyDescent="0.2">
      <c r="B13" s="42" t="s">
        <v>1401</v>
      </c>
      <c r="C13" s="86">
        <v>0</v>
      </c>
      <c r="D13" s="86">
        <v>0</v>
      </c>
      <c r="E13" s="86">
        <v>0</v>
      </c>
      <c r="F13" s="86">
        <v>0</v>
      </c>
      <c r="G13" s="86">
        <v>0</v>
      </c>
      <c r="H13" s="86">
        <v>36746</v>
      </c>
      <c r="I13" s="86">
        <v>28765</v>
      </c>
    </row>
    <row r="14" spans="1:11" x14ac:dyDescent="0.2">
      <c r="B14" s="42" t="s">
        <v>1400</v>
      </c>
      <c r="C14" s="86">
        <v>0</v>
      </c>
      <c r="D14" s="86">
        <v>0</v>
      </c>
      <c r="E14" s="86">
        <v>0</v>
      </c>
      <c r="F14" s="86">
        <v>0</v>
      </c>
      <c r="G14" s="86">
        <v>0</v>
      </c>
      <c r="H14" s="86">
        <v>1089643</v>
      </c>
      <c r="I14" s="86">
        <v>1217564</v>
      </c>
    </row>
    <row r="15" spans="1:11" x14ac:dyDescent="0.2">
      <c r="B15" s="45" t="s">
        <v>146</v>
      </c>
      <c r="C15" s="41">
        <v>724807.04700000002</v>
      </c>
      <c r="D15" s="41">
        <v>723032.21200000006</v>
      </c>
      <c r="E15" s="41">
        <v>736859.42700000003</v>
      </c>
      <c r="F15" s="41">
        <v>940151.67500000005</v>
      </c>
      <c r="G15" s="41">
        <v>1054595.42628</v>
      </c>
      <c r="H15" s="41">
        <v>1126389</v>
      </c>
      <c r="I15" s="41">
        <v>1246329</v>
      </c>
    </row>
    <row r="17" spans="1:14" x14ac:dyDescent="0.2">
      <c r="B17" s="72" t="s">
        <v>9036</v>
      </c>
      <c r="C17" s="87"/>
      <c r="D17" s="87"/>
      <c r="E17" s="87"/>
      <c r="F17" s="87"/>
      <c r="G17" s="87"/>
      <c r="H17" s="87"/>
      <c r="I17" s="88">
        <f>I15+K17</f>
        <v>1246329</v>
      </c>
      <c r="K17" s="55">
        <f>SUM(K18:K128)</f>
        <v>0</v>
      </c>
    </row>
    <row r="18" spans="1:14" x14ac:dyDescent="0.2">
      <c r="B18" s="87" t="s">
        <v>257</v>
      </c>
      <c r="C18" s="87"/>
      <c r="D18" s="87"/>
      <c r="E18" s="87"/>
      <c r="F18" s="87"/>
      <c r="G18" s="87"/>
      <c r="H18" s="87"/>
      <c r="I18" s="89">
        <f>I17/I15-1</f>
        <v>0</v>
      </c>
      <c r="K18" s="56"/>
    </row>
    <row r="19" spans="1:14" x14ac:dyDescent="0.2">
      <c r="G19" s="57"/>
      <c r="H19" s="57"/>
      <c r="I19" s="57"/>
      <c r="J19" s="57"/>
      <c r="K19" s="58"/>
    </row>
    <row r="20" spans="1:14" x14ac:dyDescent="0.2">
      <c r="D20" s="57"/>
      <c r="E20" s="57"/>
      <c r="F20" s="57"/>
      <c r="G20" s="57"/>
      <c r="H20" s="57"/>
      <c r="I20" s="57"/>
      <c r="J20" s="57"/>
      <c r="K20" s="58"/>
    </row>
    <row r="21" spans="1:14" x14ac:dyDescent="0.2">
      <c r="A21" s="59" t="s">
        <v>256</v>
      </c>
      <c r="D21" s="57"/>
      <c r="E21" s="57"/>
      <c r="F21" s="57"/>
      <c r="G21" s="57"/>
      <c r="H21" s="57"/>
      <c r="I21" s="57"/>
      <c r="J21" s="57"/>
      <c r="K21" s="58"/>
    </row>
    <row r="22" spans="1:14" x14ac:dyDescent="0.2">
      <c r="D22" s="57"/>
      <c r="E22" s="57"/>
      <c r="F22" s="57"/>
      <c r="G22" s="57"/>
      <c r="H22" s="57"/>
      <c r="I22" s="57"/>
      <c r="J22" s="57"/>
      <c r="K22" s="58"/>
    </row>
    <row r="23" spans="1:14" x14ac:dyDescent="0.2">
      <c r="A23" s="60">
        <v>2021</v>
      </c>
      <c r="D23" s="57"/>
      <c r="E23" s="57"/>
      <c r="F23" s="57"/>
      <c r="G23" s="57"/>
      <c r="H23" s="57"/>
      <c r="I23" s="57"/>
      <c r="J23" s="57"/>
      <c r="K23" s="58"/>
    </row>
    <row r="24" spans="1:14" x14ac:dyDescent="0.2">
      <c r="B24" s="26" t="s">
        <v>7389</v>
      </c>
      <c r="F24" s="57"/>
      <c r="G24" s="57">
        <v>500</v>
      </c>
      <c r="H24" s="57">
        <v>0</v>
      </c>
      <c r="I24" s="57"/>
      <c r="J24" s="57"/>
      <c r="K24" s="58"/>
      <c r="M24" s="39" t="s">
        <v>184</v>
      </c>
      <c r="N24" s="26" t="s">
        <v>7399</v>
      </c>
    </row>
    <row r="25" spans="1:14" x14ac:dyDescent="0.2">
      <c r="B25" s="26" t="s">
        <v>7390</v>
      </c>
      <c r="F25" s="57"/>
      <c r="G25" s="57">
        <v>32</v>
      </c>
      <c r="H25" s="57">
        <v>0</v>
      </c>
      <c r="I25" s="57"/>
      <c r="J25" s="57"/>
      <c r="K25" s="58"/>
      <c r="M25" s="39" t="s">
        <v>184</v>
      </c>
      <c r="N25" s="26" t="s">
        <v>7400</v>
      </c>
    </row>
    <row r="26" spans="1:14" x14ac:dyDescent="0.2">
      <c r="B26" s="26" t="s">
        <v>3700</v>
      </c>
      <c r="F26" s="57"/>
      <c r="G26" s="57">
        <v>8250</v>
      </c>
      <c r="H26" s="57">
        <v>0</v>
      </c>
      <c r="I26" s="57"/>
      <c r="J26" s="57"/>
      <c r="K26" s="58"/>
      <c r="M26" s="39" t="s">
        <v>184</v>
      </c>
      <c r="N26" s="26" t="s">
        <v>7401</v>
      </c>
    </row>
    <row r="27" spans="1:14" x14ac:dyDescent="0.2">
      <c r="B27" s="26" t="s">
        <v>7391</v>
      </c>
      <c r="F27" s="57"/>
      <c r="G27" s="57">
        <v>500</v>
      </c>
      <c r="H27" s="57">
        <v>0</v>
      </c>
      <c r="I27" s="57"/>
      <c r="J27" s="57"/>
      <c r="K27" s="58"/>
      <c r="M27" s="39" t="s">
        <v>184</v>
      </c>
      <c r="N27" s="26" t="s">
        <v>7402</v>
      </c>
    </row>
    <row r="28" spans="1:14" x14ac:dyDescent="0.2">
      <c r="B28" s="26" t="s">
        <v>7392</v>
      </c>
      <c r="F28" s="57"/>
      <c r="G28" s="57">
        <v>25</v>
      </c>
      <c r="H28" s="57">
        <v>0</v>
      </c>
      <c r="I28" s="57"/>
      <c r="J28" s="57"/>
      <c r="K28" s="58"/>
      <c r="M28" s="39" t="s">
        <v>184</v>
      </c>
      <c r="N28" s="26" t="s">
        <v>7403</v>
      </c>
    </row>
    <row r="29" spans="1:14" x14ac:dyDescent="0.2">
      <c r="B29" s="26" t="s">
        <v>7393</v>
      </c>
      <c r="F29" s="57"/>
      <c r="G29" s="57">
        <v>1150</v>
      </c>
      <c r="H29" s="57">
        <v>1162</v>
      </c>
      <c r="I29" s="57"/>
      <c r="J29" s="57"/>
      <c r="K29" s="58"/>
      <c r="M29" s="39" t="s">
        <v>180</v>
      </c>
      <c r="N29" s="26" t="s">
        <v>7404</v>
      </c>
    </row>
    <row r="30" spans="1:14" x14ac:dyDescent="0.2">
      <c r="B30" s="26" t="s">
        <v>7394</v>
      </c>
      <c r="F30" s="57"/>
      <c r="G30" s="57">
        <v>516</v>
      </c>
      <c r="H30" s="57">
        <v>435</v>
      </c>
      <c r="I30" s="57"/>
      <c r="J30" s="57"/>
      <c r="K30" s="58"/>
      <c r="M30" s="39" t="s">
        <v>182</v>
      </c>
      <c r="N30" s="26" t="s">
        <v>7405</v>
      </c>
    </row>
    <row r="31" spans="1:14" x14ac:dyDescent="0.2">
      <c r="B31" s="26" t="s">
        <v>7395</v>
      </c>
      <c r="F31" s="57"/>
      <c r="G31" s="57">
        <v>8480</v>
      </c>
      <c r="H31" s="57">
        <v>8568</v>
      </c>
      <c r="I31" s="57"/>
      <c r="J31" s="57"/>
      <c r="K31" s="58"/>
      <c r="M31" s="39" t="s">
        <v>180</v>
      </c>
      <c r="N31" s="26" t="s">
        <v>7406</v>
      </c>
    </row>
    <row r="32" spans="1:14" x14ac:dyDescent="0.2">
      <c r="B32" s="26" t="s">
        <v>7396</v>
      </c>
      <c r="F32" s="57"/>
      <c r="G32" s="57">
        <v>58</v>
      </c>
      <c r="H32" s="57">
        <v>59</v>
      </c>
      <c r="I32" s="57"/>
      <c r="J32" s="57"/>
      <c r="K32" s="58"/>
      <c r="M32" s="39" t="s">
        <v>180</v>
      </c>
      <c r="N32" s="26" t="s">
        <v>7407</v>
      </c>
    </row>
    <row r="33" spans="1:14" x14ac:dyDescent="0.2">
      <c r="B33" s="26" t="s">
        <v>7397</v>
      </c>
      <c r="F33" s="57"/>
      <c r="G33" s="57">
        <v>500</v>
      </c>
      <c r="H33" s="57">
        <v>0</v>
      </c>
      <c r="I33" s="57"/>
      <c r="J33" s="57"/>
      <c r="K33" s="58"/>
      <c r="M33" s="39" t="s">
        <v>184</v>
      </c>
      <c r="N33" s="26" t="s">
        <v>7408</v>
      </c>
    </row>
    <row r="34" spans="1:14" x14ac:dyDescent="0.2">
      <c r="B34" s="26" t="s">
        <v>7398</v>
      </c>
      <c r="F34" s="57"/>
      <c r="G34" s="57">
        <v>2417</v>
      </c>
      <c r="H34" s="57">
        <v>2300</v>
      </c>
      <c r="I34" s="57"/>
      <c r="J34" s="57"/>
      <c r="K34" s="58"/>
      <c r="M34" s="39" t="s">
        <v>180</v>
      </c>
      <c r="N34" s="26" t="s">
        <v>7409</v>
      </c>
    </row>
    <row r="35" spans="1:14" x14ac:dyDescent="0.2">
      <c r="B35" s="39" t="s">
        <v>221</v>
      </c>
      <c r="F35" s="57"/>
      <c r="G35" s="57">
        <v>33</v>
      </c>
      <c r="H35" s="57">
        <v>144</v>
      </c>
      <c r="I35" s="57"/>
      <c r="J35" s="57"/>
      <c r="K35" s="58"/>
      <c r="N35" s="3" t="s">
        <v>2345</v>
      </c>
    </row>
    <row r="36" spans="1:14" x14ac:dyDescent="0.2">
      <c r="B36" s="39" t="s">
        <v>166</v>
      </c>
      <c r="F36" s="57"/>
      <c r="G36" s="57">
        <v>99</v>
      </c>
      <c r="H36" s="57">
        <v>-12</v>
      </c>
      <c r="I36" s="57"/>
      <c r="J36" s="57"/>
      <c r="K36" s="58"/>
    </row>
    <row r="37" spans="1:14" x14ac:dyDescent="0.2">
      <c r="F37" s="57"/>
      <c r="G37" s="57"/>
      <c r="H37" s="57"/>
      <c r="I37" s="57"/>
      <c r="J37" s="57"/>
      <c r="K37" s="58"/>
    </row>
    <row r="38" spans="1:14" x14ac:dyDescent="0.2">
      <c r="A38" s="39">
        <v>2022</v>
      </c>
      <c r="F38" s="57"/>
      <c r="G38" s="57"/>
      <c r="H38" s="57"/>
      <c r="I38" s="57"/>
      <c r="J38" s="57"/>
      <c r="K38" s="58"/>
    </row>
    <row r="39" spans="1:14" x14ac:dyDescent="0.2">
      <c r="B39" s="26" t="s">
        <v>6948</v>
      </c>
      <c r="F39" s="57"/>
      <c r="G39" s="57">
        <v>275</v>
      </c>
      <c r="H39" s="57">
        <v>556</v>
      </c>
      <c r="I39" s="57"/>
      <c r="J39" s="57"/>
      <c r="K39" s="58"/>
      <c r="M39" s="39" t="s">
        <v>180</v>
      </c>
      <c r="N39" s="26" t="s">
        <v>7423</v>
      </c>
    </row>
    <row r="40" spans="1:14" x14ac:dyDescent="0.2">
      <c r="B40" s="26" t="s">
        <v>7410</v>
      </c>
      <c r="F40" s="57"/>
      <c r="G40" s="57">
        <v>137</v>
      </c>
      <c r="H40" s="57">
        <v>277</v>
      </c>
      <c r="I40" s="57"/>
      <c r="J40" s="57"/>
      <c r="K40" s="58"/>
      <c r="M40" s="39" t="s">
        <v>180</v>
      </c>
      <c r="N40" s="26" t="s">
        <v>2178</v>
      </c>
    </row>
    <row r="41" spans="1:14" x14ac:dyDescent="0.2">
      <c r="B41" s="26" t="s">
        <v>7411</v>
      </c>
      <c r="F41" s="57"/>
      <c r="G41" s="57">
        <v>1200</v>
      </c>
      <c r="H41" s="57">
        <v>4446</v>
      </c>
      <c r="I41" s="57"/>
      <c r="J41" s="57"/>
      <c r="K41" s="58"/>
      <c r="M41" s="39" t="s">
        <v>182</v>
      </c>
      <c r="N41" s="26" t="s">
        <v>7424</v>
      </c>
    </row>
    <row r="42" spans="1:14" x14ac:dyDescent="0.2">
      <c r="B42" s="26" t="s">
        <v>7412</v>
      </c>
      <c r="F42" s="57"/>
      <c r="G42" s="57">
        <v>850</v>
      </c>
      <c r="H42" s="57">
        <v>1718</v>
      </c>
      <c r="I42" s="57"/>
      <c r="J42" s="57"/>
      <c r="K42" s="58"/>
      <c r="M42" s="39" t="s">
        <v>180</v>
      </c>
      <c r="N42" s="26" t="s">
        <v>7425</v>
      </c>
    </row>
    <row r="43" spans="1:14" x14ac:dyDescent="0.2">
      <c r="B43" s="26" t="s">
        <v>3700</v>
      </c>
      <c r="F43" s="57"/>
      <c r="G43" s="57">
        <v>2000</v>
      </c>
      <c r="H43" s="57">
        <v>0</v>
      </c>
      <c r="I43" s="57"/>
      <c r="J43" s="57"/>
      <c r="K43" s="58"/>
      <c r="M43" s="39" t="s">
        <v>184</v>
      </c>
      <c r="N43" s="26" t="s">
        <v>7426</v>
      </c>
    </row>
    <row r="44" spans="1:14" x14ac:dyDescent="0.2">
      <c r="B44" s="26" t="s">
        <v>7413</v>
      </c>
      <c r="F44" s="57"/>
      <c r="G44" s="57">
        <v>34277</v>
      </c>
      <c r="H44" s="57">
        <v>69265</v>
      </c>
      <c r="I44" s="57"/>
      <c r="J44" s="57"/>
      <c r="K44" s="58"/>
      <c r="M44" s="39" t="s">
        <v>180</v>
      </c>
      <c r="N44" s="26" t="s">
        <v>7427</v>
      </c>
    </row>
    <row r="45" spans="1:14" x14ac:dyDescent="0.2">
      <c r="B45" s="26" t="s">
        <v>7414</v>
      </c>
      <c r="F45" s="57"/>
      <c r="G45" s="57">
        <v>10</v>
      </c>
      <c r="H45" s="57">
        <v>0</v>
      </c>
      <c r="I45" s="57"/>
      <c r="J45" s="57"/>
      <c r="K45" s="58"/>
      <c r="M45" s="39" t="s">
        <v>184</v>
      </c>
      <c r="N45" s="26" t="s">
        <v>7428</v>
      </c>
    </row>
    <row r="46" spans="1:14" x14ac:dyDescent="0.2">
      <c r="B46" s="26" t="s">
        <v>7415</v>
      </c>
      <c r="F46" s="57"/>
      <c r="G46" s="57">
        <v>1000</v>
      </c>
      <c r="H46" s="57">
        <v>2021</v>
      </c>
      <c r="I46" s="57"/>
      <c r="J46" s="57"/>
      <c r="K46" s="58"/>
      <c r="M46" s="39" t="s">
        <v>180</v>
      </c>
      <c r="N46" s="26" t="s">
        <v>7429</v>
      </c>
    </row>
    <row r="47" spans="1:14" x14ac:dyDescent="0.2">
      <c r="B47" s="26" t="s">
        <v>7416</v>
      </c>
      <c r="F47" s="57"/>
      <c r="G47" s="57">
        <v>2800</v>
      </c>
      <c r="H47" s="57">
        <v>0</v>
      </c>
      <c r="I47" s="57"/>
      <c r="J47" s="57"/>
      <c r="K47" s="58"/>
      <c r="M47" s="39" t="s">
        <v>184</v>
      </c>
      <c r="N47" s="26" t="s">
        <v>7430</v>
      </c>
    </row>
    <row r="48" spans="1:14" x14ac:dyDescent="0.2">
      <c r="B48" s="26" t="s">
        <v>7417</v>
      </c>
      <c r="F48" s="57"/>
      <c r="G48" s="57">
        <v>250</v>
      </c>
      <c r="H48" s="57">
        <v>0</v>
      </c>
      <c r="I48" s="57"/>
      <c r="J48" s="57"/>
      <c r="K48" s="58"/>
      <c r="M48" s="39" t="s">
        <v>184</v>
      </c>
      <c r="N48" s="26" t="s">
        <v>7431</v>
      </c>
    </row>
    <row r="49" spans="1:14" x14ac:dyDescent="0.2">
      <c r="B49" s="26" t="s">
        <v>6956</v>
      </c>
      <c r="F49" s="57"/>
      <c r="G49" s="57">
        <v>3600</v>
      </c>
      <c r="H49" s="57">
        <v>1455</v>
      </c>
      <c r="I49" s="57"/>
      <c r="J49" s="57"/>
      <c r="K49" s="58"/>
      <c r="M49" s="39" t="s">
        <v>182</v>
      </c>
      <c r="N49" s="26" t="s">
        <v>7432</v>
      </c>
    </row>
    <row r="50" spans="1:14" x14ac:dyDescent="0.2">
      <c r="B50" s="26" t="s">
        <v>7394</v>
      </c>
      <c r="F50" s="57"/>
      <c r="G50" s="57">
        <v>246</v>
      </c>
      <c r="H50" s="57">
        <v>248</v>
      </c>
      <c r="I50" s="57"/>
      <c r="J50" s="57"/>
      <c r="K50" s="58"/>
      <c r="M50" s="39" t="s">
        <v>182</v>
      </c>
      <c r="N50" s="26" t="s">
        <v>7433</v>
      </c>
    </row>
    <row r="51" spans="1:14" x14ac:dyDescent="0.2">
      <c r="B51" s="26" t="s">
        <v>7418</v>
      </c>
      <c r="F51" s="57"/>
      <c r="G51" s="57">
        <v>25</v>
      </c>
      <c r="H51" s="57">
        <v>0</v>
      </c>
      <c r="I51" s="57"/>
      <c r="J51" s="57"/>
      <c r="K51" s="58"/>
      <c r="M51" s="39" t="s">
        <v>184</v>
      </c>
      <c r="N51" s="26" t="s">
        <v>7434</v>
      </c>
    </row>
    <row r="52" spans="1:14" x14ac:dyDescent="0.2">
      <c r="B52" s="26" t="s">
        <v>7419</v>
      </c>
      <c r="F52" s="57"/>
      <c r="G52" s="57">
        <v>3000</v>
      </c>
      <c r="H52" s="57">
        <v>6062</v>
      </c>
      <c r="I52" s="57"/>
      <c r="J52" s="57"/>
      <c r="K52" s="58"/>
      <c r="M52" s="39" t="s">
        <v>180</v>
      </c>
      <c r="N52" s="26" t="s">
        <v>7435</v>
      </c>
    </row>
    <row r="53" spans="1:14" x14ac:dyDescent="0.2">
      <c r="B53" s="26" t="s">
        <v>7397</v>
      </c>
      <c r="F53" s="57"/>
      <c r="G53" s="57">
        <v>206</v>
      </c>
      <c r="H53" s="57">
        <v>0</v>
      </c>
      <c r="I53" s="57"/>
      <c r="J53" s="57"/>
      <c r="K53" s="58"/>
      <c r="M53" s="39" t="s">
        <v>184</v>
      </c>
      <c r="N53" s="26" t="s">
        <v>7436</v>
      </c>
    </row>
    <row r="54" spans="1:14" x14ac:dyDescent="0.2">
      <c r="B54" s="26" t="s">
        <v>7420</v>
      </c>
      <c r="F54" s="57"/>
      <c r="G54" s="57">
        <v>80</v>
      </c>
      <c r="H54" s="57">
        <v>81</v>
      </c>
      <c r="I54" s="57"/>
      <c r="J54" s="57"/>
      <c r="K54" s="58"/>
      <c r="M54" s="39" t="s">
        <v>182</v>
      </c>
      <c r="N54" s="26" t="s">
        <v>7437</v>
      </c>
    </row>
    <row r="55" spans="1:14" x14ac:dyDescent="0.2">
      <c r="B55" s="26" t="s">
        <v>7421</v>
      </c>
      <c r="F55" s="57"/>
      <c r="G55" s="57">
        <v>250</v>
      </c>
      <c r="H55" s="57">
        <v>0</v>
      </c>
      <c r="I55" s="57"/>
      <c r="J55" s="57"/>
      <c r="K55" s="58"/>
      <c r="M55" s="39" t="s">
        <v>184</v>
      </c>
      <c r="N55" s="26" t="s">
        <v>7438</v>
      </c>
    </row>
    <row r="56" spans="1:14" x14ac:dyDescent="0.2">
      <c r="B56" s="26" t="s">
        <v>7422</v>
      </c>
      <c r="F56" s="57"/>
      <c r="G56" s="57">
        <v>175</v>
      </c>
      <c r="H56" s="57">
        <v>141</v>
      </c>
      <c r="I56" s="57"/>
      <c r="J56" s="57"/>
      <c r="K56" s="58"/>
      <c r="M56" s="39" t="s">
        <v>182</v>
      </c>
      <c r="N56" s="26" t="s">
        <v>7439</v>
      </c>
    </row>
    <row r="57" spans="1:14" x14ac:dyDescent="0.2">
      <c r="B57" s="39" t="s">
        <v>221</v>
      </c>
      <c r="F57" s="57"/>
      <c r="G57" s="57">
        <v>220</v>
      </c>
      <c r="H57" s="57">
        <v>442</v>
      </c>
      <c r="I57" s="57"/>
      <c r="J57" s="57"/>
      <c r="K57" s="58"/>
      <c r="N57" s="39" t="s">
        <v>3285</v>
      </c>
    </row>
    <row r="58" spans="1:14" x14ac:dyDescent="0.2">
      <c r="B58" s="39" t="s">
        <v>166</v>
      </c>
      <c r="F58" s="57"/>
      <c r="G58" s="57">
        <v>12</v>
      </c>
      <c r="H58" s="57">
        <v>21</v>
      </c>
      <c r="I58" s="57"/>
      <c r="J58" s="57"/>
      <c r="K58" s="58"/>
    </row>
    <row r="59" spans="1:14" x14ac:dyDescent="0.2">
      <c r="F59" s="57"/>
      <c r="G59" s="57"/>
      <c r="H59" s="57"/>
      <c r="I59" s="57"/>
      <c r="J59" s="57"/>
      <c r="K59" s="58"/>
    </row>
    <row r="60" spans="1:14" x14ac:dyDescent="0.2">
      <c r="A60" s="39">
        <v>2023</v>
      </c>
      <c r="F60" s="57"/>
      <c r="G60" s="57"/>
      <c r="H60" s="57"/>
      <c r="I60" s="57"/>
      <c r="J60" s="57"/>
      <c r="K60" s="58"/>
    </row>
    <row r="61" spans="1:14" x14ac:dyDescent="0.2">
      <c r="B61" s="26" t="s">
        <v>7440</v>
      </c>
      <c r="F61" s="57"/>
      <c r="G61" s="57"/>
      <c r="H61" s="57">
        <v>1485</v>
      </c>
      <c r="I61" s="57">
        <v>0</v>
      </c>
      <c r="J61" s="57"/>
      <c r="K61" s="58"/>
      <c r="M61" s="39" t="s">
        <v>184</v>
      </c>
      <c r="N61" s="26" t="s">
        <v>7456</v>
      </c>
    </row>
    <row r="62" spans="1:14" x14ac:dyDescent="0.2">
      <c r="B62" s="26" t="s">
        <v>7441</v>
      </c>
      <c r="F62" s="57"/>
      <c r="G62" s="57"/>
      <c r="H62" s="57">
        <v>400</v>
      </c>
      <c r="I62" s="57">
        <v>0</v>
      </c>
      <c r="J62" s="57"/>
      <c r="K62" s="58"/>
      <c r="M62" s="39" t="s">
        <v>184</v>
      </c>
      <c r="N62" s="26" t="s">
        <v>7457</v>
      </c>
    </row>
    <row r="63" spans="1:14" x14ac:dyDescent="0.2">
      <c r="B63" s="26" t="s">
        <v>7442</v>
      </c>
      <c r="F63" s="57"/>
      <c r="G63" s="57"/>
      <c r="H63" s="57">
        <v>500</v>
      </c>
      <c r="I63" s="57">
        <v>0</v>
      </c>
      <c r="J63" s="57"/>
      <c r="K63" s="58"/>
      <c r="M63" s="39" t="s">
        <v>184</v>
      </c>
      <c r="N63" s="26" t="s">
        <v>7458</v>
      </c>
    </row>
    <row r="64" spans="1:14" x14ac:dyDescent="0.2">
      <c r="B64" s="26" t="s">
        <v>7443</v>
      </c>
      <c r="F64" s="57"/>
      <c r="G64" s="57"/>
      <c r="H64" s="57">
        <v>1156</v>
      </c>
      <c r="I64" s="57">
        <v>1010</v>
      </c>
      <c r="J64" s="57"/>
      <c r="K64" s="58"/>
      <c r="M64" s="39" t="s">
        <v>180</v>
      </c>
      <c r="N64" s="26" t="s">
        <v>7459</v>
      </c>
    </row>
    <row r="65" spans="2:14" x14ac:dyDescent="0.2">
      <c r="B65" s="26" t="s">
        <v>7414</v>
      </c>
      <c r="F65" s="57"/>
      <c r="G65" s="57"/>
      <c r="H65" s="57">
        <v>10</v>
      </c>
      <c r="I65" s="57">
        <v>0</v>
      </c>
      <c r="J65" s="57"/>
      <c r="K65" s="58"/>
      <c r="M65" s="39" t="s">
        <v>184</v>
      </c>
      <c r="N65" s="26" t="s">
        <v>7460</v>
      </c>
    </row>
    <row r="66" spans="2:14" x14ac:dyDescent="0.2">
      <c r="B66" s="26" t="s">
        <v>7444</v>
      </c>
      <c r="F66" s="57"/>
      <c r="G66" s="57"/>
      <c r="H66" s="57">
        <v>480</v>
      </c>
      <c r="I66" s="57">
        <v>485</v>
      </c>
      <c r="J66" s="57"/>
      <c r="K66" s="58"/>
      <c r="M66" s="39" t="s">
        <v>180</v>
      </c>
      <c r="N66" s="26" t="s">
        <v>7461</v>
      </c>
    </row>
    <row r="67" spans="2:14" x14ac:dyDescent="0.2">
      <c r="B67" s="26" t="s">
        <v>7445</v>
      </c>
      <c r="F67" s="57"/>
      <c r="G67" s="57"/>
      <c r="H67" s="57">
        <v>1000</v>
      </c>
      <c r="I67" s="57">
        <v>0</v>
      </c>
      <c r="J67" s="57"/>
      <c r="K67" s="58"/>
      <c r="M67" s="39" t="s">
        <v>184</v>
      </c>
      <c r="N67" s="26" t="s">
        <v>7462</v>
      </c>
    </row>
    <row r="68" spans="2:14" x14ac:dyDescent="0.2">
      <c r="B68" s="26" t="s">
        <v>7416</v>
      </c>
      <c r="F68" s="57"/>
      <c r="G68" s="57"/>
      <c r="H68" s="57">
        <v>5778</v>
      </c>
      <c r="I68" s="57">
        <v>0</v>
      </c>
      <c r="J68" s="57"/>
      <c r="K68" s="58"/>
      <c r="M68" s="39" t="s">
        <v>184</v>
      </c>
      <c r="N68" s="26" t="s">
        <v>7463</v>
      </c>
    </row>
    <row r="69" spans="2:14" x14ac:dyDescent="0.2">
      <c r="B69" s="26" t="s">
        <v>7446</v>
      </c>
      <c r="F69" s="57"/>
      <c r="G69" s="57"/>
      <c r="H69" s="57">
        <v>92</v>
      </c>
      <c r="I69" s="57">
        <v>93</v>
      </c>
      <c r="J69" s="57"/>
      <c r="K69" s="58"/>
      <c r="M69" s="39" t="s">
        <v>180</v>
      </c>
      <c r="N69" s="26" t="s">
        <v>7464</v>
      </c>
    </row>
    <row r="70" spans="2:14" x14ac:dyDescent="0.2">
      <c r="B70" s="26" t="s">
        <v>7394</v>
      </c>
      <c r="F70" s="57"/>
      <c r="G70" s="57"/>
      <c r="H70" s="57">
        <v>694</v>
      </c>
      <c r="I70" s="57">
        <v>1402</v>
      </c>
      <c r="J70" s="57"/>
      <c r="K70" s="58"/>
      <c r="M70" s="39" t="s">
        <v>180</v>
      </c>
      <c r="N70" s="26" t="s">
        <v>7465</v>
      </c>
    </row>
    <row r="71" spans="2:14" x14ac:dyDescent="0.2">
      <c r="B71" s="26" t="s">
        <v>7447</v>
      </c>
      <c r="F71" s="57"/>
      <c r="G71" s="57"/>
      <c r="H71" s="57">
        <v>200</v>
      </c>
      <c r="I71" s="57">
        <v>0</v>
      </c>
      <c r="J71" s="57"/>
      <c r="K71" s="58"/>
      <c r="M71" s="39" t="s">
        <v>184</v>
      </c>
      <c r="N71" s="26" t="s">
        <v>7466</v>
      </c>
    </row>
    <row r="72" spans="2:14" x14ac:dyDescent="0.2">
      <c r="B72" s="26" t="s">
        <v>7448</v>
      </c>
      <c r="F72" s="57"/>
      <c r="G72" s="57"/>
      <c r="H72" s="57">
        <v>1000</v>
      </c>
      <c r="I72" s="57">
        <v>1010</v>
      </c>
      <c r="J72" s="57"/>
      <c r="K72" s="58"/>
      <c r="M72" s="39" t="s">
        <v>180</v>
      </c>
      <c r="N72" s="26" t="s">
        <v>7467</v>
      </c>
    </row>
    <row r="73" spans="2:14" x14ac:dyDescent="0.2">
      <c r="B73" s="26" t="s">
        <v>7449</v>
      </c>
      <c r="F73" s="57"/>
      <c r="G73" s="57"/>
      <c r="H73" s="57">
        <v>150</v>
      </c>
      <c r="I73" s="57">
        <v>0</v>
      </c>
      <c r="J73" s="57"/>
      <c r="K73" s="58"/>
      <c r="M73" s="39" t="s">
        <v>184</v>
      </c>
      <c r="N73" s="26" t="s">
        <v>7468</v>
      </c>
    </row>
    <row r="74" spans="2:14" x14ac:dyDescent="0.2">
      <c r="B74" s="26" t="s">
        <v>7450</v>
      </c>
      <c r="F74" s="57"/>
      <c r="G74" s="57"/>
      <c r="H74" s="57">
        <v>1150</v>
      </c>
      <c r="I74" s="57">
        <v>655</v>
      </c>
      <c r="J74" s="57"/>
      <c r="K74" s="58"/>
      <c r="M74" s="39" t="s">
        <v>182</v>
      </c>
      <c r="N74" s="26" t="s">
        <v>7469</v>
      </c>
    </row>
    <row r="75" spans="2:14" x14ac:dyDescent="0.2">
      <c r="B75" s="26" t="s">
        <v>7451</v>
      </c>
      <c r="F75" s="57"/>
      <c r="G75" s="57"/>
      <c r="H75" s="57">
        <v>100</v>
      </c>
      <c r="I75" s="57">
        <v>0</v>
      </c>
      <c r="J75" s="57"/>
      <c r="K75" s="58"/>
      <c r="M75" s="39" t="s">
        <v>184</v>
      </c>
      <c r="N75" s="26" t="s">
        <v>7470</v>
      </c>
    </row>
    <row r="76" spans="2:14" x14ac:dyDescent="0.2">
      <c r="B76" s="26" t="s">
        <v>7452</v>
      </c>
      <c r="F76" s="57"/>
      <c r="G76" s="57"/>
      <c r="H76" s="57">
        <v>200</v>
      </c>
      <c r="I76" s="57">
        <v>0</v>
      </c>
      <c r="J76" s="57"/>
      <c r="K76" s="58"/>
      <c r="M76" s="39" t="s">
        <v>184</v>
      </c>
      <c r="N76" s="26" t="s">
        <v>7471</v>
      </c>
    </row>
    <row r="77" spans="2:14" x14ac:dyDescent="0.2">
      <c r="B77" s="26" t="s">
        <v>7453</v>
      </c>
      <c r="F77" s="57"/>
      <c r="G77" s="57"/>
      <c r="H77" s="57">
        <v>-1301</v>
      </c>
      <c r="I77" s="57">
        <v>-656</v>
      </c>
      <c r="J77" s="57"/>
      <c r="K77" s="58"/>
      <c r="M77" s="39" t="s">
        <v>182</v>
      </c>
      <c r="N77" s="26" t="s">
        <v>7472</v>
      </c>
    </row>
    <row r="78" spans="2:14" x14ac:dyDescent="0.2">
      <c r="B78" s="26" t="s">
        <v>7454</v>
      </c>
      <c r="F78" s="57"/>
      <c r="G78" s="57"/>
      <c r="H78" s="57">
        <v>14264</v>
      </c>
      <c r="I78" s="57">
        <v>14412</v>
      </c>
      <c r="J78" s="57"/>
      <c r="K78" s="58"/>
      <c r="M78" s="39" t="s">
        <v>180</v>
      </c>
      <c r="N78" s="26" t="s">
        <v>7473</v>
      </c>
    </row>
    <row r="79" spans="2:14" x14ac:dyDescent="0.2">
      <c r="B79" s="26" t="s">
        <v>7455</v>
      </c>
      <c r="F79" s="57"/>
      <c r="G79" s="57"/>
      <c r="H79" s="57">
        <v>356</v>
      </c>
      <c r="I79" s="57">
        <v>360</v>
      </c>
      <c r="J79" s="57"/>
      <c r="K79" s="58"/>
      <c r="M79" s="39" t="s">
        <v>180</v>
      </c>
      <c r="N79" s="26" t="s">
        <v>7474</v>
      </c>
    </row>
    <row r="80" spans="2:14" x14ac:dyDescent="0.2">
      <c r="B80" s="39" t="s">
        <v>221</v>
      </c>
      <c r="F80" s="57"/>
      <c r="G80" s="57"/>
      <c r="H80" s="57">
        <v>813</v>
      </c>
      <c r="I80" s="57">
        <v>783</v>
      </c>
      <c r="J80" s="57"/>
      <c r="K80" s="58"/>
      <c r="N80" s="39" t="s">
        <v>2491</v>
      </c>
    </row>
    <row r="81" spans="1:14" x14ac:dyDescent="0.2">
      <c r="B81" s="39" t="s">
        <v>2571</v>
      </c>
      <c r="F81" s="57"/>
      <c r="G81" s="57"/>
      <c r="H81" s="57">
        <v>-29746</v>
      </c>
      <c r="I81" s="57">
        <v>-17746</v>
      </c>
      <c r="J81" s="57"/>
      <c r="K81" s="58"/>
    </row>
    <row r="82" spans="1:14" x14ac:dyDescent="0.2">
      <c r="B82" s="39" t="s">
        <v>166</v>
      </c>
      <c r="F82" s="57"/>
      <c r="G82" s="57"/>
      <c r="H82" s="57">
        <v>131</v>
      </c>
      <c r="I82" s="57">
        <v>65</v>
      </c>
      <c r="J82" s="57"/>
      <c r="K82" s="58"/>
    </row>
    <row r="83" spans="1:14" x14ac:dyDescent="0.2">
      <c r="F83" s="57"/>
      <c r="G83" s="57"/>
      <c r="H83" s="57"/>
      <c r="I83" s="57"/>
      <c r="J83" s="57"/>
      <c r="K83" s="58"/>
    </row>
    <row r="84" spans="1:14" x14ac:dyDescent="0.2">
      <c r="A84" s="39">
        <v>2024</v>
      </c>
      <c r="F84" s="57"/>
      <c r="G84" s="57"/>
      <c r="H84" s="57"/>
      <c r="I84" s="57"/>
      <c r="J84" s="57"/>
      <c r="K84" s="58"/>
    </row>
    <row r="85" spans="1:14" x14ac:dyDescent="0.2">
      <c r="B85" s="26" t="s">
        <v>7475</v>
      </c>
      <c r="F85" s="57"/>
      <c r="G85" s="57"/>
      <c r="H85" s="57">
        <v>1500</v>
      </c>
      <c r="I85" s="57">
        <v>3031</v>
      </c>
      <c r="J85" s="57"/>
      <c r="K85" s="58"/>
      <c r="M85" s="39" t="s">
        <v>180</v>
      </c>
      <c r="N85" s="26" t="s">
        <v>7489</v>
      </c>
    </row>
    <row r="86" spans="1:14" x14ac:dyDescent="0.2">
      <c r="B86" s="26" t="s">
        <v>7476</v>
      </c>
      <c r="F86" s="57"/>
      <c r="G86" s="57"/>
      <c r="H86" s="57">
        <v>330</v>
      </c>
      <c r="I86" s="57">
        <v>344</v>
      </c>
      <c r="J86" s="57"/>
      <c r="K86" s="58"/>
      <c r="M86" s="39" t="s">
        <v>182</v>
      </c>
      <c r="N86" s="26" t="s">
        <v>7490</v>
      </c>
    </row>
    <row r="87" spans="1:14" x14ac:dyDescent="0.2">
      <c r="B87" s="26" t="s">
        <v>7477</v>
      </c>
      <c r="F87" s="57"/>
      <c r="G87" s="57"/>
      <c r="H87" s="57">
        <v>150</v>
      </c>
      <c r="I87" s="57">
        <v>152</v>
      </c>
      <c r="J87" s="57"/>
      <c r="K87" s="58"/>
      <c r="M87" s="39" t="s">
        <v>182</v>
      </c>
      <c r="N87" s="26" t="s">
        <v>7491</v>
      </c>
    </row>
    <row r="88" spans="1:14" x14ac:dyDescent="0.2">
      <c r="B88" s="26" t="s">
        <v>7478</v>
      </c>
      <c r="F88" s="57"/>
      <c r="G88" s="57"/>
      <c r="H88" s="57">
        <v>0</v>
      </c>
      <c r="I88" s="57">
        <v>-12256</v>
      </c>
      <c r="J88" s="57"/>
      <c r="K88" s="58"/>
      <c r="M88" s="39" t="s">
        <v>182</v>
      </c>
      <c r="N88" s="26" t="s">
        <v>7492</v>
      </c>
    </row>
    <row r="89" spans="1:14" x14ac:dyDescent="0.2">
      <c r="B89" s="26" t="s">
        <v>7479</v>
      </c>
      <c r="F89" s="57"/>
      <c r="G89" s="57"/>
      <c r="H89" s="57">
        <v>191</v>
      </c>
      <c r="I89" s="57">
        <v>386</v>
      </c>
      <c r="J89" s="57"/>
      <c r="K89" s="58"/>
      <c r="M89" s="39" t="s">
        <v>180</v>
      </c>
      <c r="N89" s="26" t="s">
        <v>7493</v>
      </c>
    </row>
    <row r="90" spans="1:14" x14ac:dyDescent="0.2">
      <c r="B90" s="26" t="s">
        <v>7480</v>
      </c>
      <c r="F90" s="57"/>
      <c r="G90" s="57"/>
      <c r="H90" s="57">
        <v>250</v>
      </c>
      <c r="I90" s="57">
        <v>0</v>
      </c>
      <c r="J90" s="57"/>
      <c r="K90" s="58"/>
      <c r="M90" s="39" t="s">
        <v>184</v>
      </c>
      <c r="N90" s="26" t="s">
        <v>7494</v>
      </c>
    </row>
    <row r="91" spans="1:14" x14ac:dyDescent="0.2">
      <c r="B91" s="26" t="s">
        <v>7481</v>
      </c>
      <c r="F91" s="57"/>
      <c r="G91" s="57"/>
      <c r="H91" s="57">
        <v>100</v>
      </c>
      <c r="I91" s="57">
        <v>202</v>
      </c>
      <c r="J91" s="57"/>
      <c r="K91" s="58"/>
      <c r="M91" s="39" t="s">
        <v>180</v>
      </c>
      <c r="N91" s="26" t="s">
        <v>7495</v>
      </c>
    </row>
    <row r="92" spans="1:14" x14ac:dyDescent="0.2">
      <c r="B92" s="26" t="s">
        <v>7482</v>
      </c>
      <c r="F92" s="57"/>
      <c r="G92" s="57"/>
      <c r="H92" s="57">
        <v>500</v>
      </c>
      <c r="I92" s="57">
        <v>0</v>
      </c>
      <c r="J92" s="57"/>
      <c r="K92" s="58"/>
      <c r="M92" s="39" t="s">
        <v>184</v>
      </c>
      <c r="N92" s="26" t="s">
        <v>7496</v>
      </c>
    </row>
    <row r="93" spans="1:14" x14ac:dyDescent="0.2">
      <c r="B93" s="26" t="s">
        <v>7483</v>
      </c>
      <c r="F93" s="57"/>
      <c r="G93" s="57"/>
      <c r="H93" s="57">
        <v>230</v>
      </c>
      <c r="I93" s="57">
        <v>0</v>
      </c>
      <c r="J93" s="57"/>
      <c r="K93" s="58"/>
      <c r="M93" s="39" t="s">
        <v>184</v>
      </c>
      <c r="N93" s="26" t="s">
        <v>7497</v>
      </c>
    </row>
    <row r="94" spans="1:14" x14ac:dyDescent="0.2">
      <c r="B94" s="26" t="s">
        <v>7484</v>
      </c>
      <c r="F94" s="57"/>
      <c r="G94" s="57"/>
      <c r="H94" s="57">
        <v>1200</v>
      </c>
      <c r="I94" s="57">
        <v>2273</v>
      </c>
      <c r="J94" s="57"/>
      <c r="K94" s="58"/>
      <c r="M94" s="39" t="s">
        <v>182</v>
      </c>
      <c r="N94" s="26" t="s">
        <v>7498</v>
      </c>
    </row>
    <row r="95" spans="1:14" x14ac:dyDescent="0.2">
      <c r="B95" s="26" t="s">
        <v>7448</v>
      </c>
      <c r="F95" s="57"/>
      <c r="G95" s="57"/>
      <c r="H95" s="57">
        <v>425</v>
      </c>
      <c r="I95" s="57">
        <v>859</v>
      </c>
      <c r="J95" s="57"/>
      <c r="K95" s="58"/>
      <c r="M95" s="39" t="s">
        <v>180</v>
      </c>
      <c r="N95" s="26" t="s">
        <v>7499</v>
      </c>
    </row>
    <row r="96" spans="1:14" x14ac:dyDescent="0.2">
      <c r="B96" s="26" t="s">
        <v>7449</v>
      </c>
      <c r="F96" s="57"/>
      <c r="G96" s="57"/>
      <c r="H96" s="57">
        <v>1000</v>
      </c>
      <c r="I96" s="57">
        <v>0</v>
      </c>
      <c r="J96" s="57"/>
      <c r="K96" s="58"/>
      <c r="M96" s="39" t="s">
        <v>184</v>
      </c>
      <c r="N96" s="26" t="s">
        <v>7500</v>
      </c>
    </row>
    <row r="97" spans="1:14" x14ac:dyDescent="0.2">
      <c r="B97" s="26" t="s">
        <v>7485</v>
      </c>
      <c r="F97" s="57"/>
      <c r="G97" s="57"/>
      <c r="H97" s="57">
        <v>239</v>
      </c>
      <c r="I97" s="57">
        <v>2561</v>
      </c>
      <c r="J97" s="57"/>
      <c r="K97" s="58"/>
      <c r="M97" s="39" t="s">
        <v>182</v>
      </c>
      <c r="N97" s="26" t="s">
        <v>7501</v>
      </c>
    </row>
    <row r="98" spans="1:14" x14ac:dyDescent="0.2">
      <c r="B98" s="26" t="s">
        <v>7486</v>
      </c>
      <c r="F98" s="57"/>
      <c r="G98" s="57"/>
      <c r="H98" s="57">
        <v>200</v>
      </c>
      <c r="I98" s="57">
        <v>404</v>
      </c>
      <c r="J98" s="57"/>
      <c r="K98" s="58"/>
      <c r="M98" s="39" t="s">
        <v>180</v>
      </c>
      <c r="N98" s="26" t="s">
        <v>7502</v>
      </c>
    </row>
    <row r="99" spans="1:14" x14ac:dyDescent="0.2">
      <c r="B99" s="26" t="s">
        <v>7487</v>
      </c>
      <c r="F99" s="57"/>
      <c r="G99" s="57"/>
      <c r="H99" s="57">
        <v>400</v>
      </c>
      <c r="I99" s="57">
        <v>0</v>
      </c>
      <c r="J99" s="57"/>
      <c r="K99" s="58"/>
      <c r="M99" s="39" t="s">
        <v>184</v>
      </c>
      <c r="N99" s="26" t="s">
        <v>7503</v>
      </c>
    </row>
    <row r="100" spans="1:14" x14ac:dyDescent="0.2">
      <c r="B100" s="26" t="s">
        <v>7488</v>
      </c>
      <c r="F100" s="57"/>
      <c r="G100" s="57"/>
      <c r="H100" s="57">
        <v>500</v>
      </c>
      <c r="I100" s="57">
        <v>0</v>
      </c>
      <c r="J100" s="57"/>
      <c r="K100" s="58"/>
      <c r="M100" s="39" t="s">
        <v>184</v>
      </c>
      <c r="N100" s="26" t="s">
        <v>7504</v>
      </c>
    </row>
    <row r="101" spans="1:14" x14ac:dyDescent="0.2">
      <c r="B101" s="26" t="s">
        <v>7454</v>
      </c>
      <c r="F101" s="57"/>
      <c r="G101" s="57"/>
      <c r="H101" s="57">
        <v>0</v>
      </c>
      <c r="I101" s="57">
        <v>43847</v>
      </c>
      <c r="J101" s="57"/>
      <c r="K101" s="58"/>
      <c r="M101" s="39" t="s">
        <v>182</v>
      </c>
      <c r="N101" s="26" t="s">
        <v>7505</v>
      </c>
    </row>
    <row r="102" spans="1:14" x14ac:dyDescent="0.2">
      <c r="B102" s="39" t="s">
        <v>221</v>
      </c>
      <c r="F102" s="57"/>
      <c r="G102" s="57"/>
      <c r="H102" s="57">
        <v>-12</v>
      </c>
      <c r="I102" s="57">
        <v>-24</v>
      </c>
      <c r="J102" s="57"/>
      <c r="K102" s="58"/>
      <c r="N102" s="3" t="s">
        <v>2338</v>
      </c>
    </row>
    <row r="103" spans="1:14" x14ac:dyDescent="0.2">
      <c r="B103" s="39" t="s">
        <v>166</v>
      </c>
      <c r="F103" s="57"/>
      <c r="G103" s="57"/>
      <c r="H103" s="57">
        <v>96</v>
      </c>
      <c r="I103" s="57">
        <v>19</v>
      </c>
      <c r="J103" s="57"/>
      <c r="K103" s="58"/>
    </row>
    <row r="104" spans="1:14" x14ac:dyDescent="0.2">
      <c r="F104" s="57"/>
      <c r="G104" s="57"/>
      <c r="H104" s="57"/>
      <c r="I104" s="57"/>
      <c r="J104" s="57"/>
      <c r="K104" s="58"/>
    </row>
    <row r="105" spans="1:14" x14ac:dyDescent="0.2">
      <c r="F105" s="57"/>
      <c r="G105" s="57"/>
      <c r="H105" s="57"/>
      <c r="I105" s="57"/>
      <c r="J105" s="57"/>
      <c r="K105" s="58"/>
    </row>
    <row r="106" spans="1:14" x14ac:dyDescent="0.2">
      <c r="A106" s="59" t="s">
        <v>6459</v>
      </c>
      <c r="F106" s="57"/>
      <c r="G106" s="57"/>
      <c r="H106" s="57"/>
      <c r="I106" s="57"/>
      <c r="J106" s="57"/>
      <c r="K106" s="58"/>
    </row>
    <row r="107" spans="1:14" x14ac:dyDescent="0.2">
      <c r="B107" s="39" t="s">
        <v>578</v>
      </c>
      <c r="F107" s="57"/>
      <c r="G107" s="57"/>
      <c r="H107" s="57"/>
      <c r="I107" s="48">
        <v>-155</v>
      </c>
      <c r="J107" s="57"/>
      <c r="K107" s="58"/>
      <c r="N107" s="39" t="s">
        <v>8936</v>
      </c>
    </row>
    <row r="108" spans="1:14" x14ac:dyDescent="0.2">
      <c r="B108" s="39" t="s">
        <v>579</v>
      </c>
      <c r="F108" s="57"/>
      <c r="G108" s="57"/>
      <c r="H108" s="57"/>
      <c r="I108" s="48">
        <v>303</v>
      </c>
      <c r="J108" s="57"/>
      <c r="K108" s="58"/>
      <c r="N108" s="39" t="s">
        <v>8935</v>
      </c>
    </row>
    <row r="109" spans="1:14" x14ac:dyDescent="0.2">
      <c r="B109" s="39" t="s">
        <v>5745</v>
      </c>
      <c r="F109" s="57"/>
      <c r="G109" s="57"/>
      <c r="H109" s="57"/>
      <c r="I109" s="48">
        <v>86</v>
      </c>
      <c r="J109" s="57"/>
      <c r="K109" s="58"/>
    </row>
    <row r="110" spans="1:14" x14ac:dyDescent="0.2">
      <c r="B110" s="36" t="s">
        <v>7506</v>
      </c>
      <c r="F110" s="57"/>
      <c r="G110" s="57"/>
      <c r="H110" s="57"/>
      <c r="I110" s="48">
        <v>3926</v>
      </c>
      <c r="J110" s="57"/>
      <c r="K110" s="58"/>
      <c r="N110" s="39" t="s">
        <v>7509</v>
      </c>
    </row>
    <row r="111" spans="1:14" x14ac:dyDescent="0.2">
      <c r="B111" s="36" t="s">
        <v>7507</v>
      </c>
      <c r="F111" s="57"/>
      <c r="G111" s="57"/>
      <c r="H111" s="57"/>
      <c r="I111" s="48">
        <v>106</v>
      </c>
      <c r="J111" s="57"/>
      <c r="K111" s="58"/>
      <c r="N111" s="39" t="s">
        <v>7510</v>
      </c>
    </row>
    <row r="112" spans="1:14" x14ac:dyDescent="0.2">
      <c r="B112" s="36" t="s">
        <v>7508</v>
      </c>
      <c r="F112" s="57"/>
      <c r="G112" s="57"/>
      <c r="H112" s="57"/>
      <c r="I112" s="48">
        <v>131922</v>
      </c>
      <c r="J112" s="57"/>
      <c r="K112" s="58"/>
      <c r="N112" s="39" t="s">
        <v>7511</v>
      </c>
    </row>
    <row r="113" spans="1:14" x14ac:dyDescent="0.2">
      <c r="F113" s="57"/>
      <c r="G113" s="57"/>
      <c r="H113" s="57"/>
      <c r="I113" s="57"/>
      <c r="J113" s="57"/>
      <c r="K113" s="58"/>
    </row>
    <row r="114" spans="1:14" x14ac:dyDescent="0.2">
      <c r="F114" s="57"/>
      <c r="G114" s="57"/>
      <c r="H114" s="57"/>
      <c r="I114" s="57"/>
      <c r="J114" s="57"/>
      <c r="K114" s="58"/>
    </row>
    <row r="115" spans="1:14" ht="25.5" x14ac:dyDescent="0.2">
      <c r="A115" s="61" t="s">
        <v>6460</v>
      </c>
      <c r="B115" s="62"/>
      <c r="C115" s="66" t="s">
        <v>3292</v>
      </c>
      <c r="D115" s="66" t="s">
        <v>3293</v>
      </c>
      <c r="E115" s="70" t="s">
        <v>7761</v>
      </c>
      <c r="F115" s="57"/>
      <c r="G115" s="57"/>
      <c r="H115" s="57"/>
      <c r="I115" s="57"/>
      <c r="J115" s="57"/>
      <c r="K115" s="58"/>
    </row>
    <row r="116" spans="1:14" x14ac:dyDescent="0.2">
      <c r="A116" s="62"/>
      <c r="B116" s="62" t="s">
        <v>6461</v>
      </c>
      <c r="C116" s="65">
        <v>-86</v>
      </c>
      <c r="D116" s="65"/>
      <c r="E116" s="65"/>
      <c r="F116" s="57"/>
      <c r="G116" s="57"/>
      <c r="H116" s="57"/>
      <c r="I116" s="57"/>
      <c r="J116" s="57"/>
      <c r="K116" s="58"/>
    </row>
    <row r="117" spans="1:14" x14ac:dyDescent="0.2">
      <c r="A117" s="62"/>
      <c r="B117" s="51" t="s">
        <v>7506</v>
      </c>
      <c r="C117" s="65">
        <f>-3926</f>
        <v>-3926</v>
      </c>
      <c r="D117" s="65"/>
      <c r="E117" s="65"/>
      <c r="F117" s="57"/>
      <c r="G117" s="57"/>
      <c r="H117" s="57"/>
      <c r="I117" s="57"/>
      <c r="J117" s="57"/>
      <c r="K117" s="58"/>
    </row>
    <row r="118" spans="1:14" x14ac:dyDescent="0.2">
      <c r="A118" s="62"/>
      <c r="B118" s="51" t="s">
        <v>7507</v>
      </c>
      <c r="C118" s="65">
        <v>-106</v>
      </c>
      <c r="D118" s="65"/>
      <c r="E118" s="65"/>
      <c r="F118" s="57"/>
      <c r="G118" s="57"/>
      <c r="H118" s="57"/>
      <c r="I118" s="57"/>
      <c r="J118" s="57"/>
      <c r="K118" s="58"/>
    </row>
    <row r="119" spans="1:14" x14ac:dyDescent="0.2">
      <c r="A119" s="62"/>
      <c r="B119" s="51" t="s">
        <v>7508</v>
      </c>
      <c r="C119" s="65">
        <v>-131922</v>
      </c>
      <c r="D119" s="65"/>
      <c r="E119" s="65"/>
      <c r="F119" s="57"/>
      <c r="G119" s="57"/>
      <c r="H119" s="57"/>
      <c r="I119" s="57"/>
      <c r="J119" s="57"/>
      <c r="K119" s="58"/>
    </row>
    <row r="120" spans="1:14" x14ac:dyDescent="0.2">
      <c r="A120" s="62"/>
      <c r="B120" s="68" t="s">
        <v>9013</v>
      </c>
      <c r="C120" s="65">
        <v>-23</v>
      </c>
      <c r="D120" s="65">
        <v>-23</v>
      </c>
      <c r="E120" s="65"/>
      <c r="F120" s="57"/>
      <c r="G120" s="57"/>
      <c r="H120" s="57"/>
      <c r="I120" s="57"/>
      <c r="J120" s="57"/>
      <c r="K120" s="58"/>
      <c r="N120" s="3" t="s">
        <v>9015</v>
      </c>
    </row>
    <row r="121" spans="1:14" x14ac:dyDescent="0.2">
      <c r="A121" s="62"/>
      <c r="B121" s="68" t="s">
        <v>9014</v>
      </c>
      <c r="C121" s="65">
        <v>-30</v>
      </c>
      <c r="D121" s="65">
        <v>-30</v>
      </c>
      <c r="E121" s="65"/>
      <c r="F121" s="57"/>
      <c r="G121" s="57"/>
      <c r="H121" s="57"/>
      <c r="I121" s="57"/>
      <c r="J121" s="57"/>
      <c r="K121" s="58"/>
      <c r="N121" s="3" t="s">
        <v>9016</v>
      </c>
    </row>
    <row r="122" spans="1:14" x14ac:dyDescent="0.2">
      <c r="A122" s="62"/>
      <c r="B122" s="51" t="s">
        <v>7478</v>
      </c>
      <c r="C122" s="65"/>
      <c r="D122" s="65">
        <v>-11059</v>
      </c>
      <c r="E122" s="65"/>
      <c r="F122" s="57"/>
      <c r="G122" s="57"/>
      <c r="H122" s="57"/>
      <c r="I122" s="57"/>
      <c r="J122" s="57"/>
      <c r="K122" s="58"/>
      <c r="N122" s="39" t="s">
        <v>7512</v>
      </c>
    </row>
    <row r="123" spans="1:14" x14ac:dyDescent="0.2">
      <c r="A123" s="62"/>
      <c r="B123" s="68" t="s">
        <v>7513</v>
      </c>
      <c r="C123" s="65"/>
      <c r="D123" s="65"/>
      <c r="E123" s="65">
        <v>-6376</v>
      </c>
      <c r="F123" s="57"/>
      <c r="G123" s="57"/>
      <c r="H123" s="57"/>
      <c r="I123" s="57"/>
      <c r="J123" s="57"/>
      <c r="K123" s="58"/>
      <c r="N123" s="26" t="s">
        <v>7517</v>
      </c>
    </row>
    <row r="124" spans="1:14" x14ac:dyDescent="0.2">
      <c r="A124" s="62"/>
      <c r="B124" s="68" t="s">
        <v>7514</v>
      </c>
      <c r="C124" s="65"/>
      <c r="D124" s="65"/>
      <c r="E124" s="65">
        <v>-1500</v>
      </c>
      <c r="F124" s="57"/>
      <c r="G124" s="57"/>
      <c r="H124" s="57"/>
      <c r="I124" s="57"/>
      <c r="J124" s="57"/>
      <c r="K124" s="58"/>
      <c r="N124" s="26" t="s">
        <v>7518</v>
      </c>
    </row>
    <row r="125" spans="1:14" x14ac:dyDescent="0.2">
      <c r="A125" s="62"/>
      <c r="B125" s="68" t="s">
        <v>7515</v>
      </c>
      <c r="C125" s="65"/>
      <c r="D125" s="65"/>
      <c r="E125" s="65">
        <v>-600</v>
      </c>
      <c r="F125" s="57"/>
      <c r="G125" s="57"/>
      <c r="H125" s="57"/>
      <c r="I125" s="57"/>
      <c r="J125" s="57"/>
      <c r="K125" s="58"/>
      <c r="N125" s="26" t="s">
        <v>7519</v>
      </c>
    </row>
    <row r="126" spans="1:14" x14ac:dyDescent="0.2">
      <c r="A126" s="62"/>
      <c r="B126" s="68" t="s">
        <v>7516</v>
      </c>
      <c r="C126" s="65"/>
      <c r="D126" s="65"/>
      <c r="E126" s="65">
        <v>-940</v>
      </c>
      <c r="F126" s="57"/>
      <c r="G126" s="57"/>
      <c r="H126" s="57"/>
      <c r="I126" s="57"/>
      <c r="J126" s="57"/>
      <c r="K126" s="58"/>
      <c r="N126" s="26" t="s">
        <v>7520</v>
      </c>
    </row>
    <row r="127" spans="1:14" x14ac:dyDescent="0.2">
      <c r="A127" s="62"/>
      <c r="B127" s="68" t="s">
        <v>7488</v>
      </c>
      <c r="C127" s="65"/>
      <c r="D127" s="65"/>
      <c r="E127" s="65">
        <v>-1000</v>
      </c>
      <c r="F127" s="57"/>
      <c r="G127" s="57"/>
      <c r="H127" s="57"/>
      <c r="I127" s="57"/>
      <c r="J127" s="57"/>
      <c r="K127" s="58"/>
      <c r="N127" s="26" t="s">
        <v>7521</v>
      </c>
    </row>
    <row r="128" spans="1:14" x14ac:dyDescent="0.2">
      <c r="A128" s="62"/>
      <c r="B128" s="62"/>
      <c r="C128" s="65"/>
      <c r="D128" s="65"/>
      <c r="E128" s="65"/>
      <c r="F128" s="57"/>
      <c r="G128" s="57"/>
      <c r="H128" s="57"/>
      <c r="I128" s="57"/>
      <c r="J128" s="57"/>
      <c r="K128" s="58"/>
    </row>
    <row r="129" spans="1:11" x14ac:dyDescent="0.2">
      <c r="A129" s="69" t="s">
        <v>146</v>
      </c>
      <c r="B129" s="49"/>
      <c r="C129" s="71">
        <f>SUM(C116:C127)</f>
        <v>-136093</v>
      </c>
      <c r="D129" s="71">
        <f t="shared" ref="D129:E129" si="0">SUM(D116:D127)</f>
        <v>-11112</v>
      </c>
      <c r="E129" s="71">
        <f t="shared" si="0"/>
        <v>-10416</v>
      </c>
      <c r="F129" s="57"/>
      <c r="G129" s="57"/>
      <c r="H129" s="57"/>
      <c r="I129" s="57"/>
      <c r="J129" s="57"/>
      <c r="K129" s="57"/>
    </row>
    <row r="130" spans="1:11" x14ac:dyDescent="0.2">
      <c r="A130" s="62"/>
      <c r="B130" s="49"/>
      <c r="C130" s="50"/>
      <c r="D130" s="50"/>
      <c r="E130" s="50"/>
      <c r="F130" s="57"/>
      <c r="G130" s="57"/>
      <c r="H130" s="57"/>
      <c r="I130" s="57"/>
      <c r="J130" s="57"/>
      <c r="K130" s="57"/>
    </row>
    <row r="131" spans="1:11" x14ac:dyDescent="0.2">
      <c r="A131" s="62" t="s">
        <v>7759</v>
      </c>
      <c r="B131" s="49"/>
      <c r="C131" s="50"/>
      <c r="D131" s="50"/>
      <c r="E131" s="50">
        <f>E129+D129</f>
        <v>-21528</v>
      </c>
      <c r="F131" s="57"/>
      <c r="G131" s="57"/>
      <c r="H131" s="57"/>
      <c r="I131" s="57"/>
      <c r="J131" s="57"/>
      <c r="K131" s="57"/>
    </row>
    <row r="132" spans="1:11" x14ac:dyDescent="0.2">
      <c r="C132" s="57"/>
      <c r="D132" s="57"/>
      <c r="E132" s="57"/>
      <c r="F132" s="57"/>
      <c r="G132" s="57"/>
      <c r="H132" s="57"/>
      <c r="I132" s="57"/>
      <c r="J132" s="57"/>
      <c r="K132" s="57"/>
    </row>
    <row r="133" spans="1:11" x14ac:dyDescent="0.2">
      <c r="C133" s="57"/>
      <c r="D133" s="57"/>
      <c r="E133" s="57"/>
      <c r="F133" s="57"/>
      <c r="G133" s="57"/>
      <c r="H133" s="57"/>
      <c r="I133" s="57"/>
      <c r="J133" s="57"/>
      <c r="K133" s="57"/>
    </row>
    <row r="134" spans="1:11" x14ac:dyDescent="0.2">
      <c r="C134" s="57"/>
      <c r="D134" s="57"/>
      <c r="E134" s="57"/>
      <c r="F134" s="57"/>
      <c r="G134" s="57"/>
      <c r="H134" s="57"/>
      <c r="I134" s="57"/>
      <c r="J134" s="57"/>
      <c r="K134" s="57"/>
    </row>
    <row r="135" spans="1:11" x14ac:dyDescent="0.2">
      <c r="C135" s="57"/>
      <c r="D135" s="57"/>
      <c r="E135" s="57"/>
      <c r="F135" s="57"/>
      <c r="G135" s="57"/>
      <c r="H135" s="57"/>
      <c r="I135" s="57"/>
      <c r="J135" s="57"/>
      <c r="K135" s="57"/>
    </row>
    <row r="136" spans="1:11" x14ac:dyDescent="0.2">
      <c r="C136" s="57"/>
      <c r="D136" s="57"/>
      <c r="E136" s="57"/>
      <c r="F136" s="57"/>
      <c r="G136" s="57"/>
      <c r="H136" s="57"/>
      <c r="I136" s="57"/>
      <c r="J136" s="57"/>
      <c r="K136" s="57"/>
    </row>
    <row r="137" spans="1:11" x14ac:dyDescent="0.2">
      <c r="C137" s="57"/>
      <c r="D137" s="57"/>
      <c r="E137" s="57"/>
      <c r="F137" s="57"/>
      <c r="G137" s="57"/>
      <c r="H137" s="57"/>
      <c r="I137" s="57"/>
      <c r="J137" s="57"/>
      <c r="K137" s="57"/>
    </row>
    <row r="138" spans="1:11" x14ac:dyDescent="0.2">
      <c r="C138" s="57"/>
      <c r="D138" s="57"/>
      <c r="E138" s="57"/>
      <c r="F138" s="57"/>
      <c r="G138" s="57"/>
      <c r="H138" s="57"/>
      <c r="I138" s="57"/>
      <c r="J138" s="57"/>
      <c r="K138" s="57"/>
    </row>
    <row r="139" spans="1:11" x14ac:dyDescent="0.2">
      <c r="C139" s="57"/>
      <c r="D139" s="57"/>
      <c r="E139" s="57"/>
      <c r="F139" s="57"/>
      <c r="G139" s="57"/>
      <c r="H139" s="57"/>
      <c r="I139" s="57"/>
      <c r="J139" s="57"/>
      <c r="K139" s="57"/>
    </row>
    <row r="140" spans="1:11" x14ac:dyDescent="0.2">
      <c r="C140" s="57"/>
      <c r="D140" s="57"/>
      <c r="E140" s="57"/>
      <c r="F140" s="57"/>
      <c r="G140" s="57"/>
      <c r="H140" s="57"/>
      <c r="I140" s="57"/>
      <c r="J140" s="57"/>
      <c r="K140" s="57"/>
    </row>
    <row r="141" spans="1:11" x14ac:dyDescent="0.2">
      <c r="C141" s="57"/>
      <c r="D141" s="57"/>
      <c r="E141" s="57"/>
      <c r="F141" s="57"/>
      <c r="G141" s="57"/>
      <c r="H141" s="57"/>
      <c r="I141" s="57"/>
      <c r="J141" s="57"/>
      <c r="K141" s="57"/>
    </row>
    <row r="142" spans="1:11" x14ac:dyDescent="0.2">
      <c r="C142" s="57"/>
      <c r="D142" s="57"/>
      <c r="E142" s="57"/>
      <c r="F142" s="57"/>
      <c r="G142" s="57"/>
      <c r="H142" s="57"/>
      <c r="I142" s="57"/>
      <c r="J142" s="57"/>
      <c r="K142" s="57"/>
    </row>
    <row r="143" spans="1:11" x14ac:dyDescent="0.2">
      <c r="C143" s="57"/>
      <c r="D143" s="57"/>
      <c r="E143" s="57"/>
      <c r="F143" s="57"/>
      <c r="G143" s="57"/>
      <c r="H143" s="57"/>
      <c r="I143" s="57"/>
      <c r="J143" s="57"/>
      <c r="K143" s="57"/>
    </row>
    <row r="144" spans="1:11" x14ac:dyDescent="0.2">
      <c r="C144" s="57"/>
      <c r="D144" s="57"/>
      <c r="E144" s="57"/>
      <c r="F144" s="57"/>
      <c r="G144" s="57"/>
      <c r="H144" s="57"/>
      <c r="I144" s="57"/>
      <c r="J144" s="57"/>
      <c r="K144" s="57"/>
    </row>
    <row r="145" spans="3:11" x14ac:dyDescent="0.2">
      <c r="C145" s="57"/>
      <c r="D145" s="57"/>
      <c r="E145" s="57"/>
      <c r="F145" s="57"/>
      <c r="G145" s="57"/>
      <c r="H145" s="57"/>
      <c r="I145" s="57"/>
      <c r="J145" s="57"/>
      <c r="K145" s="57"/>
    </row>
    <row r="146" spans="3:11" x14ac:dyDescent="0.2">
      <c r="C146" s="57"/>
      <c r="D146" s="57"/>
      <c r="E146" s="57"/>
      <c r="F146" s="57"/>
      <c r="G146" s="57"/>
      <c r="H146" s="57"/>
      <c r="I146" s="57"/>
      <c r="J146" s="57"/>
      <c r="K146" s="57"/>
    </row>
    <row r="147" spans="3:11" x14ac:dyDescent="0.2">
      <c r="C147" s="57"/>
      <c r="D147" s="57"/>
      <c r="E147" s="57"/>
      <c r="F147" s="57"/>
      <c r="G147" s="57"/>
      <c r="H147" s="57"/>
      <c r="I147" s="57"/>
      <c r="J147" s="57"/>
      <c r="K147" s="57"/>
    </row>
    <row r="148" spans="3:11" x14ac:dyDescent="0.2">
      <c r="C148" s="57"/>
      <c r="D148" s="57"/>
      <c r="E148" s="57"/>
      <c r="F148" s="57"/>
      <c r="G148" s="57"/>
      <c r="H148" s="57"/>
      <c r="I148" s="57"/>
      <c r="J148" s="57"/>
      <c r="K148" s="57"/>
    </row>
    <row r="149" spans="3:11" x14ac:dyDescent="0.2">
      <c r="C149" s="57"/>
      <c r="D149" s="57"/>
      <c r="E149" s="57"/>
      <c r="F149" s="57"/>
      <c r="G149" s="57"/>
      <c r="H149" s="57"/>
      <c r="I149" s="57"/>
      <c r="J149" s="57"/>
      <c r="K149" s="57"/>
    </row>
    <row r="150" spans="3:11" x14ac:dyDescent="0.2">
      <c r="C150" s="57"/>
      <c r="D150" s="57"/>
      <c r="E150" s="57"/>
      <c r="F150" s="57"/>
      <c r="G150" s="57"/>
      <c r="H150" s="57"/>
      <c r="I150" s="57"/>
      <c r="J150" s="57"/>
      <c r="K150" s="57"/>
    </row>
    <row r="151" spans="3:11" x14ac:dyDescent="0.2">
      <c r="C151" s="57"/>
      <c r="D151" s="57"/>
      <c r="E151" s="57"/>
      <c r="F151" s="57"/>
      <c r="G151" s="57"/>
      <c r="H151" s="57"/>
      <c r="I151" s="57"/>
      <c r="J151" s="57"/>
      <c r="K151" s="57"/>
    </row>
    <row r="152" spans="3:11" x14ac:dyDescent="0.2">
      <c r="C152" s="57"/>
      <c r="D152" s="57"/>
      <c r="E152" s="57"/>
      <c r="F152" s="57"/>
      <c r="G152" s="57"/>
      <c r="H152" s="57"/>
      <c r="I152" s="57"/>
      <c r="J152" s="57"/>
      <c r="K152" s="57"/>
    </row>
    <row r="153" spans="3:11" x14ac:dyDescent="0.2">
      <c r="C153" s="57"/>
      <c r="D153" s="57"/>
      <c r="E153" s="57"/>
      <c r="F153" s="57"/>
      <c r="G153" s="57"/>
      <c r="H153" s="57"/>
      <c r="I153" s="57"/>
      <c r="J153" s="57"/>
      <c r="K153" s="57"/>
    </row>
    <row r="154" spans="3:11" x14ac:dyDescent="0.2">
      <c r="C154" s="57"/>
      <c r="D154" s="57"/>
      <c r="E154" s="57"/>
      <c r="F154" s="57"/>
      <c r="G154" s="57"/>
      <c r="H154" s="57"/>
      <c r="I154" s="57"/>
      <c r="J154" s="57"/>
      <c r="K154" s="57"/>
    </row>
    <row r="155" spans="3:11" x14ac:dyDescent="0.2">
      <c r="C155" s="57"/>
      <c r="D155" s="57"/>
      <c r="E155" s="57"/>
      <c r="F155" s="57"/>
      <c r="G155" s="57"/>
      <c r="H155" s="57"/>
      <c r="I155" s="57"/>
      <c r="J155" s="57"/>
      <c r="K155" s="57"/>
    </row>
    <row r="156" spans="3:11" x14ac:dyDescent="0.2">
      <c r="C156" s="57"/>
      <c r="D156" s="57"/>
      <c r="E156" s="57"/>
      <c r="F156" s="57"/>
      <c r="G156" s="57"/>
      <c r="H156" s="57"/>
      <c r="I156" s="57"/>
      <c r="J156" s="57"/>
      <c r="K156" s="57"/>
    </row>
    <row r="157" spans="3:11" x14ac:dyDescent="0.2">
      <c r="C157" s="57"/>
      <c r="D157" s="57"/>
      <c r="E157" s="57"/>
      <c r="F157" s="57"/>
      <c r="G157" s="57"/>
      <c r="H157" s="57"/>
      <c r="I157" s="57"/>
      <c r="J157" s="57"/>
      <c r="K157" s="57"/>
    </row>
    <row r="158" spans="3:11" x14ac:dyDescent="0.2">
      <c r="C158" s="57"/>
      <c r="D158" s="57"/>
      <c r="E158" s="57"/>
      <c r="F158" s="57"/>
      <c r="G158" s="57"/>
      <c r="H158" s="57"/>
      <c r="I158" s="57"/>
      <c r="J158" s="57"/>
      <c r="K158" s="57"/>
    </row>
    <row r="159" spans="3:11" x14ac:dyDescent="0.2">
      <c r="C159" s="57"/>
      <c r="D159" s="57"/>
      <c r="E159" s="57"/>
      <c r="F159" s="57"/>
      <c r="G159" s="57"/>
      <c r="H159" s="57"/>
      <c r="I159" s="57"/>
      <c r="J159" s="57"/>
      <c r="K159" s="57"/>
    </row>
    <row r="160" spans="3:11" x14ac:dyDescent="0.2">
      <c r="C160" s="57"/>
      <c r="D160" s="57"/>
      <c r="E160" s="57"/>
      <c r="F160" s="57"/>
      <c r="G160" s="57"/>
      <c r="H160" s="57"/>
      <c r="I160" s="57"/>
      <c r="J160" s="57"/>
      <c r="K160" s="57"/>
    </row>
    <row r="161" spans="3:11" x14ac:dyDescent="0.2">
      <c r="C161" s="57"/>
      <c r="D161" s="57"/>
      <c r="E161" s="57"/>
      <c r="F161" s="57"/>
      <c r="G161" s="57"/>
      <c r="H161" s="57"/>
      <c r="I161" s="57"/>
      <c r="J161" s="57"/>
      <c r="K161" s="57"/>
    </row>
    <row r="162" spans="3:11" x14ac:dyDescent="0.2">
      <c r="C162" s="57"/>
      <c r="D162" s="57"/>
      <c r="E162" s="57"/>
      <c r="F162" s="57"/>
      <c r="G162" s="57"/>
      <c r="H162" s="57"/>
      <c r="I162" s="57"/>
      <c r="J162" s="57"/>
      <c r="K162" s="57"/>
    </row>
    <row r="163" spans="3:11" x14ac:dyDescent="0.2">
      <c r="C163" s="57"/>
      <c r="D163" s="57"/>
      <c r="E163" s="57"/>
      <c r="F163" s="57"/>
      <c r="G163" s="57"/>
      <c r="H163" s="57"/>
      <c r="I163" s="57"/>
      <c r="J163" s="57"/>
      <c r="K163" s="57"/>
    </row>
    <row r="164" spans="3:11" x14ac:dyDescent="0.2">
      <c r="C164" s="57"/>
      <c r="D164" s="57"/>
      <c r="E164" s="57"/>
      <c r="F164" s="57"/>
      <c r="G164" s="57"/>
      <c r="H164" s="57"/>
      <c r="I164" s="57"/>
      <c r="J164" s="57"/>
      <c r="K164" s="57"/>
    </row>
    <row r="165" spans="3:11" x14ac:dyDescent="0.2">
      <c r="F165" s="57"/>
      <c r="G165" s="57"/>
      <c r="H165" s="57"/>
      <c r="I165" s="57"/>
      <c r="J165" s="57"/>
      <c r="K165" s="57"/>
    </row>
    <row r="166" spans="3:11" x14ac:dyDescent="0.2">
      <c r="F166" s="57"/>
      <c r="G166" s="57"/>
      <c r="H166" s="57"/>
      <c r="I166" s="57"/>
      <c r="J166" s="57"/>
      <c r="K166" s="57"/>
    </row>
    <row r="167" spans="3:11" x14ac:dyDescent="0.2">
      <c r="F167" s="57"/>
      <c r="G167" s="57"/>
      <c r="H167" s="57"/>
      <c r="I167" s="57"/>
      <c r="J167" s="57"/>
      <c r="K167" s="57"/>
    </row>
    <row r="168" spans="3:11" x14ac:dyDescent="0.2">
      <c r="F168" s="57"/>
      <c r="G168" s="57"/>
      <c r="H168" s="57"/>
      <c r="I168" s="57"/>
      <c r="J168" s="57"/>
      <c r="K168" s="57"/>
    </row>
    <row r="169" spans="3:11" x14ac:dyDescent="0.2">
      <c r="F169" s="57"/>
      <c r="G169" s="57"/>
      <c r="H169" s="57"/>
      <c r="I169" s="57"/>
      <c r="J169" s="57"/>
      <c r="K169" s="57"/>
    </row>
    <row r="170" spans="3:11" x14ac:dyDescent="0.2">
      <c r="F170" s="57"/>
      <c r="G170" s="57"/>
      <c r="H170" s="57"/>
      <c r="I170" s="57"/>
      <c r="J170" s="57"/>
      <c r="K170" s="57"/>
    </row>
  </sheetData>
  <hyperlinks>
    <hyperlink ref="A1" location="'statewide summary'!Print_Titles" display="Link to Summary Worksheet" xr:uid="{D2238CD7-0292-46C6-8146-66180A61C135}"/>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2/19/2025</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11CCD-0291-4FBF-93C3-EDCD12AAF536}">
  <dimension ref="A1:N216"/>
  <sheetViews>
    <sheetView showGridLines="0" zoomScaleNormal="100" workbookViewId="0">
      <pane xSplit="2" ySplit="10" topLeftCell="C11" activePane="bottomRight" state="frozen"/>
      <selection pane="topRight" activeCell="C1" sqref="C1"/>
      <selection pane="bottomLeft" activeCell="A14" sqref="A14"/>
      <selection pane="bottomRight" activeCell="B23" sqref="B23"/>
    </sheetView>
  </sheetViews>
  <sheetFormatPr defaultRowHeight="12.75" x14ac:dyDescent="0.2"/>
  <cols>
    <col min="1" max="1" width="6" style="39" customWidth="1"/>
    <col min="2" max="2" width="31.85546875" style="39" customWidth="1"/>
    <col min="3" max="9" width="13.7109375" style="39" customWidth="1"/>
    <col min="10" max="10" width="1.85546875" style="39" customWidth="1"/>
    <col min="11" max="11" width="9.140625" style="39"/>
    <col min="12" max="12" width="1.5703125" style="39" customWidth="1"/>
    <col min="13" max="16384" width="9.140625" style="39"/>
  </cols>
  <sheetData>
    <row r="1" spans="1:11" ht="16.149999999999999" customHeight="1" x14ac:dyDescent="0.2">
      <c r="A1" s="92" t="s">
        <v>8923</v>
      </c>
    </row>
    <row r="2" spans="1:11" ht="14.45" customHeight="1" x14ac:dyDescent="0.2">
      <c r="B2" s="94" t="s">
        <v>1393</v>
      </c>
    </row>
    <row r="3" spans="1:11" ht="2.1" customHeight="1" x14ac:dyDescent="0.2"/>
    <row r="4" spans="1:11" ht="14.45" customHeight="1" x14ac:dyDescent="0.2">
      <c r="B4" s="46" t="s">
        <v>1</v>
      </c>
    </row>
    <row r="5" spans="1:11" ht="1.1499999999999999" customHeight="1" x14ac:dyDescent="0.2"/>
    <row r="6" spans="1:11" ht="14.45" customHeight="1" x14ac:dyDescent="0.2">
      <c r="B6" s="46" t="s">
        <v>2</v>
      </c>
    </row>
    <row r="7" spans="1:11" ht="0.75" customHeight="1" x14ac:dyDescent="0.2"/>
    <row r="8" spans="1:11" ht="14.45" customHeight="1" x14ac:dyDescent="0.2">
      <c r="B8" s="47" t="s">
        <v>3</v>
      </c>
    </row>
    <row r="9" spans="1:11" x14ac:dyDescent="0.2">
      <c r="B9" s="42" t="s">
        <v>4</v>
      </c>
      <c r="C9" s="37" t="s">
        <v>4</v>
      </c>
      <c r="D9" s="37" t="s">
        <v>4</v>
      </c>
      <c r="E9" s="37" t="s">
        <v>4</v>
      </c>
      <c r="F9" s="37" t="s">
        <v>4</v>
      </c>
      <c r="G9" s="37" t="s">
        <v>4</v>
      </c>
      <c r="H9" s="37" t="s">
        <v>5</v>
      </c>
      <c r="I9" s="37" t="s">
        <v>174</v>
      </c>
    </row>
    <row r="10" spans="1:11" x14ac:dyDescent="0.2">
      <c r="B10" s="43" t="s">
        <v>4</v>
      </c>
      <c r="C10" s="38" t="s">
        <v>7</v>
      </c>
      <c r="D10" s="38" t="s">
        <v>8</v>
      </c>
      <c r="E10" s="38" t="s">
        <v>9</v>
      </c>
      <c r="F10" s="38" t="s">
        <v>10</v>
      </c>
      <c r="G10" s="38" t="s">
        <v>11</v>
      </c>
      <c r="H10" s="38" t="s">
        <v>12</v>
      </c>
      <c r="I10" s="38" t="s">
        <v>13</v>
      </c>
      <c r="K10" s="54" t="s">
        <v>331</v>
      </c>
    </row>
    <row r="11" spans="1:11" x14ac:dyDescent="0.2">
      <c r="B11" s="42" t="s">
        <v>153</v>
      </c>
      <c r="C11" s="86">
        <v>0</v>
      </c>
      <c r="D11" s="86">
        <v>0</v>
      </c>
      <c r="E11" s="86">
        <v>0</v>
      </c>
      <c r="F11" s="86">
        <v>0</v>
      </c>
      <c r="G11" s="86">
        <v>0</v>
      </c>
      <c r="H11" s="86">
        <v>1195137</v>
      </c>
      <c r="I11" s="86">
        <v>1050022</v>
      </c>
    </row>
    <row r="12" spans="1:11" x14ac:dyDescent="0.2">
      <c r="B12" s="42" t="s">
        <v>1411</v>
      </c>
      <c r="C12" s="86">
        <v>284867.16899999999</v>
      </c>
      <c r="D12" s="86">
        <v>371778.48300000001</v>
      </c>
      <c r="E12" s="86">
        <v>419987.21100000001</v>
      </c>
      <c r="F12" s="86">
        <v>458698.50900000002</v>
      </c>
      <c r="G12" s="86">
        <v>568821.88795999996</v>
      </c>
      <c r="H12" s="86">
        <v>0</v>
      </c>
      <c r="I12" s="86">
        <v>0</v>
      </c>
    </row>
    <row r="13" spans="1:11" x14ac:dyDescent="0.2">
      <c r="B13" s="42" t="s">
        <v>1410</v>
      </c>
      <c r="C13" s="86">
        <v>2578</v>
      </c>
      <c r="D13" s="86">
        <v>2526.125</v>
      </c>
      <c r="E13" s="86">
        <v>8911.6669999999995</v>
      </c>
      <c r="F13" s="86">
        <v>11495.32</v>
      </c>
      <c r="G13" s="86">
        <v>16154.20227</v>
      </c>
      <c r="H13" s="86">
        <v>0</v>
      </c>
      <c r="I13" s="86">
        <v>0</v>
      </c>
    </row>
    <row r="14" spans="1:11" x14ac:dyDescent="0.2">
      <c r="B14" s="42" t="s">
        <v>1409</v>
      </c>
      <c r="C14" s="86">
        <v>2365</v>
      </c>
      <c r="D14" s="86">
        <v>2306.3539999999998</v>
      </c>
      <c r="E14" s="86">
        <v>6821.375</v>
      </c>
      <c r="F14" s="86">
        <v>9701.8770000000004</v>
      </c>
      <c r="G14" s="86">
        <v>12477.313410000001</v>
      </c>
      <c r="H14" s="86">
        <v>0</v>
      </c>
      <c r="I14" s="86">
        <v>0</v>
      </c>
    </row>
    <row r="15" spans="1:11" x14ac:dyDescent="0.2">
      <c r="B15" s="42" t="s">
        <v>1408</v>
      </c>
      <c r="C15" s="86">
        <v>36605</v>
      </c>
      <c r="D15" s="86">
        <v>46368.406000000003</v>
      </c>
      <c r="E15" s="86">
        <v>41409.315000000002</v>
      </c>
      <c r="F15" s="86">
        <v>46313.23</v>
      </c>
      <c r="G15" s="86">
        <v>49474.57602</v>
      </c>
      <c r="H15" s="86">
        <v>0</v>
      </c>
      <c r="I15" s="86">
        <v>0</v>
      </c>
    </row>
    <row r="16" spans="1:11" x14ac:dyDescent="0.2">
      <c r="B16" s="42" t="s">
        <v>1407</v>
      </c>
      <c r="C16" s="86">
        <v>26777</v>
      </c>
      <c r="D16" s="86">
        <v>27755.865000000002</v>
      </c>
      <c r="E16" s="86">
        <v>25680.75</v>
      </c>
      <c r="F16" s="86">
        <v>22030.717000000001</v>
      </c>
      <c r="G16" s="86">
        <v>22303.900320000001</v>
      </c>
      <c r="H16" s="86">
        <v>0</v>
      </c>
      <c r="I16" s="86">
        <v>0</v>
      </c>
    </row>
    <row r="17" spans="1:14" x14ac:dyDescent="0.2">
      <c r="B17" s="42" t="s">
        <v>1406</v>
      </c>
      <c r="C17" s="86">
        <v>15879</v>
      </c>
      <c r="D17" s="86">
        <v>17603.138999999999</v>
      </c>
      <c r="E17" s="86">
        <v>18992.447</v>
      </c>
      <c r="F17" s="86">
        <v>21252.612000000001</v>
      </c>
      <c r="G17" s="86">
        <v>23026.393120000001</v>
      </c>
      <c r="H17" s="86">
        <v>0</v>
      </c>
      <c r="I17" s="86">
        <v>0</v>
      </c>
    </row>
    <row r="18" spans="1:14" x14ac:dyDescent="0.2">
      <c r="B18" s="42" t="s">
        <v>1405</v>
      </c>
      <c r="C18" s="86">
        <v>25273.968000000001</v>
      </c>
      <c r="D18" s="86">
        <v>25910.26</v>
      </c>
      <c r="E18" s="86">
        <v>26905.047999999999</v>
      </c>
      <c r="F18" s="86">
        <v>36484.671000000002</v>
      </c>
      <c r="G18" s="86">
        <v>67982.695000000007</v>
      </c>
      <c r="H18" s="86">
        <v>0</v>
      </c>
      <c r="I18" s="86">
        <v>0</v>
      </c>
    </row>
    <row r="19" spans="1:14" x14ac:dyDescent="0.2">
      <c r="B19" s="42" t="s">
        <v>1404</v>
      </c>
      <c r="C19" s="86">
        <v>52926</v>
      </c>
      <c r="D19" s="86">
        <v>62454.241999999998</v>
      </c>
      <c r="E19" s="86">
        <v>66050.566999999995</v>
      </c>
      <c r="F19" s="86">
        <v>85100.491999999998</v>
      </c>
      <c r="G19" s="86">
        <v>76862.640539999993</v>
      </c>
      <c r="H19" s="86">
        <v>0</v>
      </c>
      <c r="I19" s="86">
        <v>0</v>
      </c>
    </row>
    <row r="20" spans="1:14" x14ac:dyDescent="0.2">
      <c r="B20" s="42" t="s">
        <v>1403</v>
      </c>
      <c r="C20" s="86">
        <v>51346</v>
      </c>
      <c r="D20" s="86">
        <v>68026.3</v>
      </c>
      <c r="E20" s="86">
        <v>55038.123</v>
      </c>
      <c r="F20" s="86">
        <v>75616.941999999995</v>
      </c>
      <c r="G20" s="86">
        <v>68231.739849999998</v>
      </c>
      <c r="H20" s="86">
        <v>0</v>
      </c>
      <c r="I20" s="86">
        <v>0</v>
      </c>
    </row>
    <row r="21" spans="1:14" x14ac:dyDescent="0.2">
      <c r="B21" s="45" t="s">
        <v>146</v>
      </c>
      <c r="C21" s="41">
        <v>498617.13699999999</v>
      </c>
      <c r="D21" s="41">
        <v>624729.174</v>
      </c>
      <c r="E21" s="41">
        <v>669796.50300000003</v>
      </c>
      <c r="F21" s="41">
        <v>766694.37</v>
      </c>
      <c r="G21" s="41">
        <v>905335.34849</v>
      </c>
      <c r="H21" s="41">
        <v>1195137</v>
      </c>
      <c r="I21" s="41">
        <v>1050022</v>
      </c>
    </row>
    <row r="23" spans="1:14" x14ac:dyDescent="0.2">
      <c r="B23" s="72" t="s">
        <v>9036</v>
      </c>
      <c r="C23" s="87"/>
      <c r="D23" s="87"/>
      <c r="E23" s="87"/>
      <c r="F23" s="87"/>
      <c r="G23" s="87"/>
      <c r="H23" s="87"/>
      <c r="I23" s="88">
        <f>I21+K23</f>
        <v>1050022</v>
      </c>
      <c r="K23" s="55">
        <f>SUM(K24:K206)</f>
        <v>0</v>
      </c>
    </row>
    <row r="24" spans="1:14" x14ac:dyDescent="0.2">
      <c r="B24" s="87" t="s">
        <v>257</v>
      </c>
      <c r="C24" s="87"/>
      <c r="D24" s="87"/>
      <c r="E24" s="87"/>
      <c r="F24" s="87"/>
      <c r="G24" s="87"/>
      <c r="H24" s="87"/>
      <c r="I24" s="89">
        <f>I23/I21-1</f>
        <v>0</v>
      </c>
      <c r="K24" s="56"/>
    </row>
    <row r="25" spans="1:14" x14ac:dyDescent="0.2">
      <c r="G25" s="57"/>
      <c r="H25" s="57"/>
      <c r="I25" s="57"/>
      <c r="J25" s="57"/>
      <c r="K25" s="58"/>
    </row>
    <row r="26" spans="1:14" x14ac:dyDescent="0.2">
      <c r="D26" s="57"/>
      <c r="E26" s="57"/>
      <c r="F26" s="57"/>
      <c r="G26" s="57"/>
      <c r="H26" s="57"/>
      <c r="I26" s="57"/>
      <c r="J26" s="57"/>
      <c r="K26" s="58"/>
    </row>
    <row r="27" spans="1:14" x14ac:dyDescent="0.2">
      <c r="A27" s="59" t="s">
        <v>256</v>
      </c>
      <c r="D27" s="57"/>
      <c r="E27" s="57"/>
      <c r="F27" s="57"/>
      <c r="G27" s="57"/>
      <c r="H27" s="57"/>
      <c r="I27" s="57"/>
      <c r="J27" s="57"/>
      <c r="K27" s="58"/>
    </row>
    <row r="28" spans="1:14" x14ac:dyDescent="0.2">
      <c r="D28" s="57"/>
      <c r="E28" s="57"/>
      <c r="F28" s="57"/>
      <c r="G28" s="57"/>
      <c r="H28" s="57"/>
      <c r="I28" s="57"/>
      <c r="J28" s="57"/>
      <c r="K28" s="58"/>
    </row>
    <row r="29" spans="1:14" x14ac:dyDescent="0.2">
      <c r="A29" s="60">
        <v>2021</v>
      </c>
      <c r="D29" s="57"/>
      <c r="E29" s="57"/>
      <c r="F29" s="57"/>
      <c r="G29" s="57"/>
      <c r="H29" s="57"/>
      <c r="I29" s="57"/>
      <c r="J29" s="57"/>
      <c r="K29" s="58"/>
    </row>
    <row r="30" spans="1:14" x14ac:dyDescent="0.2">
      <c r="B30" s="26" t="s">
        <v>7522</v>
      </c>
      <c r="E30" s="57"/>
      <c r="G30" s="39">
        <v>49</v>
      </c>
      <c r="H30" s="57">
        <v>12</v>
      </c>
      <c r="I30" s="57"/>
      <c r="J30" s="57"/>
      <c r="K30" s="58"/>
      <c r="M30" s="39" t="s">
        <v>182</v>
      </c>
      <c r="N30" s="26" t="s">
        <v>7556</v>
      </c>
    </row>
    <row r="31" spans="1:14" x14ac:dyDescent="0.2">
      <c r="B31" s="26" t="s">
        <v>3561</v>
      </c>
      <c r="E31" s="57"/>
      <c r="F31" s="57"/>
      <c r="G31" s="57">
        <v>120</v>
      </c>
      <c r="H31" s="57">
        <v>121</v>
      </c>
      <c r="I31" s="57"/>
      <c r="J31" s="57"/>
      <c r="K31" s="58"/>
      <c r="M31" s="39" t="s">
        <v>180</v>
      </c>
      <c r="N31" s="26" t="s">
        <v>7557</v>
      </c>
    </row>
    <row r="32" spans="1:14" x14ac:dyDescent="0.2">
      <c r="B32" s="26" t="s">
        <v>7523</v>
      </c>
      <c r="E32" s="57"/>
      <c r="F32" s="57"/>
      <c r="G32" s="57">
        <v>138</v>
      </c>
      <c r="H32" s="57">
        <v>139</v>
      </c>
      <c r="I32" s="57"/>
      <c r="J32" s="57"/>
      <c r="K32" s="58"/>
      <c r="M32" s="39" t="s">
        <v>180</v>
      </c>
      <c r="N32" s="26" t="s">
        <v>7558</v>
      </c>
    </row>
    <row r="33" spans="2:14" x14ac:dyDescent="0.2">
      <c r="B33" s="26" t="s">
        <v>7524</v>
      </c>
      <c r="E33" s="57"/>
      <c r="F33" s="57"/>
      <c r="G33" s="57">
        <v>304</v>
      </c>
      <c r="H33" s="57">
        <v>1126</v>
      </c>
      <c r="I33" s="57"/>
      <c r="J33" s="57"/>
      <c r="K33" s="58"/>
      <c r="M33" s="39" t="s">
        <v>182</v>
      </c>
      <c r="N33" s="26" t="s">
        <v>7559</v>
      </c>
    </row>
    <row r="34" spans="2:14" x14ac:dyDescent="0.2">
      <c r="B34" s="26" t="s">
        <v>7525</v>
      </c>
      <c r="E34" s="57"/>
      <c r="F34" s="57"/>
      <c r="G34" s="57">
        <v>422</v>
      </c>
      <c r="H34" s="57">
        <v>0</v>
      </c>
      <c r="I34" s="57"/>
      <c r="J34" s="57"/>
      <c r="K34" s="58"/>
      <c r="M34" s="39" t="s">
        <v>184</v>
      </c>
      <c r="N34" s="26" t="s">
        <v>7560</v>
      </c>
    </row>
    <row r="35" spans="2:14" x14ac:dyDescent="0.2">
      <c r="B35" s="26" t="s">
        <v>5876</v>
      </c>
      <c r="E35" s="57"/>
      <c r="F35" s="57"/>
      <c r="G35" s="57">
        <v>429</v>
      </c>
      <c r="H35" s="57">
        <v>867</v>
      </c>
      <c r="I35" s="57"/>
      <c r="J35" s="57"/>
      <c r="K35" s="58"/>
      <c r="M35" s="39" t="s">
        <v>180</v>
      </c>
      <c r="N35" s="26" t="s">
        <v>7561</v>
      </c>
    </row>
    <row r="36" spans="2:14" x14ac:dyDescent="0.2">
      <c r="B36" s="26" t="s">
        <v>7526</v>
      </c>
      <c r="E36" s="57"/>
      <c r="F36" s="57"/>
      <c r="G36" s="57">
        <v>250</v>
      </c>
      <c r="H36" s="57">
        <v>0</v>
      </c>
      <c r="I36" s="57"/>
      <c r="J36" s="57"/>
      <c r="K36" s="58"/>
      <c r="M36" s="39" t="s">
        <v>184</v>
      </c>
      <c r="N36" s="26" t="s">
        <v>7562</v>
      </c>
    </row>
    <row r="37" spans="2:14" x14ac:dyDescent="0.2">
      <c r="B37" s="26" t="s">
        <v>7527</v>
      </c>
      <c r="E37" s="57"/>
      <c r="F37" s="57"/>
      <c r="G37" s="57">
        <v>50</v>
      </c>
      <c r="H37" s="57">
        <v>0</v>
      </c>
      <c r="I37" s="57"/>
      <c r="J37" s="57"/>
      <c r="K37" s="58"/>
      <c r="M37" s="39" t="s">
        <v>184</v>
      </c>
      <c r="N37" s="26" t="s">
        <v>7563</v>
      </c>
    </row>
    <row r="38" spans="2:14" x14ac:dyDescent="0.2">
      <c r="B38" s="26" t="s">
        <v>7528</v>
      </c>
      <c r="E38" s="57"/>
      <c r="F38" s="57"/>
      <c r="G38" s="57">
        <v>160</v>
      </c>
      <c r="H38" s="57">
        <v>0</v>
      </c>
      <c r="I38" s="57"/>
      <c r="J38" s="57"/>
      <c r="K38" s="58"/>
      <c r="M38" s="39" t="s">
        <v>184</v>
      </c>
      <c r="N38" s="26" t="s">
        <v>7564</v>
      </c>
    </row>
    <row r="39" spans="2:14" x14ac:dyDescent="0.2">
      <c r="B39" s="26" t="s">
        <v>7529</v>
      </c>
      <c r="E39" s="57"/>
      <c r="F39" s="57"/>
      <c r="G39" s="57">
        <v>200</v>
      </c>
      <c r="H39" s="57">
        <v>202</v>
      </c>
      <c r="I39" s="57"/>
      <c r="J39" s="57"/>
      <c r="K39" s="58"/>
      <c r="M39" s="39" t="s">
        <v>180</v>
      </c>
      <c r="N39" s="39" t="s">
        <v>7565</v>
      </c>
    </row>
    <row r="40" spans="2:14" x14ac:dyDescent="0.2">
      <c r="B40" s="26" t="s">
        <v>7530</v>
      </c>
      <c r="E40" s="57"/>
      <c r="F40" s="57"/>
      <c r="G40" s="57">
        <v>100</v>
      </c>
      <c r="H40" s="57">
        <v>0</v>
      </c>
      <c r="I40" s="57"/>
      <c r="J40" s="57"/>
      <c r="K40" s="58"/>
      <c r="M40" s="39" t="s">
        <v>184</v>
      </c>
      <c r="N40" s="26" t="s">
        <v>7566</v>
      </c>
    </row>
    <row r="41" spans="2:14" x14ac:dyDescent="0.2">
      <c r="B41" s="26" t="s">
        <v>7531</v>
      </c>
      <c r="E41" s="57"/>
      <c r="F41" s="57"/>
      <c r="G41" s="57">
        <v>150</v>
      </c>
      <c r="H41" s="57">
        <v>152</v>
      </c>
      <c r="I41" s="57"/>
      <c r="J41" s="57"/>
      <c r="K41" s="58"/>
      <c r="M41" s="39" t="s">
        <v>180</v>
      </c>
      <c r="N41" s="26" t="s">
        <v>7567</v>
      </c>
    </row>
    <row r="42" spans="2:14" x14ac:dyDescent="0.2">
      <c r="B42" s="26" t="s">
        <v>7532</v>
      </c>
      <c r="E42" s="57"/>
      <c r="F42" s="57"/>
      <c r="G42" s="57">
        <v>1000</v>
      </c>
      <c r="H42" s="57">
        <v>895</v>
      </c>
      <c r="I42" s="57"/>
      <c r="J42" s="57"/>
      <c r="K42" s="58"/>
      <c r="M42" s="39" t="s">
        <v>180</v>
      </c>
      <c r="N42" s="26" t="s">
        <v>7568</v>
      </c>
    </row>
    <row r="43" spans="2:14" x14ac:dyDescent="0.2">
      <c r="B43" s="26" t="s">
        <v>7533</v>
      </c>
      <c r="E43" s="57"/>
      <c r="F43" s="57"/>
      <c r="G43" s="57">
        <v>410</v>
      </c>
      <c r="H43" s="57">
        <v>414</v>
      </c>
      <c r="I43" s="57"/>
      <c r="J43" s="57"/>
      <c r="K43" s="58"/>
      <c r="M43" s="39" t="s">
        <v>180</v>
      </c>
      <c r="N43" s="26" t="s">
        <v>7569</v>
      </c>
    </row>
    <row r="44" spans="2:14" x14ac:dyDescent="0.2">
      <c r="B44" s="26" t="s">
        <v>7534</v>
      </c>
      <c r="E44" s="57"/>
      <c r="F44" s="57"/>
      <c r="G44" s="57">
        <v>45</v>
      </c>
      <c r="H44" s="57">
        <v>0</v>
      </c>
      <c r="I44" s="57"/>
      <c r="J44" s="57"/>
      <c r="K44" s="58"/>
      <c r="M44" s="39" t="s">
        <v>184</v>
      </c>
      <c r="N44" s="26" t="s">
        <v>7570</v>
      </c>
    </row>
    <row r="45" spans="2:14" x14ac:dyDescent="0.2">
      <c r="B45" s="26" t="s">
        <v>1167</v>
      </c>
      <c r="E45" s="57"/>
      <c r="F45" s="57"/>
      <c r="G45" s="57">
        <v>1832</v>
      </c>
      <c r="H45" s="57">
        <v>3502</v>
      </c>
      <c r="I45" s="57"/>
      <c r="J45" s="57"/>
      <c r="K45" s="58"/>
      <c r="M45" s="39" t="s">
        <v>182</v>
      </c>
      <c r="N45" s="26" t="s">
        <v>7571</v>
      </c>
    </row>
    <row r="46" spans="2:14" x14ac:dyDescent="0.2">
      <c r="B46" s="26" t="s">
        <v>7535</v>
      </c>
      <c r="E46" s="57"/>
      <c r="F46" s="57"/>
      <c r="G46" s="57">
        <v>300</v>
      </c>
      <c r="H46" s="57">
        <v>0</v>
      </c>
      <c r="I46" s="57"/>
      <c r="J46" s="57"/>
      <c r="K46" s="58"/>
      <c r="M46" s="39" t="s">
        <v>184</v>
      </c>
      <c r="N46" s="26" t="s">
        <v>7572</v>
      </c>
    </row>
    <row r="47" spans="2:14" x14ac:dyDescent="0.2">
      <c r="B47" s="26" t="s">
        <v>7536</v>
      </c>
      <c r="E47" s="57"/>
      <c r="F47" s="57"/>
      <c r="G47" s="57">
        <v>600</v>
      </c>
      <c r="H47" s="57">
        <v>606</v>
      </c>
      <c r="I47" s="57"/>
      <c r="J47" s="57"/>
      <c r="K47" s="58"/>
      <c r="M47" s="39" t="s">
        <v>180</v>
      </c>
      <c r="N47" s="26" t="s">
        <v>7573</v>
      </c>
    </row>
    <row r="48" spans="2:14" x14ac:dyDescent="0.2">
      <c r="B48" s="26" t="s">
        <v>7537</v>
      </c>
      <c r="E48" s="57"/>
      <c r="F48" s="57"/>
      <c r="G48" s="57">
        <v>400</v>
      </c>
      <c r="H48" s="57">
        <v>404</v>
      </c>
      <c r="I48" s="57"/>
      <c r="J48" s="57"/>
      <c r="K48" s="58"/>
      <c r="M48" s="39" t="s">
        <v>180</v>
      </c>
      <c r="N48" s="26" t="s">
        <v>7574</v>
      </c>
    </row>
    <row r="49" spans="2:14" x14ac:dyDescent="0.2">
      <c r="B49" s="26" t="s">
        <v>7538</v>
      </c>
      <c r="E49" s="57"/>
      <c r="F49" s="57"/>
      <c r="G49" s="57">
        <v>4000</v>
      </c>
      <c r="H49" s="57">
        <v>4041</v>
      </c>
      <c r="I49" s="57"/>
      <c r="J49" s="57"/>
      <c r="K49" s="58"/>
      <c r="M49" s="39" t="s">
        <v>180</v>
      </c>
      <c r="N49" s="26" t="s">
        <v>7575</v>
      </c>
    </row>
    <row r="50" spans="2:14" x14ac:dyDescent="0.2">
      <c r="B50" s="26" t="s">
        <v>7539</v>
      </c>
      <c r="E50" s="57"/>
      <c r="F50" s="57"/>
      <c r="G50" s="57">
        <v>250</v>
      </c>
      <c r="H50" s="57">
        <v>0</v>
      </c>
      <c r="I50" s="57"/>
      <c r="J50" s="57"/>
      <c r="K50" s="58"/>
      <c r="M50" s="39" t="s">
        <v>184</v>
      </c>
      <c r="N50" s="26" t="s">
        <v>7576</v>
      </c>
    </row>
    <row r="51" spans="2:14" x14ac:dyDescent="0.2">
      <c r="B51" s="26" t="s">
        <v>7540</v>
      </c>
      <c r="E51" s="57"/>
      <c r="F51" s="57"/>
      <c r="G51" s="57">
        <v>286</v>
      </c>
      <c r="H51" s="57">
        <v>289</v>
      </c>
      <c r="I51" s="57"/>
      <c r="J51" s="57"/>
      <c r="K51" s="58"/>
      <c r="M51" s="39" t="s">
        <v>180</v>
      </c>
      <c r="N51" s="26" t="s">
        <v>7577</v>
      </c>
    </row>
    <row r="52" spans="2:14" x14ac:dyDescent="0.2">
      <c r="B52" s="26" t="s">
        <v>7541</v>
      </c>
      <c r="E52" s="57"/>
      <c r="F52" s="57"/>
      <c r="G52" s="57">
        <v>30</v>
      </c>
      <c r="H52" s="57">
        <v>0</v>
      </c>
      <c r="I52" s="57"/>
      <c r="J52" s="57"/>
      <c r="K52" s="58"/>
      <c r="M52" s="39" t="s">
        <v>184</v>
      </c>
      <c r="N52" s="26" t="s">
        <v>7578</v>
      </c>
    </row>
    <row r="53" spans="2:14" x14ac:dyDescent="0.2">
      <c r="B53" s="26" t="s">
        <v>3574</v>
      </c>
      <c r="E53" s="57"/>
      <c r="F53" s="57"/>
      <c r="G53" s="57">
        <v>736</v>
      </c>
      <c r="H53" s="57">
        <v>1487</v>
      </c>
      <c r="I53" s="57"/>
      <c r="J53" s="57"/>
      <c r="K53" s="58"/>
      <c r="M53" s="39" t="s">
        <v>180</v>
      </c>
      <c r="N53" s="26" t="s">
        <v>7579</v>
      </c>
    </row>
    <row r="54" spans="2:14" x14ac:dyDescent="0.2">
      <c r="B54" s="26" t="s">
        <v>7542</v>
      </c>
      <c r="E54" s="57"/>
      <c r="F54" s="57"/>
      <c r="G54" s="57">
        <v>250</v>
      </c>
      <c r="H54" s="57">
        <v>0</v>
      </c>
      <c r="I54" s="57"/>
      <c r="J54" s="57"/>
      <c r="K54" s="58"/>
      <c r="M54" s="39" t="s">
        <v>184</v>
      </c>
      <c r="N54" s="26" t="s">
        <v>7580</v>
      </c>
    </row>
    <row r="55" spans="2:14" x14ac:dyDescent="0.2">
      <c r="B55" s="26" t="s">
        <v>7543</v>
      </c>
      <c r="E55" s="57"/>
      <c r="F55" s="57"/>
      <c r="G55" s="57">
        <v>160</v>
      </c>
      <c r="H55" s="57">
        <v>0</v>
      </c>
      <c r="I55" s="57"/>
      <c r="J55" s="57"/>
      <c r="K55" s="58"/>
      <c r="M55" s="39" t="s">
        <v>184</v>
      </c>
      <c r="N55" s="26" t="s">
        <v>7581</v>
      </c>
    </row>
    <row r="56" spans="2:14" x14ac:dyDescent="0.2">
      <c r="B56" s="26" t="s">
        <v>7544</v>
      </c>
      <c r="E56" s="57"/>
      <c r="F56" s="57"/>
      <c r="G56" s="57">
        <v>300</v>
      </c>
      <c r="H56" s="57">
        <v>303</v>
      </c>
      <c r="I56" s="57"/>
      <c r="J56" s="57"/>
      <c r="K56" s="58"/>
      <c r="M56" s="39" t="s">
        <v>180</v>
      </c>
      <c r="N56" s="26" t="s">
        <v>7582</v>
      </c>
    </row>
    <row r="57" spans="2:14" x14ac:dyDescent="0.2">
      <c r="B57" s="26" t="s">
        <v>7545</v>
      </c>
      <c r="E57" s="57"/>
      <c r="F57" s="57"/>
      <c r="G57" s="57">
        <v>250</v>
      </c>
      <c r="H57" s="57">
        <v>0</v>
      </c>
      <c r="I57" s="57"/>
      <c r="J57" s="57"/>
      <c r="K57" s="58"/>
      <c r="M57" s="39" t="s">
        <v>184</v>
      </c>
      <c r="N57" s="26" t="s">
        <v>7583</v>
      </c>
    </row>
    <row r="58" spans="2:14" x14ac:dyDescent="0.2">
      <c r="B58" s="26" t="s">
        <v>7546</v>
      </c>
      <c r="E58" s="57"/>
      <c r="F58" s="57"/>
      <c r="G58" s="57">
        <v>300</v>
      </c>
      <c r="H58" s="57">
        <v>0</v>
      </c>
      <c r="I58" s="57"/>
      <c r="J58" s="57"/>
      <c r="K58" s="58"/>
      <c r="M58" s="39" t="s">
        <v>184</v>
      </c>
      <c r="N58" s="26" t="s">
        <v>7584</v>
      </c>
    </row>
    <row r="59" spans="2:14" x14ac:dyDescent="0.2">
      <c r="B59" s="26" t="s">
        <v>7547</v>
      </c>
      <c r="E59" s="57"/>
      <c r="F59" s="57"/>
      <c r="G59" s="57">
        <v>1800</v>
      </c>
      <c r="H59" s="57">
        <v>3637</v>
      </c>
      <c r="I59" s="57"/>
      <c r="J59" s="57"/>
      <c r="K59" s="58"/>
      <c r="M59" s="39" t="s">
        <v>182</v>
      </c>
      <c r="N59" s="26" t="s">
        <v>7585</v>
      </c>
    </row>
    <row r="60" spans="2:14" x14ac:dyDescent="0.2">
      <c r="B60" s="26" t="s">
        <v>7548</v>
      </c>
      <c r="E60" s="57"/>
      <c r="F60" s="57"/>
      <c r="G60" s="57">
        <v>640</v>
      </c>
      <c r="H60" s="57">
        <v>1293</v>
      </c>
      <c r="I60" s="57"/>
      <c r="J60" s="57"/>
      <c r="K60" s="58"/>
      <c r="M60" s="39" t="s">
        <v>182</v>
      </c>
      <c r="N60" s="26" t="s">
        <v>7586</v>
      </c>
    </row>
    <row r="61" spans="2:14" x14ac:dyDescent="0.2">
      <c r="B61" s="26" t="s">
        <v>7549</v>
      </c>
      <c r="E61" s="57"/>
      <c r="F61" s="57"/>
      <c r="G61" s="57">
        <v>450</v>
      </c>
      <c r="H61" s="57">
        <v>0</v>
      </c>
      <c r="I61" s="57"/>
      <c r="J61" s="57"/>
      <c r="K61" s="58"/>
      <c r="M61" s="39" t="s">
        <v>184</v>
      </c>
      <c r="N61" s="26" t="s">
        <v>7587</v>
      </c>
    </row>
    <row r="62" spans="2:14" x14ac:dyDescent="0.2">
      <c r="B62" s="26" t="s">
        <v>7550</v>
      </c>
      <c r="E62" s="57"/>
      <c r="F62" s="57"/>
      <c r="G62" s="57">
        <v>200</v>
      </c>
      <c r="H62" s="57">
        <v>0</v>
      </c>
      <c r="I62" s="57"/>
      <c r="J62" s="57"/>
      <c r="K62" s="58"/>
      <c r="M62" s="39" t="s">
        <v>184</v>
      </c>
      <c r="N62" s="26" t="s">
        <v>7588</v>
      </c>
    </row>
    <row r="63" spans="2:14" x14ac:dyDescent="0.2">
      <c r="B63" s="26" t="s">
        <v>7551</v>
      </c>
      <c r="E63" s="57"/>
      <c r="F63" s="57"/>
      <c r="G63" s="57">
        <v>2291</v>
      </c>
      <c r="H63" s="57">
        <v>4483</v>
      </c>
      <c r="I63" s="57"/>
      <c r="J63" s="57"/>
      <c r="K63" s="58"/>
      <c r="M63" s="39" t="s">
        <v>182</v>
      </c>
      <c r="N63" s="26" t="s">
        <v>7589</v>
      </c>
    </row>
    <row r="64" spans="2:14" x14ac:dyDescent="0.2">
      <c r="B64" s="26" t="s">
        <v>7552</v>
      </c>
      <c r="E64" s="57"/>
      <c r="F64" s="57"/>
      <c r="G64" s="57">
        <v>159</v>
      </c>
      <c r="H64" s="57">
        <v>0</v>
      </c>
      <c r="I64" s="57"/>
      <c r="J64" s="57"/>
      <c r="K64" s="58"/>
      <c r="M64" s="39" t="s">
        <v>184</v>
      </c>
      <c r="N64" s="26" t="s">
        <v>7590</v>
      </c>
    </row>
    <row r="65" spans="1:14" x14ac:dyDescent="0.2">
      <c r="B65" s="26" t="s">
        <v>7553</v>
      </c>
      <c r="E65" s="57"/>
      <c r="F65" s="57"/>
      <c r="G65" s="57">
        <v>40000</v>
      </c>
      <c r="H65" s="57">
        <v>0</v>
      </c>
      <c r="I65" s="57"/>
      <c r="J65" s="57"/>
      <c r="K65" s="58"/>
      <c r="M65" s="39" t="s">
        <v>184</v>
      </c>
      <c r="N65" s="26" t="s">
        <v>7591</v>
      </c>
    </row>
    <row r="66" spans="1:14" x14ac:dyDescent="0.2">
      <c r="B66" s="26" t="s">
        <v>7554</v>
      </c>
      <c r="E66" s="57"/>
      <c r="F66" s="57"/>
      <c r="G66" s="57">
        <v>2000</v>
      </c>
      <c r="H66" s="57">
        <v>2021</v>
      </c>
      <c r="I66" s="57"/>
      <c r="J66" s="57"/>
      <c r="K66" s="58"/>
      <c r="M66" s="39" t="s">
        <v>180</v>
      </c>
      <c r="N66" s="26" t="s">
        <v>7592</v>
      </c>
    </row>
    <row r="67" spans="1:14" x14ac:dyDescent="0.2">
      <c r="B67" s="26" t="s">
        <v>7555</v>
      </c>
      <c r="E67" s="57"/>
      <c r="F67" s="57"/>
      <c r="G67" s="57">
        <v>128</v>
      </c>
      <c r="H67" s="57">
        <v>129</v>
      </c>
      <c r="I67" s="57"/>
      <c r="J67" s="57"/>
      <c r="K67" s="58"/>
      <c r="M67" s="39" t="s">
        <v>180</v>
      </c>
      <c r="N67" s="26" t="s">
        <v>7593</v>
      </c>
    </row>
    <row r="68" spans="1:14" x14ac:dyDescent="0.2">
      <c r="B68" s="39" t="s">
        <v>221</v>
      </c>
      <c r="E68" s="57"/>
      <c r="F68" s="57"/>
      <c r="G68" s="57">
        <v>1007</v>
      </c>
      <c r="H68" s="57">
        <v>5562</v>
      </c>
      <c r="I68" s="57"/>
      <c r="J68" s="57"/>
      <c r="K68" s="58"/>
      <c r="N68" s="3" t="s">
        <v>2345</v>
      </c>
    </row>
    <row r="69" spans="1:14" x14ac:dyDescent="0.2">
      <c r="B69" s="39" t="s">
        <v>173</v>
      </c>
      <c r="E69" s="57"/>
      <c r="F69" s="57"/>
      <c r="G69" s="57">
        <v>8000</v>
      </c>
      <c r="H69" s="57">
        <v>8000</v>
      </c>
      <c r="I69" s="57"/>
      <c r="J69" s="57"/>
      <c r="K69" s="58"/>
      <c r="N69" s="39" t="s">
        <v>7762</v>
      </c>
    </row>
    <row r="70" spans="1:14" x14ac:dyDescent="0.2">
      <c r="B70" s="39" t="s">
        <v>166</v>
      </c>
      <c r="E70" s="57"/>
      <c r="F70" s="57"/>
      <c r="G70" s="57">
        <v>389</v>
      </c>
      <c r="H70" s="57">
        <v>-182</v>
      </c>
      <c r="I70" s="57"/>
      <c r="J70" s="57"/>
      <c r="K70" s="58"/>
    </row>
    <row r="71" spans="1:14" x14ac:dyDescent="0.2">
      <c r="E71" s="57"/>
      <c r="F71" s="57"/>
      <c r="G71" s="57"/>
      <c r="H71" s="57"/>
      <c r="I71" s="57"/>
      <c r="J71" s="57"/>
      <c r="K71" s="58"/>
    </row>
    <row r="72" spans="1:14" x14ac:dyDescent="0.2">
      <c r="A72" s="39">
        <v>2022</v>
      </c>
      <c r="E72" s="57"/>
      <c r="F72" s="57"/>
      <c r="G72" s="57"/>
      <c r="H72" s="57"/>
      <c r="I72" s="57"/>
      <c r="J72" s="57"/>
      <c r="K72" s="58"/>
    </row>
    <row r="73" spans="1:14" x14ac:dyDescent="0.2">
      <c r="B73" s="26" t="s">
        <v>7594</v>
      </c>
      <c r="E73" s="57"/>
      <c r="F73" s="57"/>
      <c r="G73" s="57">
        <v>225</v>
      </c>
      <c r="H73" s="57">
        <v>0</v>
      </c>
      <c r="I73" s="57"/>
      <c r="J73" s="57"/>
      <c r="K73" s="58"/>
      <c r="M73" s="39" t="s">
        <v>184</v>
      </c>
      <c r="N73" s="26" t="s">
        <v>7613</v>
      </c>
    </row>
    <row r="74" spans="1:14" x14ac:dyDescent="0.2">
      <c r="B74" s="26" t="s">
        <v>7595</v>
      </c>
      <c r="E74" s="57"/>
      <c r="F74" s="57"/>
      <c r="G74" s="57">
        <v>277</v>
      </c>
      <c r="H74" s="57">
        <v>465</v>
      </c>
      <c r="I74" s="57"/>
      <c r="J74" s="57"/>
      <c r="K74" s="58"/>
      <c r="M74" s="39" t="s">
        <v>182</v>
      </c>
      <c r="N74" s="26" t="s">
        <v>7614</v>
      </c>
    </row>
    <row r="75" spans="1:14" x14ac:dyDescent="0.2">
      <c r="B75" s="26" t="s">
        <v>6948</v>
      </c>
      <c r="E75" s="57"/>
      <c r="F75" s="57"/>
      <c r="G75" s="57">
        <v>18</v>
      </c>
      <c r="H75" s="57">
        <v>30</v>
      </c>
      <c r="I75" s="57"/>
      <c r="J75" s="57"/>
      <c r="K75" s="58"/>
      <c r="M75" s="39" t="s">
        <v>182</v>
      </c>
      <c r="N75" s="26" t="s">
        <v>6990</v>
      </c>
    </row>
    <row r="76" spans="1:14" x14ac:dyDescent="0.2">
      <c r="B76" s="26" t="s">
        <v>7596</v>
      </c>
      <c r="E76" s="57"/>
      <c r="F76" s="57"/>
      <c r="G76" s="57">
        <v>15</v>
      </c>
      <c r="H76" s="57">
        <v>30</v>
      </c>
      <c r="I76" s="57"/>
      <c r="J76" s="57"/>
      <c r="K76" s="58"/>
      <c r="M76" s="39" t="s">
        <v>180</v>
      </c>
      <c r="N76" s="26" t="s">
        <v>7615</v>
      </c>
    </row>
    <row r="77" spans="1:14" x14ac:dyDescent="0.2">
      <c r="B77" s="26" t="s">
        <v>5876</v>
      </c>
      <c r="E77" s="57"/>
      <c r="F77" s="57"/>
      <c r="G77" s="57">
        <v>134</v>
      </c>
      <c r="H77" s="57">
        <v>352</v>
      </c>
      <c r="I77" s="57"/>
      <c r="J77" s="57"/>
      <c r="K77" s="58"/>
      <c r="M77" s="39" t="s">
        <v>182</v>
      </c>
      <c r="N77" s="26" t="s">
        <v>7616</v>
      </c>
    </row>
    <row r="78" spans="1:14" x14ac:dyDescent="0.2">
      <c r="B78" s="26" t="s">
        <v>7597</v>
      </c>
      <c r="E78" s="57"/>
      <c r="F78" s="57"/>
      <c r="G78" s="57">
        <v>300</v>
      </c>
      <c r="H78" s="57">
        <v>0</v>
      </c>
      <c r="I78" s="57"/>
      <c r="J78" s="57"/>
      <c r="K78" s="58"/>
      <c r="M78" s="39" t="s">
        <v>184</v>
      </c>
      <c r="N78" s="26" t="s">
        <v>7617</v>
      </c>
    </row>
    <row r="79" spans="1:14" x14ac:dyDescent="0.2">
      <c r="B79" s="26" t="s">
        <v>7598</v>
      </c>
      <c r="E79" s="57"/>
      <c r="F79" s="57"/>
      <c r="G79" s="57">
        <v>500</v>
      </c>
      <c r="H79" s="57">
        <v>0</v>
      </c>
      <c r="I79" s="57"/>
      <c r="J79" s="57"/>
      <c r="K79" s="58"/>
      <c r="M79" s="39" t="s">
        <v>184</v>
      </c>
      <c r="N79" s="26" t="s">
        <v>7618</v>
      </c>
    </row>
    <row r="80" spans="1:14" x14ac:dyDescent="0.2">
      <c r="B80" s="26" t="s">
        <v>7529</v>
      </c>
      <c r="E80" s="57"/>
      <c r="F80" s="57"/>
      <c r="G80" s="57">
        <v>100</v>
      </c>
      <c r="H80" s="57">
        <v>202</v>
      </c>
      <c r="I80" s="57"/>
      <c r="J80" s="57"/>
      <c r="K80" s="58"/>
      <c r="M80" s="39" t="s">
        <v>180</v>
      </c>
      <c r="N80" s="26" t="s">
        <v>7619</v>
      </c>
    </row>
    <row r="81" spans="2:14" x14ac:dyDescent="0.2">
      <c r="B81" s="26" t="s">
        <v>7599</v>
      </c>
      <c r="E81" s="57"/>
      <c r="F81" s="57"/>
      <c r="G81" s="57">
        <v>3777</v>
      </c>
      <c r="H81" s="57">
        <v>7027</v>
      </c>
      <c r="I81" s="57"/>
      <c r="J81" s="57"/>
      <c r="K81" s="58"/>
      <c r="M81" s="39" t="s">
        <v>182</v>
      </c>
      <c r="N81" s="26" t="s">
        <v>7620</v>
      </c>
    </row>
    <row r="82" spans="2:14" x14ac:dyDescent="0.2">
      <c r="B82" s="26" t="s">
        <v>7600</v>
      </c>
      <c r="E82" s="57"/>
      <c r="F82" s="57"/>
      <c r="G82" s="57">
        <v>2000</v>
      </c>
      <c r="H82" s="57">
        <v>4041</v>
      </c>
      <c r="I82" s="57"/>
      <c r="J82" s="57"/>
      <c r="K82" s="58"/>
      <c r="M82" s="39" t="s">
        <v>180</v>
      </c>
      <c r="N82" s="26" t="s">
        <v>7621</v>
      </c>
    </row>
    <row r="83" spans="2:14" x14ac:dyDescent="0.2">
      <c r="B83" s="26" t="s">
        <v>7601</v>
      </c>
      <c r="E83" s="57"/>
      <c r="F83" s="57"/>
      <c r="G83" s="57">
        <v>1250</v>
      </c>
      <c r="H83" s="57">
        <v>2526</v>
      </c>
      <c r="I83" s="57"/>
      <c r="J83" s="57"/>
      <c r="K83" s="58"/>
      <c r="M83" s="39" t="s">
        <v>180</v>
      </c>
      <c r="N83" s="26" t="s">
        <v>7622</v>
      </c>
    </row>
    <row r="84" spans="2:14" x14ac:dyDescent="0.2">
      <c r="B84" s="26" t="s">
        <v>7533</v>
      </c>
      <c r="E84" s="57"/>
      <c r="F84" s="57"/>
      <c r="G84" s="57">
        <v>205</v>
      </c>
      <c r="H84" s="57">
        <v>414</v>
      </c>
      <c r="I84" s="57"/>
      <c r="J84" s="57"/>
      <c r="K84" s="58"/>
      <c r="M84" s="39" t="s">
        <v>180</v>
      </c>
      <c r="N84" s="26" t="s">
        <v>7623</v>
      </c>
    </row>
    <row r="85" spans="2:14" x14ac:dyDescent="0.2">
      <c r="B85" s="26" t="s">
        <v>7602</v>
      </c>
      <c r="E85" s="57"/>
      <c r="F85" s="57"/>
      <c r="G85" s="57">
        <v>167</v>
      </c>
      <c r="H85" s="57">
        <v>0</v>
      </c>
      <c r="I85" s="57"/>
      <c r="J85" s="57"/>
      <c r="K85" s="58"/>
      <c r="M85" s="39" t="s">
        <v>184</v>
      </c>
      <c r="N85" s="26" t="s">
        <v>7624</v>
      </c>
    </row>
    <row r="86" spans="2:14" x14ac:dyDescent="0.2">
      <c r="B86" s="26" t="s">
        <v>7538</v>
      </c>
      <c r="E86" s="57"/>
      <c r="F86" s="57"/>
      <c r="G86" s="57">
        <v>2000</v>
      </c>
      <c r="H86" s="57">
        <v>4041</v>
      </c>
      <c r="I86" s="57"/>
      <c r="J86" s="57"/>
      <c r="K86" s="58"/>
      <c r="M86" s="39" t="s">
        <v>180</v>
      </c>
      <c r="N86" s="26" t="s">
        <v>7625</v>
      </c>
    </row>
    <row r="87" spans="2:14" x14ac:dyDescent="0.2">
      <c r="B87" s="26" t="s">
        <v>7603</v>
      </c>
      <c r="E87" s="57"/>
      <c r="F87" s="57"/>
      <c r="G87" s="57">
        <v>400</v>
      </c>
      <c r="H87" s="57">
        <v>0</v>
      </c>
      <c r="I87" s="57"/>
      <c r="J87" s="57"/>
      <c r="K87" s="58"/>
      <c r="M87" s="39" t="s">
        <v>184</v>
      </c>
      <c r="N87" s="26" t="s">
        <v>7626</v>
      </c>
    </row>
    <row r="88" spans="2:14" x14ac:dyDescent="0.2">
      <c r="B88" s="26" t="s">
        <v>7604</v>
      </c>
      <c r="E88" s="57"/>
      <c r="F88" s="57"/>
      <c r="G88" s="57">
        <v>200</v>
      </c>
      <c r="H88" s="57">
        <v>0</v>
      </c>
      <c r="I88" s="57"/>
      <c r="J88" s="57"/>
      <c r="K88" s="58"/>
      <c r="M88" s="39" t="s">
        <v>184</v>
      </c>
      <c r="N88" s="26" t="s">
        <v>7627</v>
      </c>
    </row>
    <row r="89" spans="2:14" x14ac:dyDescent="0.2">
      <c r="B89" s="26" t="s">
        <v>7605</v>
      </c>
      <c r="E89" s="57"/>
      <c r="F89" s="57"/>
      <c r="G89" s="57">
        <v>232</v>
      </c>
      <c r="H89" s="57">
        <v>0</v>
      </c>
      <c r="I89" s="57"/>
      <c r="J89" s="57"/>
      <c r="K89" s="58"/>
      <c r="M89" s="39" t="s">
        <v>184</v>
      </c>
      <c r="N89" s="26" t="s">
        <v>7628</v>
      </c>
    </row>
    <row r="90" spans="2:14" x14ac:dyDescent="0.2">
      <c r="B90" s="26" t="s">
        <v>7606</v>
      </c>
      <c r="E90" s="57"/>
      <c r="F90" s="57"/>
      <c r="G90" s="57">
        <v>121</v>
      </c>
      <c r="H90" s="57">
        <v>206</v>
      </c>
      <c r="I90" s="57"/>
      <c r="J90" s="57"/>
      <c r="K90" s="58"/>
      <c r="M90" s="39" t="s">
        <v>182</v>
      </c>
      <c r="N90" s="26" t="s">
        <v>7629</v>
      </c>
    </row>
    <row r="91" spans="2:14" x14ac:dyDescent="0.2">
      <c r="B91" s="26" t="s">
        <v>7607</v>
      </c>
      <c r="E91" s="57"/>
      <c r="F91" s="57"/>
      <c r="G91" s="57">
        <v>100</v>
      </c>
      <c r="H91" s="57">
        <v>202</v>
      </c>
      <c r="I91" s="57"/>
      <c r="J91" s="57"/>
      <c r="K91" s="58"/>
      <c r="M91" s="39" t="s">
        <v>180</v>
      </c>
      <c r="N91" s="26" t="s">
        <v>7630</v>
      </c>
    </row>
    <row r="92" spans="2:14" x14ac:dyDescent="0.2">
      <c r="B92" s="26" t="s">
        <v>7608</v>
      </c>
      <c r="E92" s="57"/>
      <c r="F92" s="57"/>
      <c r="G92" s="57">
        <v>1242</v>
      </c>
      <c r="H92" s="57">
        <v>3259</v>
      </c>
      <c r="I92" s="57"/>
      <c r="J92" s="57"/>
      <c r="K92" s="58"/>
      <c r="M92" s="39" t="s">
        <v>182</v>
      </c>
      <c r="N92" s="26" t="s">
        <v>7631</v>
      </c>
    </row>
    <row r="93" spans="2:14" x14ac:dyDescent="0.2">
      <c r="B93" s="26" t="s">
        <v>7609</v>
      </c>
      <c r="E93" s="57"/>
      <c r="F93" s="57"/>
      <c r="G93" s="57">
        <v>505</v>
      </c>
      <c r="H93" s="57">
        <v>1020</v>
      </c>
      <c r="I93" s="57"/>
      <c r="J93" s="57"/>
      <c r="K93" s="58"/>
      <c r="M93" s="39" t="s">
        <v>180</v>
      </c>
      <c r="N93" s="26" t="s">
        <v>7632</v>
      </c>
    </row>
    <row r="94" spans="2:14" x14ac:dyDescent="0.2">
      <c r="B94" s="26" t="s">
        <v>7545</v>
      </c>
      <c r="E94" s="57"/>
      <c r="F94" s="57"/>
      <c r="G94" s="57">
        <v>100</v>
      </c>
      <c r="H94" s="57">
        <v>0</v>
      </c>
      <c r="I94" s="57"/>
      <c r="J94" s="57"/>
      <c r="K94" s="58"/>
      <c r="M94" s="39" t="s">
        <v>184</v>
      </c>
      <c r="N94" s="26" t="s">
        <v>7633</v>
      </c>
    </row>
    <row r="95" spans="2:14" x14ac:dyDescent="0.2">
      <c r="B95" s="26" t="s">
        <v>7610</v>
      </c>
      <c r="E95" s="57"/>
      <c r="F95" s="57"/>
      <c r="G95" s="57">
        <v>122</v>
      </c>
      <c r="H95" s="57">
        <v>247</v>
      </c>
      <c r="I95" s="57"/>
      <c r="J95" s="57"/>
      <c r="K95" s="58"/>
      <c r="M95" s="39" t="s">
        <v>180</v>
      </c>
      <c r="N95" s="26" t="s">
        <v>7634</v>
      </c>
    </row>
    <row r="96" spans="2:14" x14ac:dyDescent="0.2">
      <c r="B96" s="26" t="s">
        <v>7611</v>
      </c>
      <c r="E96" s="57"/>
      <c r="F96" s="57"/>
      <c r="G96" s="57">
        <v>455</v>
      </c>
      <c r="H96" s="57">
        <v>0</v>
      </c>
      <c r="I96" s="57"/>
      <c r="J96" s="57"/>
      <c r="K96" s="58"/>
      <c r="M96" s="39" t="s">
        <v>184</v>
      </c>
      <c r="N96" s="26" t="s">
        <v>7635</v>
      </c>
    </row>
    <row r="97" spans="1:14" x14ac:dyDescent="0.2">
      <c r="B97" s="26" t="s">
        <v>6144</v>
      </c>
      <c r="E97" s="57"/>
      <c r="F97" s="57"/>
      <c r="G97" s="57">
        <v>16</v>
      </c>
      <c r="H97" s="57">
        <v>242</v>
      </c>
      <c r="I97" s="57"/>
      <c r="J97" s="57"/>
      <c r="K97" s="58"/>
      <c r="M97" s="39" t="s">
        <v>182</v>
      </c>
      <c r="N97" s="26" t="s">
        <v>7636</v>
      </c>
    </row>
    <row r="98" spans="1:14" x14ac:dyDescent="0.2">
      <c r="B98" s="26" t="s">
        <v>7612</v>
      </c>
      <c r="E98" s="57"/>
      <c r="F98" s="57"/>
      <c r="G98" s="57">
        <v>89</v>
      </c>
      <c r="H98" s="57">
        <v>156</v>
      </c>
      <c r="I98" s="57"/>
      <c r="J98" s="57"/>
      <c r="K98" s="58"/>
      <c r="M98" s="39" t="s">
        <v>182</v>
      </c>
      <c r="N98" s="26" t="s">
        <v>7637</v>
      </c>
    </row>
    <row r="99" spans="1:14" x14ac:dyDescent="0.2">
      <c r="B99" s="39" t="s">
        <v>221</v>
      </c>
      <c r="E99" s="57"/>
      <c r="F99" s="57"/>
      <c r="G99" s="57">
        <v>10353</v>
      </c>
      <c r="H99" s="57">
        <v>19382</v>
      </c>
      <c r="I99" s="57"/>
      <c r="J99" s="57"/>
      <c r="K99" s="58"/>
      <c r="N99" s="39" t="s">
        <v>3285</v>
      </c>
    </row>
    <row r="100" spans="1:14" x14ac:dyDescent="0.2">
      <c r="B100" s="39" t="s">
        <v>173</v>
      </c>
      <c r="E100" s="57"/>
      <c r="F100" s="57"/>
      <c r="G100" s="57">
        <v>-8000</v>
      </c>
      <c r="H100" s="57">
        <v>-8000</v>
      </c>
      <c r="I100" s="57"/>
      <c r="J100" s="57"/>
      <c r="K100" s="58"/>
      <c r="N100" s="39" t="s">
        <v>7763</v>
      </c>
    </row>
    <row r="101" spans="1:14" x14ac:dyDescent="0.2">
      <c r="B101" s="39" t="s">
        <v>166</v>
      </c>
      <c r="E101" s="57"/>
      <c r="F101" s="57"/>
      <c r="G101" s="57">
        <v>171</v>
      </c>
      <c r="H101" s="57">
        <v>288</v>
      </c>
      <c r="I101" s="57"/>
      <c r="J101" s="57"/>
      <c r="K101" s="58"/>
    </row>
    <row r="102" spans="1:14" x14ac:dyDescent="0.2">
      <c r="E102" s="57"/>
      <c r="F102" s="57"/>
      <c r="G102" s="57"/>
      <c r="H102" s="57"/>
      <c r="I102" s="57"/>
      <c r="J102" s="57"/>
      <c r="K102" s="58"/>
    </row>
    <row r="103" spans="1:14" x14ac:dyDescent="0.2">
      <c r="A103" s="39">
        <v>2023</v>
      </c>
      <c r="E103" s="57"/>
      <c r="F103" s="57"/>
      <c r="G103" s="57"/>
      <c r="H103" s="57"/>
      <c r="I103" s="57"/>
      <c r="J103" s="57"/>
      <c r="K103" s="58"/>
    </row>
    <row r="104" spans="1:14" x14ac:dyDescent="0.2">
      <c r="B104" s="26" t="s">
        <v>7594</v>
      </c>
      <c r="E104" s="57"/>
      <c r="F104" s="57"/>
      <c r="G104" s="57"/>
      <c r="H104" s="57">
        <v>100</v>
      </c>
      <c r="I104" s="57">
        <v>0</v>
      </c>
      <c r="J104" s="57"/>
      <c r="K104" s="58"/>
      <c r="M104" s="39" t="s">
        <v>184</v>
      </c>
      <c r="N104" s="26" t="s">
        <v>7666</v>
      </c>
    </row>
    <row r="105" spans="1:14" x14ac:dyDescent="0.2">
      <c r="B105" s="26" t="s">
        <v>7638</v>
      </c>
      <c r="E105" s="57"/>
      <c r="F105" s="57"/>
      <c r="G105" s="57"/>
      <c r="H105" s="57">
        <v>3288</v>
      </c>
      <c r="I105" s="57">
        <v>3322</v>
      </c>
      <c r="J105" s="57"/>
      <c r="K105" s="58"/>
      <c r="M105" s="39" t="s">
        <v>180</v>
      </c>
      <c r="N105" s="26" t="s">
        <v>7667</v>
      </c>
    </row>
    <row r="106" spans="1:14" x14ac:dyDescent="0.2">
      <c r="B106" s="26" t="s">
        <v>5876</v>
      </c>
      <c r="E106" s="57"/>
      <c r="F106" s="57"/>
      <c r="G106" s="57"/>
      <c r="H106" s="57">
        <v>207</v>
      </c>
      <c r="I106" s="57">
        <v>750</v>
      </c>
      <c r="J106" s="57"/>
      <c r="K106" s="58"/>
      <c r="M106" s="39" t="s">
        <v>182</v>
      </c>
      <c r="N106" s="26" t="s">
        <v>7668</v>
      </c>
    </row>
    <row r="107" spans="1:14" x14ac:dyDescent="0.2">
      <c r="B107" s="26" t="s">
        <v>7639</v>
      </c>
      <c r="E107" s="57"/>
      <c r="F107" s="57"/>
      <c r="G107" s="57"/>
      <c r="H107" s="57">
        <v>5607</v>
      </c>
      <c r="I107" s="57">
        <v>7554</v>
      </c>
      <c r="J107" s="57"/>
      <c r="K107" s="58"/>
      <c r="M107" s="39" t="s">
        <v>180</v>
      </c>
      <c r="N107" s="26" t="s">
        <v>7669</v>
      </c>
    </row>
    <row r="108" spans="1:14" x14ac:dyDescent="0.2">
      <c r="B108" s="26" t="s">
        <v>7526</v>
      </c>
      <c r="E108" s="57"/>
      <c r="F108" s="57"/>
      <c r="G108" s="57"/>
      <c r="H108" s="57">
        <v>2224</v>
      </c>
      <c r="I108" s="57">
        <v>0</v>
      </c>
      <c r="J108" s="57"/>
      <c r="K108" s="58"/>
      <c r="M108" s="39" t="s">
        <v>184</v>
      </c>
      <c r="N108" s="26" t="s">
        <v>7670</v>
      </c>
    </row>
    <row r="109" spans="1:14" x14ac:dyDescent="0.2">
      <c r="B109" s="26" t="s">
        <v>7640</v>
      </c>
      <c r="E109" s="57"/>
      <c r="F109" s="57"/>
      <c r="G109" s="57"/>
      <c r="H109" s="57">
        <v>500</v>
      </c>
      <c r="I109" s="57">
        <v>0</v>
      </c>
      <c r="J109" s="57"/>
      <c r="K109" s="58"/>
      <c r="M109" s="39" t="s">
        <v>184</v>
      </c>
      <c r="N109" s="26" t="s">
        <v>7671</v>
      </c>
    </row>
    <row r="110" spans="1:14" x14ac:dyDescent="0.2">
      <c r="B110" s="26" t="s">
        <v>3728</v>
      </c>
      <c r="E110" s="57"/>
      <c r="F110" s="57"/>
      <c r="G110" s="57"/>
      <c r="H110" s="57">
        <v>157</v>
      </c>
      <c r="I110" s="57">
        <v>0</v>
      </c>
      <c r="J110" s="57"/>
      <c r="K110" s="58"/>
      <c r="M110" s="39" t="s">
        <v>184</v>
      </c>
      <c r="N110" s="26" t="s">
        <v>7672</v>
      </c>
    </row>
    <row r="111" spans="1:14" x14ac:dyDescent="0.2">
      <c r="B111" s="26" t="s">
        <v>7641</v>
      </c>
      <c r="E111" s="57"/>
      <c r="F111" s="57"/>
      <c r="G111" s="57"/>
      <c r="H111" s="57">
        <v>7500</v>
      </c>
      <c r="I111" s="57">
        <v>0</v>
      </c>
      <c r="J111" s="57"/>
      <c r="K111" s="58"/>
      <c r="M111" s="39" t="s">
        <v>184</v>
      </c>
      <c r="N111" s="26" t="s">
        <v>7673</v>
      </c>
    </row>
    <row r="112" spans="1:14" x14ac:dyDescent="0.2">
      <c r="B112" s="26" t="s">
        <v>7642</v>
      </c>
      <c r="E112" s="57"/>
      <c r="F112" s="57"/>
      <c r="G112" s="57"/>
      <c r="H112" s="57">
        <v>800</v>
      </c>
      <c r="I112" s="57">
        <v>0</v>
      </c>
      <c r="J112" s="57"/>
      <c r="K112" s="58"/>
      <c r="M112" s="39" t="s">
        <v>184</v>
      </c>
      <c r="N112" s="26" t="s">
        <v>7674</v>
      </c>
    </row>
    <row r="113" spans="2:14" x14ac:dyDescent="0.2">
      <c r="B113" s="26" t="s">
        <v>7643</v>
      </c>
      <c r="E113" s="57"/>
      <c r="F113" s="57"/>
      <c r="G113" s="57"/>
      <c r="H113" s="57">
        <v>2000</v>
      </c>
      <c r="I113" s="57">
        <v>0</v>
      </c>
      <c r="J113" s="57"/>
      <c r="K113" s="58"/>
      <c r="M113" s="39" t="s">
        <v>184</v>
      </c>
      <c r="N113" s="26" t="s">
        <v>7675</v>
      </c>
    </row>
    <row r="114" spans="2:14" x14ac:dyDescent="0.2">
      <c r="B114" s="26" t="s">
        <v>7644</v>
      </c>
      <c r="E114" s="57"/>
      <c r="F114" s="57"/>
      <c r="G114" s="57"/>
      <c r="H114" s="57">
        <v>1000</v>
      </c>
      <c r="I114" s="57">
        <v>1010</v>
      </c>
      <c r="J114" s="57"/>
      <c r="K114" s="58"/>
      <c r="M114" s="39" t="s">
        <v>180</v>
      </c>
      <c r="N114" s="26" t="s">
        <v>7676</v>
      </c>
    </row>
    <row r="115" spans="2:14" x14ac:dyDescent="0.2">
      <c r="B115" s="26" t="s">
        <v>7645</v>
      </c>
      <c r="E115" s="57"/>
      <c r="F115" s="57"/>
      <c r="G115" s="57"/>
      <c r="H115" s="57">
        <v>300</v>
      </c>
      <c r="I115" s="57">
        <v>0</v>
      </c>
      <c r="J115" s="57"/>
      <c r="K115" s="58"/>
      <c r="M115" s="39" t="s">
        <v>184</v>
      </c>
      <c r="N115" s="26" t="s">
        <v>7677</v>
      </c>
    </row>
    <row r="116" spans="2:14" x14ac:dyDescent="0.2">
      <c r="B116" s="26" t="s">
        <v>3733</v>
      </c>
      <c r="E116" s="57"/>
      <c r="F116" s="57"/>
      <c r="G116" s="57"/>
      <c r="H116" s="57">
        <v>1355</v>
      </c>
      <c r="I116" s="57">
        <v>1352</v>
      </c>
      <c r="J116" s="57"/>
      <c r="K116" s="58"/>
      <c r="M116" s="39" t="s">
        <v>180</v>
      </c>
      <c r="N116" s="26" t="s">
        <v>7678</v>
      </c>
    </row>
    <row r="117" spans="2:14" x14ac:dyDescent="0.2">
      <c r="B117" s="26" t="s">
        <v>7603</v>
      </c>
      <c r="E117" s="57"/>
      <c r="F117" s="57"/>
      <c r="G117" s="57"/>
      <c r="H117" s="57">
        <v>800</v>
      </c>
      <c r="I117" s="57">
        <v>0</v>
      </c>
      <c r="J117" s="57"/>
      <c r="K117" s="58"/>
      <c r="M117" s="39" t="s">
        <v>184</v>
      </c>
      <c r="N117" s="26" t="s">
        <v>7679</v>
      </c>
    </row>
    <row r="118" spans="2:14" x14ac:dyDescent="0.2">
      <c r="B118" s="26" t="s">
        <v>7539</v>
      </c>
      <c r="E118" s="57"/>
      <c r="F118" s="57"/>
      <c r="G118" s="57"/>
      <c r="H118" s="57">
        <v>426</v>
      </c>
      <c r="I118" s="57">
        <v>0</v>
      </c>
      <c r="J118" s="57"/>
      <c r="K118" s="58"/>
      <c r="M118" s="39" t="s">
        <v>184</v>
      </c>
      <c r="N118" s="26" t="s">
        <v>7680</v>
      </c>
    </row>
    <row r="119" spans="2:14" x14ac:dyDescent="0.2">
      <c r="B119" s="26" t="s">
        <v>5377</v>
      </c>
      <c r="E119" s="57"/>
      <c r="F119" s="57"/>
      <c r="G119" s="57"/>
      <c r="H119" s="57">
        <v>205</v>
      </c>
      <c r="I119" s="57">
        <v>0</v>
      </c>
      <c r="J119" s="57"/>
      <c r="K119" s="58"/>
      <c r="M119" s="39" t="s">
        <v>184</v>
      </c>
      <c r="N119" s="26" t="s">
        <v>7681</v>
      </c>
    </row>
    <row r="120" spans="2:14" x14ac:dyDescent="0.2">
      <c r="B120" s="26" t="s">
        <v>7646</v>
      </c>
      <c r="E120" s="57"/>
      <c r="F120" s="57"/>
      <c r="G120" s="57"/>
      <c r="H120" s="57">
        <v>798</v>
      </c>
      <c r="I120" s="57">
        <v>806</v>
      </c>
      <c r="J120" s="57"/>
      <c r="K120" s="58"/>
      <c r="M120" s="39" t="s">
        <v>180</v>
      </c>
      <c r="N120" s="26" t="s">
        <v>7682</v>
      </c>
    </row>
    <row r="121" spans="2:14" x14ac:dyDescent="0.2">
      <c r="B121" s="26" t="s">
        <v>7647</v>
      </c>
      <c r="E121" s="57"/>
      <c r="F121" s="57"/>
      <c r="G121" s="57"/>
      <c r="H121" s="57">
        <v>2000</v>
      </c>
      <c r="I121" s="57">
        <v>2021</v>
      </c>
      <c r="J121" s="57"/>
      <c r="K121" s="58"/>
      <c r="M121" s="39" t="s">
        <v>180</v>
      </c>
      <c r="N121" s="26" t="s">
        <v>7683</v>
      </c>
    </row>
    <row r="122" spans="2:14" x14ac:dyDescent="0.2">
      <c r="B122" s="26" t="s">
        <v>7648</v>
      </c>
      <c r="E122" s="57"/>
      <c r="F122" s="57"/>
      <c r="G122" s="57"/>
      <c r="H122" s="57">
        <v>17640</v>
      </c>
      <c r="I122" s="57">
        <v>22446</v>
      </c>
      <c r="J122" s="57"/>
      <c r="K122" s="58"/>
      <c r="M122" s="39" t="s">
        <v>180</v>
      </c>
      <c r="N122" s="26" t="s">
        <v>7684</v>
      </c>
    </row>
    <row r="123" spans="2:14" x14ac:dyDescent="0.2">
      <c r="B123" s="26" t="s">
        <v>7649</v>
      </c>
      <c r="E123" s="57"/>
      <c r="F123" s="57"/>
      <c r="G123" s="57"/>
      <c r="H123" s="57">
        <v>200</v>
      </c>
      <c r="I123" s="57">
        <v>0</v>
      </c>
      <c r="J123" s="57"/>
      <c r="K123" s="58"/>
      <c r="M123" s="39" t="s">
        <v>184</v>
      </c>
      <c r="N123" s="26" t="s">
        <v>7685</v>
      </c>
    </row>
    <row r="124" spans="2:14" x14ac:dyDescent="0.2">
      <c r="B124" s="26" t="s">
        <v>7650</v>
      </c>
      <c r="E124" s="57"/>
      <c r="F124" s="57"/>
      <c r="G124" s="57"/>
      <c r="H124" s="57">
        <v>350</v>
      </c>
      <c r="I124" s="57">
        <v>0</v>
      </c>
      <c r="J124" s="57"/>
      <c r="K124" s="58"/>
      <c r="M124" s="39" t="s">
        <v>184</v>
      </c>
      <c r="N124" s="26" t="s">
        <v>7686</v>
      </c>
    </row>
    <row r="125" spans="2:14" x14ac:dyDescent="0.2">
      <c r="B125" s="26" t="s">
        <v>7651</v>
      </c>
      <c r="E125" s="57"/>
      <c r="F125" s="57"/>
      <c r="G125" s="57"/>
      <c r="H125" s="57">
        <v>100</v>
      </c>
      <c r="I125" s="57">
        <v>0</v>
      </c>
      <c r="J125" s="57"/>
      <c r="K125" s="58"/>
      <c r="M125" s="39" t="s">
        <v>184</v>
      </c>
      <c r="N125" s="26" t="s">
        <v>7687</v>
      </c>
    </row>
    <row r="126" spans="2:14" x14ac:dyDescent="0.2">
      <c r="B126" s="26" t="s">
        <v>7542</v>
      </c>
      <c r="E126" s="57"/>
      <c r="F126" s="57"/>
      <c r="G126" s="57"/>
      <c r="H126" s="57">
        <v>500</v>
      </c>
      <c r="I126" s="57">
        <v>0</v>
      </c>
      <c r="J126" s="57"/>
      <c r="K126" s="58"/>
      <c r="M126" s="39" t="s">
        <v>184</v>
      </c>
      <c r="N126" s="26" t="s">
        <v>7688</v>
      </c>
    </row>
    <row r="127" spans="2:14" x14ac:dyDescent="0.2">
      <c r="B127" s="26" t="s">
        <v>7652</v>
      </c>
      <c r="E127" s="57"/>
      <c r="F127" s="57"/>
      <c r="G127" s="57"/>
      <c r="H127" s="57">
        <v>300</v>
      </c>
      <c r="I127" s="57">
        <v>0</v>
      </c>
      <c r="J127" s="57"/>
      <c r="K127" s="58"/>
      <c r="M127" s="39" t="s">
        <v>184</v>
      </c>
      <c r="N127" s="26" t="s">
        <v>7689</v>
      </c>
    </row>
    <row r="128" spans="2:14" x14ac:dyDescent="0.2">
      <c r="B128" s="26" t="s">
        <v>7543</v>
      </c>
      <c r="E128" s="57"/>
      <c r="F128" s="57"/>
      <c r="G128" s="57"/>
      <c r="H128" s="57">
        <v>100</v>
      </c>
      <c r="I128" s="57">
        <v>0</v>
      </c>
      <c r="J128" s="57"/>
      <c r="K128" s="58"/>
      <c r="M128" s="39" t="s">
        <v>184</v>
      </c>
      <c r="N128" s="26" t="s">
        <v>7690</v>
      </c>
    </row>
    <row r="129" spans="2:14" x14ac:dyDescent="0.2">
      <c r="B129" s="26" t="s">
        <v>7653</v>
      </c>
      <c r="E129" s="57"/>
      <c r="F129" s="57"/>
      <c r="G129" s="57"/>
      <c r="H129" s="57">
        <v>700</v>
      </c>
      <c r="I129" s="57">
        <v>707</v>
      </c>
      <c r="J129" s="57"/>
      <c r="K129" s="58"/>
      <c r="M129" s="39" t="s">
        <v>180</v>
      </c>
      <c r="N129" s="26" t="s">
        <v>7691</v>
      </c>
    </row>
    <row r="130" spans="2:14" x14ac:dyDescent="0.2">
      <c r="B130" s="26" t="s">
        <v>7654</v>
      </c>
      <c r="E130" s="57"/>
      <c r="F130" s="57"/>
      <c r="G130" s="57"/>
      <c r="H130" s="57">
        <v>600</v>
      </c>
      <c r="I130" s="57">
        <v>0</v>
      </c>
      <c r="J130" s="57"/>
      <c r="K130" s="58"/>
      <c r="M130" s="39" t="s">
        <v>184</v>
      </c>
      <c r="N130" s="26" t="s">
        <v>7692</v>
      </c>
    </row>
    <row r="131" spans="2:14" x14ac:dyDescent="0.2">
      <c r="B131" s="26" t="s">
        <v>7608</v>
      </c>
      <c r="E131" s="57"/>
      <c r="F131" s="57"/>
      <c r="G131" s="57"/>
      <c r="H131" s="57">
        <v>742</v>
      </c>
      <c r="I131" s="57">
        <v>750</v>
      </c>
      <c r="J131" s="57"/>
      <c r="K131" s="58"/>
      <c r="M131" s="39" t="s">
        <v>180</v>
      </c>
      <c r="N131" s="26" t="s">
        <v>7693</v>
      </c>
    </row>
    <row r="132" spans="2:14" x14ac:dyDescent="0.2">
      <c r="B132" s="26" t="s">
        <v>7655</v>
      </c>
      <c r="E132" s="57"/>
      <c r="F132" s="57"/>
      <c r="G132" s="57"/>
      <c r="H132" s="57">
        <v>6000</v>
      </c>
      <c r="I132" s="57">
        <v>8083</v>
      </c>
      <c r="J132" s="57"/>
      <c r="K132" s="58"/>
      <c r="M132" s="39" t="s">
        <v>180</v>
      </c>
      <c r="N132" s="26" t="s">
        <v>7694</v>
      </c>
    </row>
    <row r="133" spans="2:14" x14ac:dyDescent="0.2">
      <c r="B133" s="26" t="s">
        <v>7656</v>
      </c>
      <c r="E133" s="57"/>
      <c r="F133" s="57"/>
      <c r="G133" s="57"/>
      <c r="H133" s="57">
        <v>2854</v>
      </c>
      <c r="I133" s="57">
        <v>4041</v>
      </c>
      <c r="J133" s="57"/>
      <c r="K133" s="58"/>
      <c r="M133" s="39" t="s">
        <v>180</v>
      </c>
      <c r="N133" s="26" t="s">
        <v>7695</v>
      </c>
    </row>
    <row r="134" spans="2:14" x14ac:dyDescent="0.2">
      <c r="B134" s="26" t="s">
        <v>7657</v>
      </c>
      <c r="E134" s="57"/>
      <c r="F134" s="57"/>
      <c r="G134" s="57"/>
      <c r="H134" s="57">
        <v>4895</v>
      </c>
      <c r="I134" s="57">
        <v>0</v>
      </c>
      <c r="J134" s="57"/>
      <c r="K134" s="58"/>
      <c r="M134" s="39" t="s">
        <v>184</v>
      </c>
      <c r="N134" s="26" t="s">
        <v>7696</v>
      </c>
    </row>
    <row r="135" spans="2:14" x14ac:dyDescent="0.2">
      <c r="B135" s="26" t="s">
        <v>7658</v>
      </c>
      <c r="E135" s="57"/>
      <c r="F135" s="57"/>
      <c r="G135" s="57"/>
      <c r="H135" s="57">
        <v>400</v>
      </c>
      <c r="I135" s="57">
        <v>0</v>
      </c>
      <c r="J135" s="57"/>
      <c r="K135" s="58"/>
      <c r="M135" s="39" t="s">
        <v>184</v>
      </c>
      <c r="N135" s="26" t="s">
        <v>7697</v>
      </c>
    </row>
    <row r="136" spans="2:14" x14ac:dyDescent="0.2">
      <c r="B136" s="26" t="s">
        <v>7659</v>
      </c>
      <c r="E136" s="57"/>
      <c r="F136" s="57"/>
      <c r="G136" s="57"/>
      <c r="H136" s="57">
        <v>200</v>
      </c>
      <c r="I136" s="57">
        <v>0</v>
      </c>
      <c r="J136" s="57"/>
      <c r="K136" s="58"/>
      <c r="M136" s="39" t="s">
        <v>184</v>
      </c>
      <c r="N136" s="26" t="s">
        <v>7698</v>
      </c>
    </row>
    <row r="137" spans="2:14" x14ac:dyDescent="0.2">
      <c r="B137" s="26" t="s">
        <v>7660</v>
      </c>
      <c r="E137" s="57"/>
      <c r="F137" s="57"/>
      <c r="G137" s="57"/>
      <c r="H137" s="57">
        <v>800</v>
      </c>
      <c r="I137" s="57">
        <v>808</v>
      </c>
      <c r="J137" s="57"/>
      <c r="K137" s="58"/>
      <c r="M137" s="39" t="s">
        <v>180</v>
      </c>
      <c r="N137" s="26" t="s">
        <v>7699</v>
      </c>
    </row>
    <row r="138" spans="2:14" x14ac:dyDescent="0.2">
      <c r="B138" s="26" t="s">
        <v>7545</v>
      </c>
      <c r="E138" s="57"/>
      <c r="F138" s="57"/>
      <c r="G138" s="57"/>
      <c r="H138" s="57">
        <v>450</v>
      </c>
      <c r="I138" s="57">
        <v>0</v>
      </c>
      <c r="J138" s="57"/>
      <c r="K138" s="58"/>
      <c r="M138" s="39" t="s">
        <v>184</v>
      </c>
      <c r="N138" s="26" t="s">
        <v>7700</v>
      </c>
    </row>
    <row r="139" spans="2:14" x14ac:dyDescent="0.2">
      <c r="B139" s="26" t="s">
        <v>7450</v>
      </c>
      <c r="E139" s="57"/>
      <c r="F139" s="57"/>
      <c r="G139" s="57"/>
      <c r="H139" s="57">
        <v>440</v>
      </c>
      <c r="I139" s="57">
        <v>445</v>
      </c>
      <c r="J139" s="57"/>
      <c r="K139" s="58"/>
      <c r="M139" s="39" t="s">
        <v>180</v>
      </c>
      <c r="N139" s="26" t="s">
        <v>7701</v>
      </c>
    </row>
    <row r="140" spans="2:14" x14ac:dyDescent="0.2">
      <c r="B140" s="26" t="s">
        <v>1095</v>
      </c>
      <c r="E140" s="57"/>
      <c r="F140" s="57"/>
      <c r="G140" s="57"/>
      <c r="H140" s="57">
        <v>1464</v>
      </c>
      <c r="I140" s="57">
        <v>738</v>
      </c>
      <c r="J140" s="57"/>
      <c r="K140" s="58"/>
      <c r="M140" s="39" t="s">
        <v>182</v>
      </c>
      <c r="N140" s="26" t="s">
        <v>7702</v>
      </c>
    </row>
    <row r="141" spans="2:14" x14ac:dyDescent="0.2">
      <c r="B141" s="26" t="s">
        <v>7546</v>
      </c>
      <c r="E141" s="57"/>
      <c r="F141" s="57"/>
      <c r="G141" s="57"/>
      <c r="H141" s="57">
        <v>484</v>
      </c>
      <c r="I141" s="57">
        <v>0</v>
      </c>
      <c r="J141" s="57"/>
      <c r="K141" s="58"/>
      <c r="M141" s="39" t="s">
        <v>184</v>
      </c>
      <c r="N141" s="26" t="s">
        <v>7703</v>
      </c>
    </row>
    <row r="142" spans="2:14" x14ac:dyDescent="0.2">
      <c r="B142" s="26" t="s">
        <v>7547</v>
      </c>
      <c r="E142" s="57"/>
      <c r="F142" s="57"/>
      <c r="G142" s="57"/>
      <c r="H142" s="57">
        <v>1200</v>
      </c>
      <c r="I142" s="57">
        <v>1212</v>
      </c>
      <c r="J142" s="57"/>
      <c r="K142" s="58"/>
      <c r="M142" s="39" t="s">
        <v>180</v>
      </c>
      <c r="N142" s="26" t="s">
        <v>7704</v>
      </c>
    </row>
    <row r="143" spans="2:14" x14ac:dyDescent="0.2">
      <c r="B143" s="26" t="s">
        <v>7548</v>
      </c>
      <c r="E143" s="57"/>
      <c r="F143" s="57"/>
      <c r="G143" s="57"/>
      <c r="H143" s="57">
        <v>426</v>
      </c>
      <c r="I143" s="57">
        <v>430</v>
      </c>
      <c r="J143" s="57"/>
      <c r="K143" s="58"/>
      <c r="M143" s="39" t="s">
        <v>180</v>
      </c>
      <c r="N143" s="26" t="s">
        <v>7705</v>
      </c>
    </row>
    <row r="144" spans="2:14" x14ac:dyDescent="0.2">
      <c r="B144" s="26" t="s">
        <v>7661</v>
      </c>
      <c r="E144" s="57"/>
      <c r="F144" s="57"/>
      <c r="G144" s="57"/>
      <c r="H144" s="57">
        <v>1397</v>
      </c>
      <c r="I144" s="57">
        <v>0</v>
      </c>
      <c r="J144" s="57"/>
      <c r="K144" s="58"/>
      <c r="M144" s="39" t="s">
        <v>184</v>
      </c>
      <c r="N144" s="26" t="s">
        <v>7706</v>
      </c>
    </row>
    <row r="145" spans="1:14" x14ac:dyDescent="0.2">
      <c r="B145" s="26" t="s">
        <v>7611</v>
      </c>
      <c r="E145" s="57"/>
      <c r="F145" s="57"/>
      <c r="G145" s="57"/>
      <c r="H145" s="57">
        <v>250</v>
      </c>
      <c r="I145" s="57">
        <v>0</v>
      </c>
      <c r="J145" s="57"/>
      <c r="K145" s="58"/>
      <c r="M145" s="39" t="s">
        <v>184</v>
      </c>
      <c r="N145" s="26" t="s">
        <v>7707</v>
      </c>
    </row>
    <row r="146" spans="1:14" x14ac:dyDescent="0.2">
      <c r="B146" s="26" t="s">
        <v>7662</v>
      </c>
      <c r="E146" s="57"/>
      <c r="F146" s="57"/>
      <c r="G146" s="57"/>
      <c r="H146" s="57">
        <v>100</v>
      </c>
      <c r="I146" s="57">
        <v>0</v>
      </c>
      <c r="J146" s="57"/>
      <c r="K146" s="58"/>
      <c r="M146" s="39" t="s">
        <v>184</v>
      </c>
      <c r="N146" s="26" t="s">
        <v>7708</v>
      </c>
    </row>
    <row r="147" spans="1:14" x14ac:dyDescent="0.2">
      <c r="B147" s="26" t="s">
        <v>7553</v>
      </c>
      <c r="E147" s="57"/>
      <c r="F147" s="57"/>
      <c r="G147" s="57"/>
      <c r="H147" s="57">
        <v>80000</v>
      </c>
      <c r="I147" s="57">
        <v>0</v>
      </c>
      <c r="J147" s="57"/>
      <c r="K147" s="58"/>
      <c r="M147" s="39" t="s">
        <v>184</v>
      </c>
      <c r="N147" s="26" t="s">
        <v>7709</v>
      </c>
    </row>
    <row r="148" spans="1:14" x14ac:dyDescent="0.2">
      <c r="B148" s="26" t="s">
        <v>7663</v>
      </c>
      <c r="E148" s="57"/>
      <c r="F148" s="57"/>
      <c r="G148" s="57"/>
      <c r="H148" s="57">
        <v>1724</v>
      </c>
      <c r="I148" s="57">
        <v>1742</v>
      </c>
      <c r="J148" s="57"/>
      <c r="K148" s="58"/>
      <c r="M148" s="39" t="s">
        <v>180</v>
      </c>
      <c r="N148" s="26" t="s">
        <v>7710</v>
      </c>
    </row>
    <row r="149" spans="1:14" x14ac:dyDescent="0.2">
      <c r="B149" s="26" t="s">
        <v>7664</v>
      </c>
      <c r="E149" s="57"/>
      <c r="F149" s="57"/>
      <c r="G149" s="57"/>
      <c r="H149" s="57">
        <v>2200</v>
      </c>
      <c r="I149" s="57">
        <v>0</v>
      </c>
      <c r="J149" s="57"/>
      <c r="K149" s="58"/>
      <c r="M149" s="39" t="s">
        <v>184</v>
      </c>
      <c r="N149" s="26" t="s">
        <v>7711</v>
      </c>
    </row>
    <row r="150" spans="1:14" x14ac:dyDescent="0.2">
      <c r="B150" s="26" t="s">
        <v>6144</v>
      </c>
      <c r="E150" s="57"/>
      <c r="F150" s="57"/>
      <c r="G150" s="57"/>
      <c r="H150" s="57">
        <v>208</v>
      </c>
      <c r="I150" s="57">
        <v>210</v>
      </c>
      <c r="J150" s="57"/>
      <c r="K150" s="58"/>
      <c r="M150" s="39" t="s">
        <v>180</v>
      </c>
      <c r="N150" s="26" t="s">
        <v>7712</v>
      </c>
    </row>
    <row r="151" spans="1:14" x14ac:dyDescent="0.2">
      <c r="B151" s="26" t="s">
        <v>7665</v>
      </c>
      <c r="E151" s="57"/>
      <c r="F151" s="57"/>
      <c r="G151" s="57"/>
      <c r="H151" s="57">
        <v>1238</v>
      </c>
      <c r="I151" s="57">
        <v>0</v>
      </c>
      <c r="J151" s="57"/>
      <c r="K151" s="58"/>
      <c r="M151" s="39" t="s">
        <v>184</v>
      </c>
      <c r="N151" s="26" t="s">
        <v>7713</v>
      </c>
    </row>
    <row r="152" spans="1:14" x14ac:dyDescent="0.2">
      <c r="B152" s="39" t="s">
        <v>221</v>
      </c>
      <c r="E152" s="57"/>
      <c r="F152" s="57"/>
      <c r="G152" s="57"/>
      <c r="H152" s="57">
        <v>37104</v>
      </c>
      <c r="I152" s="57">
        <v>45826</v>
      </c>
      <c r="J152" s="57"/>
      <c r="K152" s="58"/>
      <c r="N152" s="39" t="s">
        <v>7764</v>
      </c>
    </row>
    <row r="153" spans="1:14" x14ac:dyDescent="0.2">
      <c r="B153" s="39" t="s">
        <v>166</v>
      </c>
      <c r="E153" s="57"/>
      <c r="F153" s="57"/>
      <c r="G153" s="57"/>
      <c r="H153" s="57">
        <v>963</v>
      </c>
      <c r="I153" s="57">
        <v>690</v>
      </c>
      <c r="J153" s="57"/>
      <c r="K153" s="58"/>
    </row>
    <row r="154" spans="1:14" x14ac:dyDescent="0.2">
      <c r="E154" s="57"/>
      <c r="F154" s="57"/>
      <c r="G154" s="57"/>
      <c r="H154" s="57"/>
      <c r="I154" s="57"/>
      <c r="J154" s="57"/>
      <c r="K154" s="58"/>
    </row>
    <row r="155" spans="1:14" x14ac:dyDescent="0.2">
      <c r="A155" s="39">
        <v>2024</v>
      </c>
      <c r="E155" s="57"/>
      <c r="F155" s="57"/>
      <c r="G155" s="57"/>
      <c r="H155" s="57"/>
      <c r="I155" s="57"/>
      <c r="J155" s="57"/>
      <c r="K155" s="58"/>
    </row>
    <row r="156" spans="1:14" x14ac:dyDescent="0.2">
      <c r="B156" s="26" t="s">
        <v>7714</v>
      </c>
      <c r="E156" s="57"/>
      <c r="F156" s="57"/>
      <c r="G156" s="57"/>
      <c r="H156" s="57">
        <v>173</v>
      </c>
      <c r="I156" s="57">
        <v>350</v>
      </c>
      <c r="J156" s="57"/>
      <c r="K156" s="58"/>
      <c r="M156" s="39" t="s">
        <v>180</v>
      </c>
      <c r="N156" s="26" t="s">
        <v>7733</v>
      </c>
    </row>
    <row r="157" spans="1:14" x14ac:dyDescent="0.2">
      <c r="B157" s="26" t="s">
        <v>7715</v>
      </c>
      <c r="E157" s="57"/>
      <c r="F157" s="57"/>
      <c r="G157" s="57"/>
      <c r="H157" s="57">
        <v>10</v>
      </c>
      <c r="I157" s="57">
        <v>10</v>
      </c>
      <c r="J157" s="57"/>
      <c r="K157" s="58"/>
      <c r="M157" s="39" t="s">
        <v>182</v>
      </c>
      <c r="N157" s="26" t="s">
        <v>7734</v>
      </c>
    </row>
    <row r="158" spans="1:14" x14ac:dyDescent="0.2">
      <c r="B158" s="26" t="s">
        <v>5254</v>
      </c>
      <c r="E158" s="57"/>
      <c r="F158" s="57"/>
      <c r="G158" s="57"/>
      <c r="H158" s="57">
        <v>267</v>
      </c>
      <c r="I158" s="57">
        <v>0</v>
      </c>
      <c r="J158" s="57"/>
      <c r="K158" s="58"/>
      <c r="M158" s="39" t="s">
        <v>184</v>
      </c>
      <c r="N158" s="26" t="s">
        <v>1013</v>
      </c>
    </row>
    <row r="159" spans="1:14" x14ac:dyDescent="0.2">
      <c r="B159" s="26" t="s">
        <v>3130</v>
      </c>
      <c r="E159" s="57"/>
      <c r="F159" s="57"/>
      <c r="G159" s="57"/>
      <c r="H159" s="57">
        <v>214</v>
      </c>
      <c r="I159" s="57">
        <v>432</v>
      </c>
      <c r="J159" s="57"/>
      <c r="K159" s="58"/>
      <c r="M159" s="39" t="s">
        <v>180</v>
      </c>
      <c r="N159" s="26" t="s">
        <v>7735</v>
      </c>
    </row>
    <row r="160" spans="1:14" x14ac:dyDescent="0.2">
      <c r="B160" s="26" t="s">
        <v>7716</v>
      </c>
      <c r="E160" s="57"/>
      <c r="F160" s="57"/>
      <c r="G160" s="57"/>
      <c r="H160" s="57">
        <v>250</v>
      </c>
      <c r="I160" s="57">
        <v>0</v>
      </c>
      <c r="J160" s="57"/>
      <c r="K160" s="58"/>
      <c r="M160" s="39" t="s">
        <v>184</v>
      </c>
      <c r="N160" s="26" t="s">
        <v>7736</v>
      </c>
    </row>
    <row r="161" spans="2:14" x14ac:dyDescent="0.2">
      <c r="B161" s="26" t="s">
        <v>7717</v>
      </c>
      <c r="E161" s="57"/>
      <c r="F161" s="57"/>
      <c r="G161" s="57"/>
      <c r="H161" s="57">
        <v>250</v>
      </c>
      <c r="I161" s="57">
        <v>0</v>
      </c>
      <c r="J161" s="57"/>
      <c r="K161" s="58"/>
      <c r="M161" s="39" t="s">
        <v>184</v>
      </c>
      <c r="N161" s="26" t="s">
        <v>7737</v>
      </c>
    </row>
    <row r="162" spans="2:14" x14ac:dyDescent="0.2">
      <c r="B162" s="26" t="s">
        <v>7718</v>
      </c>
      <c r="E162" s="57"/>
      <c r="F162" s="57"/>
      <c r="G162" s="57"/>
      <c r="H162" s="57">
        <v>535</v>
      </c>
      <c r="I162" s="57">
        <v>0</v>
      </c>
      <c r="J162" s="57"/>
      <c r="K162" s="58"/>
      <c r="M162" s="39" t="s">
        <v>184</v>
      </c>
      <c r="N162" s="26" t="s">
        <v>7738</v>
      </c>
    </row>
    <row r="163" spans="2:14" x14ac:dyDescent="0.2">
      <c r="B163" s="26" t="s">
        <v>7643</v>
      </c>
      <c r="E163" s="57"/>
      <c r="F163" s="57"/>
      <c r="G163" s="57"/>
      <c r="H163" s="57">
        <v>-1100</v>
      </c>
      <c r="I163" s="57">
        <v>0</v>
      </c>
      <c r="J163" s="57"/>
      <c r="K163" s="58"/>
      <c r="M163" s="39" t="s">
        <v>184</v>
      </c>
      <c r="N163" s="26" t="s">
        <v>7739</v>
      </c>
    </row>
    <row r="164" spans="2:14" x14ac:dyDescent="0.2">
      <c r="B164" s="26" t="s">
        <v>7532</v>
      </c>
      <c r="E164" s="57"/>
      <c r="F164" s="57"/>
      <c r="G164" s="57"/>
      <c r="H164" s="57">
        <v>307</v>
      </c>
      <c r="I164" s="57">
        <v>0</v>
      </c>
      <c r="J164" s="57"/>
      <c r="K164" s="58"/>
      <c r="M164" s="39" t="s">
        <v>184</v>
      </c>
      <c r="N164" s="26" t="s">
        <v>7740</v>
      </c>
    </row>
    <row r="165" spans="2:14" x14ac:dyDescent="0.2">
      <c r="B165" s="26" t="s">
        <v>7719</v>
      </c>
      <c r="E165" s="57"/>
      <c r="F165" s="57"/>
      <c r="G165" s="57"/>
      <c r="H165" s="57">
        <v>630</v>
      </c>
      <c r="I165" s="57">
        <v>0</v>
      </c>
      <c r="J165" s="57"/>
      <c r="K165" s="58"/>
      <c r="M165" s="39" t="s">
        <v>184</v>
      </c>
      <c r="N165" s="26" t="s">
        <v>7741</v>
      </c>
    </row>
    <row r="166" spans="2:14" x14ac:dyDescent="0.2">
      <c r="B166" s="26" t="s">
        <v>7720</v>
      </c>
      <c r="E166" s="57"/>
      <c r="F166" s="57"/>
      <c r="G166" s="57"/>
      <c r="H166" s="57">
        <v>174</v>
      </c>
      <c r="I166" s="57">
        <v>0</v>
      </c>
      <c r="J166" s="57"/>
      <c r="K166" s="58"/>
      <c r="M166" s="39" t="s">
        <v>184</v>
      </c>
      <c r="N166" s="26" t="s">
        <v>7742</v>
      </c>
    </row>
    <row r="167" spans="2:14" x14ac:dyDescent="0.2">
      <c r="B167" s="26" t="s">
        <v>7721</v>
      </c>
      <c r="E167" s="57"/>
      <c r="F167" s="57"/>
      <c r="G167" s="57"/>
      <c r="H167" s="57">
        <v>250</v>
      </c>
      <c r="I167" s="57">
        <v>0</v>
      </c>
      <c r="J167" s="57"/>
      <c r="K167" s="58"/>
      <c r="M167" s="39" t="s">
        <v>184</v>
      </c>
      <c r="N167" s="26" t="s">
        <v>7743</v>
      </c>
    </row>
    <row r="168" spans="2:14" x14ac:dyDescent="0.2">
      <c r="B168" s="26" t="s">
        <v>7722</v>
      </c>
      <c r="E168" s="57"/>
      <c r="F168" s="57"/>
      <c r="G168" s="57"/>
      <c r="H168" s="57">
        <v>300</v>
      </c>
      <c r="I168" s="57">
        <v>0</v>
      </c>
      <c r="J168" s="57"/>
      <c r="K168" s="58"/>
      <c r="M168" s="39" t="s">
        <v>184</v>
      </c>
      <c r="N168" s="26" t="s">
        <v>7744</v>
      </c>
    </row>
    <row r="169" spans="2:14" x14ac:dyDescent="0.2">
      <c r="B169" s="26" t="s">
        <v>7723</v>
      </c>
      <c r="E169" s="57"/>
      <c r="F169" s="57"/>
      <c r="G169" s="57"/>
      <c r="H169" s="57">
        <v>180</v>
      </c>
      <c r="I169" s="57">
        <v>0</v>
      </c>
      <c r="J169" s="57"/>
      <c r="K169" s="58"/>
      <c r="M169" s="39" t="s">
        <v>184</v>
      </c>
      <c r="N169" s="26" t="s">
        <v>7745</v>
      </c>
    </row>
    <row r="170" spans="2:14" x14ac:dyDescent="0.2">
      <c r="B170" s="26" t="s">
        <v>7724</v>
      </c>
      <c r="E170" s="57"/>
      <c r="F170" s="57"/>
      <c r="G170" s="57"/>
      <c r="H170" s="57">
        <v>232</v>
      </c>
      <c r="I170" s="57">
        <v>469</v>
      </c>
      <c r="J170" s="57"/>
      <c r="K170" s="58"/>
      <c r="M170" s="39" t="s">
        <v>180</v>
      </c>
      <c r="N170" s="26" t="s">
        <v>7746</v>
      </c>
    </row>
    <row r="171" spans="2:14" x14ac:dyDescent="0.2">
      <c r="B171" s="26" t="s">
        <v>7725</v>
      </c>
      <c r="E171" s="57"/>
      <c r="F171" s="57"/>
      <c r="G171" s="57"/>
      <c r="H171" s="57">
        <v>140</v>
      </c>
      <c r="I171" s="57">
        <v>0</v>
      </c>
      <c r="J171" s="57"/>
      <c r="K171" s="58"/>
      <c r="M171" s="39" t="s">
        <v>184</v>
      </c>
      <c r="N171" s="26" t="s">
        <v>7747</v>
      </c>
    </row>
    <row r="172" spans="2:14" x14ac:dyDescent="0.2">
      <c r="B172" s="26" t="s">
        <v>7726</v>
      </c>
      <c r="E172" s="57"/>
      <c r="F172" s="57"/>
      <c r="G172" s="57"/>
      <c r="H172" s="57">
        <v>239</v>
      </c>
      <c r="I172" s="57">
        <v>291</v>
      </c>
      <c r="J172" s="57"/>
      <c r="K172" s="58"/>
      <c r="M172" s="39" t="s">
        <v>182</v>
      </c>
      <c r="N172" s="26" t="s">
        <v>7748</v>
      </c>
    </row>
    <row r="173" spans="2:14" x14ac:dyDescent="0.2">
      <c r="B173" s="26" t="s">
        <v>7607</v>
      </c>
      <c r="E173" s="57"/>
      <c r="F173" s="57"/>
      <c r="G173" s="57"/>
      <c r="H173" s="57">
        <v>50</v>
      </c>
      <c r="I173" s="57">
        <v>0</v>
      </c>
      <c r="J173" s="57"/>
      <c r="K173" s="58"/>
      <c r="M173" s="39" t="s">
        <v>184</v>
      </c>
      <c r="N173" s="26" t="s">
        <v>7749</v>
      </c>
    </row>
    <row r="174" spans="2:14" x14ac:dyDescent="0.2">
      <c r="B174" s="26" t="s">
        <v>7727</v>
      </c>
      <c r="E174" s="57"/>
      <c r="F174" s="57"/>
      <c r="G174" s="57"/>
      <c r="H174" s="57">
        <v>350</v>
      </c>
      <c r="I174" s="57">
        <v>0</v>
      </c>
      <c r="J174" s="57"/>
      <c r="K174" s="58"/>
      <c r="M174" s="39" t="s">
        <v>184</v>
      </c>
      <c r="N174" s="26" t="s">
        <v>7750</v>
      </c>
    </row>
    <row r="175" spans="2:14" x14ac:dyDescent="0.2">
      <c r="B175" s="26" t="s">
        <v>7553</v>
      </c>
      <c r="E175" s="57"/>
      <c r="F175" s="57"/>
      <c r="G175" s="57"/>
      <c r="H175" s="57">
        <v>60000</v>
      </c>
      <c r="I175" s="57">
        <v>0</v>
      </c>
      <c r="J175" s="57"/>
      <c r="K175" s="58"/>
      <c r="M175" s="39" t="s">
        <v>184</v>
      </c>
      <c r="N175" s="26" t="s">
        <v>7751</v>
      </c>
    </row>
    <row r="176" spans="2:14" x14ac:dyDescent="0.2">
      <c r="B176" s="26" t="s">
        <v>7728</v>
      </c>
      <c r="E176" s="57"/>
      <c r="F176" s="57"/>
      <c r="G176" s="57"/>
      <c r="H176" s="57">
        <v>330</v>
      </c>
      <c r="I176" s="57">
        <v>919</v>
      </c>
      <c r="J176" s="57"/>
      <c r="K176" s="58"/>
      <c r="M176" s="39" t="s">
        <v>182</v>
      </c>
      <c r="N176" s="26" t="s">
        <v>7752</v>
      </c>
    </row>
    <row r="177" spans="1:14" x14ac:dyDescent="0.2">
      <c r="B177" s="26" t="s">
        <v>7641</v>
      </c>
      <c r="E177" s="57"/>
      <c r="F177" s="57"/>
      <c r="G177" s="57"/>
      <c r="H177" s="57">
        <v>20000</v>
      </c>
      <c r="I177" s="57">
        <v>0</v>
      </c>
      <c r="J177" s="57"/>
      <c r="K177" s="58"/>
      <c r="M177" s="39" t="s">
        <v>184</v>
      </c>
      <c r="N177" s="26" t="s">
        <v>7753</v>
      </c>
    </row>
    <row r="178" spans="1:14" x14ac:dyDescent="0.2">
      <c r="B178" s="26" t="s">
        <v>7729</v>
      </c>
      <c r="E178" s="57"/>
      <c r="F178" s="57"/>
      <c r="G178" s="57"/>
      <c r="H178" s="57">
        <v>2505</v>
      </c>
      <c r="I178" s="57">
        <v>5062</v>
      </c>
      <c r="J178" s="57"/>
      <c r="K178" s="58"/>
      <c r="M178" s="39" t="s">
        <v>180</v>
      </c>
      <c r="N178" s="26" t="s">
        <v>7754</v>
      </c>
    </row>
    <row r="179" spans="1:14" x14ac:dyDescent="0.2">
      <c r="B179" s="26" t="s">
        <v>7450</v>
      </c>
      <c r="E179" s="57"/>
      <c r="F179" s="57"/>
      <c r="G179" s="57"/>
      <c r="H179" s="57">
        <v>73</v>
      </c>
      <c r="I179" s="57">
        <v>148</v>
      </c>
      <c r="J179" s="57"/>
      <c r="K179" s="58"/>
      <c r="M179" s="39" t="s">
        <v>180</v>
      </c>
      <c r="N179" s="26" t="s">
        <v>7755</v>
      </c>
    </row>
    <row r="180" spans="1:14" x14ac:dyDescent="0.2">
      <c r="B180" s="26" t="s">
        <v>7730</v>
      </c>
      <c r="E180" s="57"/>
      <c r="F180" s="57"/>
      <c r="G180" s="57"/>
      <c r="H180" s="57">
        <v>412</v>
      </c>
      <c r="I180" s="57">
        <v>905</v>
      </c>
      <c r="J180" s="57"/>
      <c r="K180" s="58"/>
      <c r="M180" s="39" t="s">
        <v>182</v>
      </c>
      <c r="N180" s="26" t="s">
        <v>7756</v>
      </c>
    </row>
    <row r="181" spans="1:14" x14ac:dyDescent="0.2">
      <c r="B181" s="26" t="s">
        <v>7731</v>
      </c>
      <c r="E181" s="57"/>
      <c r="F181" s="57"/>
      <c r="G181" s="57"/>
      <c r="H181" s="57">
        <v>370</v>
      </c>
      <c r="I181" s="57">
        <v>0</v>
      </c>
      <c r="J181" s="57"/>
      <c r="K181" s="58"/>
      <c r="M181" s="39" t="s">
        <v>184</v>
      </c>
      <c r="N181" s="26" t="s">
        <v>7757</v>
      </c>
    </row>
    <row r="182" spans="1:14" x14ac:dyDescent="0.2">
      <c r="B182" s="26" t="s">
        <v>7732</v>
      </c>
      <c r="E182" s="57"/>
      <c r="F182" s="57"/>
      <c r="G182" s="57"/>
      <c r="H182" s="57">
        <v>615</v>
      </c>
      <c r="I182" s="57">
        <v>1243</v>
      </c>
      <c r="J182" s="57"/>
      <c r="K182" s="58"/>
      <c r="M182" s="39" t="s">
        <v>180</v>
      </c>
      <c r="N182" s="26" t="s">
        <v>7758</v>
      </c>
    </row>
    <row r="183" spans="1:14" x14ac:dyDescent="0.2">
      <c r="B183" s="39" t="s">
        <v>221</v>
      </c>
      <c r="E183" s="57"/>
      <c r="F183" s="57"/>
      <c r="G183" s="57"/>
      <c r="H183" s="57">
        <v>-625</v>
      </c>
      <c r="I183" s="57">
        <v>-1236</v>
      </c>
      <c r="J183" s="57"/>
      <c r="K183" s="58"/>
      <c r="N183" s="3" t="s">
        <v>2338</v>
      </c>
    </row>
    <row r="184" spans="1:14" x14ac:dyDescent="0.2">
      <c r="B184" s="39" t="s">
        <v>166</v>
      </c>
      <c r="E184" s="57"/>
      <c r="F184" s="57"/>
      <c r="G184" s="57"/>
      <c r="H184" s="57">
        <v>631</v>
      </c>
      <c r="I184" s="57">
        <v>52</v>
      </c>
      <c r="J184" s="57"/>
      <c r="K184" s="58"/>
    </row>
    <row r="185" spans="1:14" x14ac:dyDescent="0.2">
      <c r="E185" s="57"/>
      <c r="F185" s="57"/>
      <c r="G185" s="57"/>
      <c r="H185" s="57"/>
      <c r="I185" s="57"/>
      <c r="J185" s="57"/>
      <c r="K185" s="58"/>
    </row>
    <row r="186" spans="1:14" x14ac:dyDescent="0.2">
      <c r="E186" s="57"/>
      <c r="F186" s="57"/>
      <c r="G186" s="57"/>
      <c r="H186" s="57"/>
      <c r="I186" s="57"/>
      <c r="J186" s="57"/>
      <c r="K186" s="58"/>
    </row>
    <row r="187" spans="1:14" x14ac:dyDescent="0.2">
      <c r="A187" s="59" t="s">
        <v>6459</v>
      </c>
      <c r="E187" s="57"/>
      <c r="F187" s="57"/>
      <c r="G187" s="57"/>
      <c r="H187" s="57"/>
      <c r="I187" s="57"/>
      <c r="J187" s="57"/>
      <c r="K187" s="58"/>
    </row>
    <row r="188" spans="1:14" x14ac:dyDescent="0.2">
      <c r="B188" s="39" t="s">
        <v>578</v>
      </c>
      <c r="E188" s="57"/>
      <c r="F188" s="57"/>
      <c r="G188" s="57"/>
      <c r="H188" s="57"/>
      <c r="I188" s="48">
        <v>-2659</v>
      </c>
      <c r="J188" s="57"/>
      <c r="K188" s="58"/>
      <c r="N188" s="39" t="s">
        <v>8936</v>
      </c>
    </row>
    <row r="189" spans="1:14" x14ac:dyDescent="0.2">
      <c r="B189" s="39" t="s">
        <v>579</v>
      </c>
      <c r="E189" s="57"/>
      <c r="F189" s="57"/>
      <c r="G189" s="57"/>
      <c r="H189" s="57"/>
      <c r="I189" s="48">
        <v>15717</v>
      </c>
      <c r="J189" s="57"/>
      <c r="K189" s="58"/>
      <c r="N189" s="39" t="s">
        <v>8935</v>
      </c>
    </row>
    <row r="190" spans="1:14" x14ac:dyDescent="0.2">
      <c r="B190" s="39" t="s">
        <v>5745</v>
      </c>
      <c r="E190" s="57"/>
      <c r="F190" s="57"/>
      <c r="G190" s="57"/>
      <c r="H190" s="57"/>
      <c r="I190" s="57">
        <v>1167</v>
      </c>
      <c r="J190" s="57"/>
      <c r="K190" s="58"/>
    </row>
    <row r="191" spans="1:14" x14ac:dyDescent="0.2">
      <c r="B191" s="36" t="s">
        <v>7765</v>
      </c>
      <c r="E191" s="57"/>
      <c r="F191" s="57"/>
      <c r="G191" s="57"/>
      <c r="H191" s="57"/>
      <c r="I191" s="48">
        <v>5255</v>
      </c>
      <c r="J191" s="57"/>
      <c r="K191" s="58"/>
      <c r="N191" s="39" t="s">
        <v>7768</v>
      </c>
    </row>
    <row r="192" spans="1:14" x14ac:dyDescent="0.2">
      <c r="B192" s="36" t="s">
        <v>7719</v>
      </c>
      <c r="E192" s="57"/>
      <c r="F192" s="57"/>
      <c r="G192" s="57"/>
      <c r="H192" s="57"/>
      <c r="I192" s="48">
        <v>-426</v>
      </c>
      <c r="J192" s="57"/>
      <c r="K192" s="58"/>
      <c r="N192" s="39" t="s">
        <v>7769</v>
      </c>
    </row>
    <row r="193" spans="1:14" x14ac:dyDescent="0.2">
      <c r="B193" s="36" t="s">
        <v>7766</v>
      </c>
      <c r="E193" s="57"/>
      <c r="F193" s="57"/>
      <c r="G193" s="57"/>
      <c r="H193" s="57"/>
      <c r="I193" s="48">
        <v>322</v>
      </c>
      <c r="J193" s="57"/>
      <c r="K193" s="58"/>
      <c r="N193" s="39" t="s">
        <v>7770</v>
      </c>
    </row>
    <row r="194" spans="1:14" x14ac:dyDescent="0.2">
      <c r="B194" s="36" t="s">
        <v>7767</v>
      </c>
      <c r="E194" s="57"/>
      <c r="F194" s="57"/>
      <c r="G194" s="57"/>
      <c r="H194" s="57"/>
      <c r="I194" s="48">
        <v>500</v>
      </c>
      <c r="J194" s="57"/>
      <c r="K194" s="58"/>
      <c r="N194" s="39" t="s">
        <v>7771</v>
      </c>
    </row>
    <row r="195" spans="1:14" x14ac:dyDescent="0.2">
      <c r="E195" s="57"/>
      <c r="F195" s="57"/>
      <c r="G195" s="57"/>
      <c r="H195" s="57"/>
      <c r="I195" s="57"/>
      <c r="J195" s="57"/>
      <c r="K195" s="58"/>
    </row>
    <row r="196" spans="1:14" x14ac:dyDescent="0.2">
      <c r="E196" s="57"/>
      <c r="F196" s="57"/>
      <c r="G196" s="57"/>
      <c r="H196" s="57"/>
      <c r="I196" s="57"/>
      <c r="J196" s="57"/>
      <c r="K196" s="58"/>
    </row>
    <row r="197" spans="1:14" ht="25.5" x14ac:dyDescent="0.2">
      <c r="A197" s="61" t="s">
        <v>6460</v>
      </c>
      <c r="B197" s="62"/>
      <c r="C197" s="66" t="s">
        <v>3292</v>
      </c>
      <c r="D197" s="66" t="s">
        <v>3293</v>
      </c>
      <c r="E197" s="70" t="s">
        <v>7761</v>
      </c>
      <c r="F197" s="57"/>
      <c r="G197" s="57"/>
      <c r="H197" s="57"/>
      <c r="I197" s="57"/>
      <c r="J197" s="57"/>
      <c r="K197" s="58"/>
    </row>
    <row r="198" spans="1:14" x14ac:dyDescent="0.2">
      <c r="A198" s="62"/>
      <c r="B198" s="62" t="s">
        <v>6461</v>
      </c>
      <c r="C198" s="65">
        <f>-I190</f>
        <v>-1167</v>
      </c>
      <c r="D198" s="62"/>
      <c r="E198" s="65"/>
      <c r="F198" s="57"/>
      <c r="G198" s="57"/>
      <c r="H198" s="57"/>
      <c r="I198" s="57"/>
      <c r="J198" s="57"/>
      <c r="K198" s="58"/>
    </row>
    <row r="199" spans="1:14" x14ac:dyDescent="0.2">
      <c r="A199" s="62"/>
      <c r="B199" s="51" t="s">
        <v>7765</v>
      </c>
      <c r="C199" s="65">
        <f>-I191</f>
        <v>-5255</v>
      </c>
      <c r="D199" s="62"/>
      <c r="E199" s="65"/>
      <c r="F199" s="57"/>
      <c r="G199" s="57"/>
      <c r="H199" s="57"/>
      <c r="I199" s="57"/>
      <c r="J199" s="57"/>
      <c r="K199" s="58"/>
    </row>
    <row r="200" spans="1:14" x14ac:dyDescent="0.2">
      <c r="A200" s="62"/>
      <c r="B200" s="51" t="s">
        <v>7719</v>
      </c>
      <c r="C200" s="65">
        <f t="shared" ref="C200:C202" si="0">-I192</f>
        <v>426</v>
      </c>
      <c r="D200" s="62"/>
      <c r="E200" s="65"/>
      <c r="F200" s="57"/>
      <c r="G200" s="57"/>
      <c r="H200" s="57"/>
      <c r="I200" s="57"/>
      <c r="J200" s="57"/>
      <c r="K200" s="58"/>
    </row>
    <row r="201" spans="1:14" x14ac:dyDescent="0.2">
      <c r="A201" s="62"/>
      <c r="B201" s="51" t="s">
        <v>7766</v>
      </c>
      <c r="C201" s="65">
        <f t="shared" si="0"/>
        <v>-322</v>
      </c>
      <c r="D201" s="62"/>
      <c r="E201" s="65"/>
      <c r="F201" s="57"/>
      <c r="G201" s="57"/>
      <c r="H201" s="57"/>
      <c r="I201" s="57"/>
      <c r="J201" s="57"/>
      <c r="K201" s="58"/>
    </row>
    <row r="202" spans="1:14" x14ac:dyDescent="0.2">
      <c r="A202" s="62"/>
      <c r="B202" s="51" t="s">
        <v>7767</v>
      </c>
      <c r="C202" s="65">
        <f t="shared" si="0"/>
        <v>-500</v>
      </c>
      <c r="D202" s="62"/>
      <c r="E202" s="65"/>
      <c r="F202" s="57"/>
      <c r="G202" s="57"/>
      <c r="H202" s="57"/>
      <c r="I202" s="57"/>
      <c r="J202" s="57"/>
      <c r="K202" s="58"/>
    </row>
    <row r="203" spans="1:14" x14ac:dyDescent="0.2">
      <c r="A203" s="62"/>
      <c r="B203" s="68" t="s">
        <v>9013</v>
      </c>
      <c r="C203" s="65">
        <v>-1127</v>
      </c>
      <c r="D203" s="65">
        <v>-1127</v>
      </c>
      <c r="E203" s="65"/>
      <c r="F203" s="57"/>
      <c r="G203" s="57"/>
      <c r="H203" s="57"/>
      <c r="I203" s="57"/>
      <c r="J203" s="57"/>
      <c r="K203" s="58"/>
      <c r="N203" s="3" t="s">
        <v>9015</v>
      </c>
    </row>
    <row r="204" spans="1:14" x14ac:dyDescent="0.2">
      <c r="A204" s="62"/>
      <c r="B204" s="68" t="s">
        <v>9014</v>
      </c>
      <c r="C204" s="65">
        <v>-580</v>
      </c>
      <c r="D204" s="65">
        <v>-580</v>
      </c>
      <c r="E204" s="65"/>
      <c r="F204" s="57"/>
      <c r="G204" s="57"/>
      <c r="H204" s="57"/>
      <c r="I204" s="57"/>
      <c r="J204" s="57"/>
      <c r="K204" s="58"/>
      <c r="N204" s="3" t="s">
        <v>9016</v>
      </c>
    </row>
    <row r="205" spans="1:14" x14ac:dyDescent="0.2">
      <c r="A205" s="62"/>
      <c r="B205" s="51" t="s">
        <v>7772</v>
      </c>
      <c r="C205" s="52">
        <v>-200000</v>
      </c>
      <c r="D205" s="52">
        <v>-1434</v>
      </c>
      <c r="E205" s="65">
        <v>-33758</v>
      </c>
      <c r="F205" s="57"/>
      <c r="G205" s="57"/>
      <c r="H205" s="57"/>
      <c r="I205" s="57"/>
      <c r="J205" s="57"/>
      <c r="K205" s="58"/>
      <c r="N205" s="39" t="s">
        <v>7773</v>
      </c>
    </row>
    <row r="206" spans="1:14" x14ac:dyDescent="0.2">
      <c r="A206" s="62"/>
      <c r="B206" s="62"/>
      <c r="C206" s="65"/>
      <c r="D206" s="65"/>
      <c r="E206" s="65"/>
      <c r="F206" s="57"/>
      <c r="G206" s="57"/>
      <c r="H206" s="57"/>
      <c r="I206" s="57"/>
      <c r="J206" s="57"/>
      <c r="K206" s="58"/>
    </row>
    <row r="207" spans="1:14" x14ac:dyDescent="0.2">
      <c r="A207" s="69" t="s">
        <v>146</v>
      </c>
      <c r="B207" s="49"/>
      <c r="C207" s="71">
        <f>SUM(C198:C205)</f>
        <v>-208525</v>
      </c>
      <c r="D207" s="71">
        <f t="shared" ref="D207:E207" si="1">SUM(D198:D205)</f>
        <v>-3141</v>
      </c>
      <c r="E207" s="71">
        <f t="shared" si="1"/>
        <v>-33758</v>
      </c>
      <c r="F207" s="57"/>
      <c r="G207" s="57"/>
      <c r="H207" s="57"/>
      <c r="I207" s="57"/>
      <c r="J207" s="57"/>
      <c r="K207" s="57"/>
    </row>
    <row r="208" spans="1:14" x14ac:dyDescent="0.2">
      <c r="A208" s="62"/>
      <c r="B208" s="49"/>
      <c r="C208" s="50"/>
      <c r="D208" s="50"/>
      <c r="E208" s="50"/>
      <c r="F208" s="57"/>
      <c r="G208" s="57"/>
      <c r="H208" s="57"/>
      <c r="I208" s="57"/>
      <c r="J208" s="57"/>
      <c r="K208" s="57"/>
    </row>
    <row r="209" spans="1:11" x14ac:dyDescent="0.2">
      <c r="A209" s="62" t="s">
        <v>7759</v>
      </c>
      <c r="B209" s="49"/>
      <c r="C209" s="50"/>
      <c r="D209" s="50"/>
      <c r="E209" s="50">
        <f>E207+D207</f>
        <v>-36899</v>
      </c>
      <c r="F209" s="57"/>
      <c r="G209" s="57"/>
      <c r="H209" s="57"/>
      <c r="I209" s="57"/>
      <c r="J209" s="57"/>
      <c r="K209" s="57"/>
    </row>
    <row r="210" spans="1:11" x14ac:dyDescent="0.2">
      <c r="E210" s="57"/>
      <c r="F210" s="57"/>
      <c r="G210" s="57"/>
      <c r="H210" s="57"/>
      <c r="I210" s="57"/>
      <c r="J210" s="57"/>
      <c r="K210" s="57"/>
    </row>
    <row r="211" spans="1:11" x14ac:dyDescent="0.2">
      <c r="E211" s="57"/>
      <c r="F211" s="57"/>
      <c r="G211" s="57"/>
      <c r="H211" s="57"/>
      <c r="I211" s="57"/>
      <c r="J211" s="57"/>
      <c r="K211" s="57"/>
    </row>
    <row r="212" spans="1:11" x14ac:dyDescent="0.2">
      <c r="E212" s="57"/>
      <c r="F212" s="57"/>
      <c r="G212" s="57"/>
      <c r="H212" s="57"/>
      <c r="I212" s="57"/>
      <c r="J212" s="57"/>
      <c r="K212" s="57"/>
    </row>
    <row r="213" spans="1:11" x14ac:dyDescent="0.2">
      <c r="E213" s="57"/>
      <c r="F213" s="57"/>
      <c r="G213" s="57"/>
      <c r="H213" s="57"/>
      <c r="I213" s="57"/>
      <c r="J213" s="57"/>
      <c r="K213" s="57"/>
    </row>
    <row r="214" spans="1:11" x14ac:dyDescent="0.2">
      <c r="E214" s="57"/>
      <c r="F214" s="57"/>
      <c r="G214" s="57"/>
      <c r="H214" s="57"/>
      <c r="I214" s="57"/>
      <c r="J214" s="57"/>
      <c r="K214" s="57"/>
    </row>
    <row r="215" spans="1:11" x14ac:dyDescent="0.2">
      <c r="E215" s="57"/>
      <c r="F215" s="57"/>
      <c r="G215" s="57"/>
      <c r="H215" s="57"/>
      <c r="I215" s="57"/>
      <c r="J215" s="57"/>
      <c r="K215" s="57"/>
    </row>
    <row r="216" spans="1:11" x14ac:dyDescent="0.2">
      <c r="E216" s="57"/>
      <c r="F216" s="57"/>
      <c r="G216" s="57"/>
      <c r="H216" s="57"/>
      <c r="I216" s="57"/>
      <c r="J216" s="57"/>
      <c r="K216" s="57"/>
    </row>
  </sheetData>
  <hyperlinks>
    <hyperlink ref="A1" location="'statewide summary'!Print_Titles" display="Link to Summary Worksheet" xr:uid="{E07B8FD4-BFFF-44A1-A70F-9BB2A8DA4472}"/>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2/19/2025</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42195-A5E3-47D7-8162-566DD46D54AF}">
  <dimension ref="A1:N475"/>
  <sheetViews>
    <sheetView showGridLines="0" workbookViewId="0">
      <pane xSplit="2" ySplit="10" topLeftCell="C11" activePane="bottomRight" state="frozen"/>
      <selection pane="topRight" activeCell="C1" sqref="C1"/>
      <selection pane="bottomLeft" activeCell="A14" sqref="A14"/>
      <selection pane="bottomRight" activeCell="B23" sqref="B23"/>
    </sheetView>
  </sheetViews>
  <sheetFormatPr defaultRowHeight="12.75" x14ac:dyDescent="0.2"/>
  <cols>
    <col min="1" max="1" width="4.85546875" style="39" customWidth="1"/>
    <col min="2" max="2" width="31.7109375" style="39" customWidth="1"/>
    <col min="3" max="9" width="13.7109375" style="39" customWidth="1"/>
    <col min="10" max="10" width="1.7109375" style="39" customWidth="1"/>
    <col min="11" max="11" width="9.140625" style="39"/>
    <col min="12" max="12" width="1.42578125" style="39" customWidth="1"/>
    <col min="13" max="16384" width="9.140625" style="39"/>
  </cols>
  <sheetData>
    <row r="1" spans="1:11" ht="16.149999999999999" customHeight="1" x14ac:dyDescent="0.2">
      <c r="A1" s="92" t="s">
        <v>8923</v>
      </c>
    </row>
    <row r="2" spans="1:11" ht="14.45" customHeight="1" x14ac:dyDescent="0.2">
      <c r="B2" s="94" t="s">
        <v>1394</v>
      </c>
    </row>
    <row r="3" spans="1:11" ht="2.1" customHeight="1" x14ac:dyDescent="0.2"/>
    <row r="4" spans="1:11" ht="14.45" customHeight="1" x14ac:dyDescent="0.2">
      <c r="B4" s="46" t="s">
        <v>1</v>
      </c>
    </row>
    <row r="5" spans="1:11" ht="1.1499999999999999" customHeight="1" x14ac:dyDescent="0.2"/>
    <row r="6" spans="1:11" ht="14.45" customHeight="1" x14ac:dyDescent="0.2">
      <c r="B6" s="46" t="s">
        <v>2</v>
      </c>
    </row>
    <row r="7" spans="1:11" ht="0.75" customHeight="1" x14ac:dyDescent="0.2"/>
    <row r="8" spans="1:11" ht="14.45" customHeight="1" x14ac:dyDescent="0.2">
      <c r="B8" s="47" t="s">
        <v>3</v>
      </c>
    </row>
    <row r="9" spans="1:11" x14ac:dyDescent="0.2">
      <c r="B9" s="42" t="s">
        <v>4</v>
      </c>
      <c r="C9" s="37" t="s">
        <v>4</v>
      </c>
      <c r="D9" s="37" t="s">
        <v>4</v>
      </c>
      <c r="E9" s="37" t="s">
        <v>4</v>
      </c>
      <c r="F9" s="37" t="s">
        <v>4</v>
      </c>
      <c r="G9" s="37" t="s">
        <v>4</v>
      </c>
      <c r="H9" s="37" t="s">
        <v>5</v>
      </c>
      <c r="I9" s="37" t="s">
        <v>174</v>
      </c>
    </row>
    <row r="10" spans="1:11" x14ac:dyDescent="0.2">
      <c r="B10" s="43" t="s">
        <v>4</v>
      </c>
      <c r="C10" s="38" t="s">
        <v>7</v>
      </c>
      <c r="D10" s="38" t="s">
        <v>8</v>
      </c>
      <c r="E10" s="38" t="s">
        <v>9</v>
      </c>
      <c r="F10" s="38" t="s">
        <v>10</v>
      </c>
      <c r="G10" s="38" t="s">
        <v>11</v>
      </c>
      <c r="H10" s="38" t="s">
        <v>12</v>
      </c>
      <c r="I10" s="38" t="s">
        <v>13</v>
      </c>
      <c r="K10" s="54" t="s">
        <v>331</v>
      </c>
    </row>
    <row r="11" spans="1:11" x14ac:dyDescent="0.2">
      <c r="B11" s="42" t="s">
        <v>153</v>
      </c>
      <c r="C11" s="86">
        <v>0</v>
      </c>
      <c r="D11" s="86">
        <v>0</v>
      </c>
      <c r="E11" s="86">
        <v>0</v>
      </c>
      <c r="F11" s="86">
        <v>0</v>
      </c>
      <c r="G11" s="86">
        <v>0</v>
      </c>
      <c r="H11" s="86">
        <v>659638</v>
      </c>
      <c r="I11" s="86">
        <v>671552</v>
      </c>
    </row>
    <row r="12" spans="1:11" x14ac:dyDescent="0.2">
      <c r="B12" s="42" t="s">
        <v>1411</v>
      </c>
      <c r="C12" s="86">
        <v>101124.823</v>
      </c>
      <c r="D12" s="86">
        <v>147854.255</v>
      </c>
      <c r="E12" s="86">
        <v>162466.315</v>
      </c>
      <c r="F12" s="86">
        <v>167912.70499999999</v>
      </c>
      <c r="G12" s="86">
        <v>211320.40831999999</v>
      </c>
      <c r="H12" s="86">
        <v>0</v>
      </c>
      <c r="I12" s="86">
        <v>0</v>
      </c>
    </row>
    <row r="13" spans="1:11" x14ac:dyDescent="0.2">
      <c r="B13" s="42" t="s">
        <v>1410</v>
      </c>
      <c r="C13" s="86">
        <v>61664.985999999997</v>
      </c>
      <c r="D13" s="86">
        <v>60146.762000000002</v>
      </c>
      <c r="E13" s="86">
        <v>60516.377</v>
      </c>
      <c r="F13" s="86">
        <v>64393.853999999999</v>
      </c>
      <c r="G13" s="86">
        <v>74946.177599999995</v>
      </c>
      <c r="H13" s="86">
        <v>0</v>
      </c>
      <c r="I13" s="86">
        <v>0</v>
      </c>
    </row>
    <row r="14" spans="1:11" x14ac:dyDescent="0.2">
      <c r="B14" s="42" t="s">
        <v>1409</v>
      </c>
      <c r="C14" s="86">
        <v>43273.616999999998</v>
      </c>
      <c r="D14" s="86">
        <v>40873.712</v>
      </c>
      <c r="E14" s="86">
        <v>38433.31</v>
      </c>
      <c r="F14" s="86">
        <v>30403.184000000001</v>
      </c>
      <c r="G14" s="86">
        <v>34176.463009999999</v>
      </c>
      <c r="H14" s="86">
        <v>0</v>
      </c>
      <c r="I14" s="86">
        <v>0</v>
      </c>
    </row>
    <row r="15" spans="1:11" x14ac:dyDescent="0.2">
      <c r="B15" s="42" t="s">
        <v>1408</v>
      </c>
      <c r="C15" s="86">
        <v>29798.100999999999</v>
      </c>
      <c r="D15" s="86">
        <v>49686.892</v>
      </c>
      <c r="E15" s="86">
        <v>51082.811999999998</v>
      </c>
      <c r="F15" s="86">
        <v>70170.061000000002</v>
      </c>
      <c r="G15" s="86">
        <v>55701.274749999997</v>
      </c>
      <c r="H15" s="86">
        <v>0</v>
      </c>
      <c r="I15" s="86">
        <v>0</v>
      </c>
    </row>
    <row r="16" spans="1:11" x14ac:dyDescent="0.2">
      <c r="B16" s="42" t="s">
        <v>1407</v>
      </c>
      <c r="C16" s="86">
        <v>13227.421</v>
      </c>
      <c r="D16" s="86">
        <v>5444.0159999999996</v>
      </c>
      <c r="E16" s="86">
        <v>4905.24</v>
      </c>
      <c r="F16" s="86">
        <v>11528.637000000001</v>
      </c>
      <c r="G16" s="86">
        <v>26168.692999999999</v>
      </c>
      <c r="H16" s="86">
        <v>0</v>
      </c>
      <c r="I16" s="86">
        <v>0</v>
      </c>
    </row>
    <row r="17" spans="1:14" x14ac:dyDescent="0.2">
      <c r="B17" s="42" t="s">
        <v>1406</v>
      </c>
      <c r="C17" s="86">
        <v>6110.8410000000003</v>
      </c>
      <c r="D17" s="86">
        <v>19393.309000000001</v>
      </c>
      <c r="E17" s="86">
        <v>17013.357</v>
      </c>
      <c r="F17" s="86">
        <v>13145.874</v>
      </c>
      <c r="G17" s="86">
        <v>1133.3635300000001</v>
      </c>
      <c r="H17" s="86">
        <v>0</v>
      </c>
      <c r="I17" s="86">
        <v>0</v>
      </c>
    </row>
    <row r="18" spans="1:14" x14ac:dyDescent="0.2">
      <c r="B18" s="42" t="s">
        <v>1404</v>
      </c>
      <c r="C18" s="86">
        <v>38752.180999999997</v>
      </c>
      <c r="D18" s="86">
        <v>55453.06</v>
      </c>
      <c r="E18" s="86">
        <v>53376.209000000003</v>
      </c>
      <c r="F18" s="86">
        <v>72998.778000000006</v>
      </c>
      <c r="G18" s="86">
        <v>76316.684609999997</v>
      </c>
      <c r="H18" s="86">
        <v>0</v>
      </c>
      <c r="I18" s="86">
        <v>0</v>
      </c>
    </row>
    <row r="19" spans="1:14" x14ac:dyDescent="0.2">
      <c r="B19" s="42" t="s">
        <v>1403</v>
      </c>
      <c r="C19" s="86">
        <v>49941.031999999999</v>
      </c>
      <c r="D19" s="86">
        <v>43838.995000000003</v>
      </c>
      <c r="E19" s="86">
        <v>59398.442000000003</v>
      </c>
      <c r="F19" s="86">
        <v>71083.192999999999</v>
      </c>
      <c r="G19" s="86">
        <v>97212.129289999997</v>
      </c>
      <c r="H19" s="86">
        <v>0</v>
      </c>
      <c r="I19" s="86">
        <v>0</v>
      </c>
    </row>
    <row r="20" spans="1:14" x14ac:dyDescent="0.2">
      <c r="B20" s="42" t="s">
        <v>1412</v>
      </c>
      <c r="C20" s="86">
        <v>0</v>
      </c>
      <c r="D20" s="86">
        <v>0</v>
      </c>
      <c r="E20" s="86">
        <v>0</v>
      </c>
      <c r="F20" s="86">
        <v>117.416</v>
      </c>
      <c r="G20" s="86">
        <v>-141.19410999999999</v>
      </c>
      <c r="H20" s="86">
        <v>0</v>
      </c>
      <c r="I20" s="86">
        <v>0</v>
      </c>
    </row>
    <row r="21" spans="1:14" x14ac:dyDescent="0.2">
      <c r="B21" s="45" t="s">
        <v>146</v>
      </c>
      <c r="C21" s="41">
        <v>343893.00199999998</v>
      </c>
      <c r="D21" s="41">
        <v>422691.00099999999</v>
      </c>
      <c r="E21" s="41">
        <v>447192.06199999998</v>
      </c>
      <c r="F21" s="41">
        <v>501753.70199999999</v>
      </c>
      <c r="G21" s="41">
        <v>576834</v>
      </c>
      <c r="H21" s="41">
        <v>659638</v>
      </c>
      <c r="I21" s="41">
        <v>671552</v>
      </c>
    </row>
    <row r="23" spans="1:14" x14ac:dyDescent="0.2">
      <c r="B23" s="72" t="s">
        <v>9036</v>
      </c>
      <c r="C23" s="87"/>
      <c r="D23" s="87"/>
      <c r="E23" s="87"/>
      <c r="F23" s="87"/>
      <c r="G23" s="87"/>
      <c r="H23" s="87"/>
      <c r="I23" s="88">
        <f>I21+K23</f>
        <v>671552</v>
      </c>
      <c r="K23" s="55">
        <f>SUM(K24:K115)</f>
        <v>0</v>
      </c>
    </row>
    <row r="24" spans="1:14" x14ac:dyDescent="0.2">
      <c r="B24" s="87" t="s">
        <v>257</v>
      </c>
      <c r="C24" s="87"/>
      <c r="D24" s="87"/>
      <c r="E24" s="87"/>
      <c r="F24" s="87"/>
      <c r="G24" s="87"/>
      <c r="H24" s="87"/>
      <c r="I24" s="89">
        <f>I23/I21-1</f>
        <v>0</v>
      </c>
      <c r="K24" s="56"/>
    </row>
    <row r="25" spans="1:14" x14ac:dyDescent="0.2">
      <c r="G25" s="57"/>
      <c r="H25" s="57"/>
      <c r="I25" s="57"/>
      <c r="J25" s="57"/>
      <c r="K25" s="58"/>
    </row>
    <row r="26" spans="1:14" x14ac:dyDescent="0.2">
      <c r="D26" s="57"/>
      <c r="E26" s="57"/>
      <c r="F26" s="57"/>
      <c r="G26" s="57"/>
      <c r="H26" s="57"/>
      <c r="I26" s="57"/>
      <c r="J26" s="57"/>
      <c r="K26" s="58"/>
    </row>
    <row r="27" spans="1:14" x14ac:dyDescent="0.2">
      <c r="A27" s="59" t="s">
        <v>256</v>
      </c>
      <c r="D27" s="57"/>
      <c r="E27" s="57"/>
      <c r="F27" s="57"/>
      <c r="G27" s="57"/>
      <c r="H27" s="57"/>
      <c r="I27" s="57"/>
      <c r="J27" s="57"/>
      <c r="K27" s="58"/>
    </row>
    <row r="28" spans="1:14" x14ac:dyDescent="0.2">
      <c r="C28" s="57"/>
      <c r="D28" s="57"/>
      <c r="E28" s="57"/>
      <c r="F28" s="57"/>
      <c r="G28" s="57"/>
      <c r="H28" s="57"/>
      <c r="I28" s="57"/>
      <c r="J28" s="57"/>
      <c r="K28" s="58"/>
    </row>
    <row r="29" spans="1:14" x14ac:dyDescent="0.2">
      <c r="A29" s="60">
        <v>2021</v>
      </c>
      <c r="C29" s="57"/>
      <c r="D29" s="57"/>
      <c r="E29" s="57"/>
      <c r="F29" s="57"/>
      <c r="G29" s="57"/>
      <c r="H29" s="57"/>
      <c r="I29" s="57"/>
      <c r="J29" s="57"/>
      <c r="K29" s="58"/>
    </row>
    <row r="30" spans="1:14" x14ac:dyDescent="0.2">
      <c r="B30" s="26" t="s">
        <v>7524</v>
      </c>
      <c r="C30" s="57"/>
      <c r="D30" s="57"/>
      <c r="E30" s="57"/>
      <c r="F30" s="57"/>
      <c r="G30" s="57">
        <v>202</v>
      </c>
      <c r="H30" s="57">
        <v>226</v>
      </c>
      <c r="I30" s="57"/>
      <c r="J30" s="57"/>
      <c r="K30" s="58"/>
      <c r="M30" s="39" t="s">
        <v>182</v>
      </c>
      <c r="N30" s="26" t="s">
        <v>7559</v>
      </c>
    </row>
    <row r="31" spans="1:14" x14ac:dyDescent="0.2">
      <c r="B31" s="26" t="s">
        <v>6007</v>
      </c>
      <c r="C31" s="57"/>
      <c r="D31" s="57"/>
      <c r="E31" s="57"/>
      <c r="F31" s="57"/>
      <c r="G31" s="57">
        <v>445</v>
      </c>
      <c r="H31" s="57">
        <v>373</v>
      </c>
      <c r="I31" s="57"/>
      <c r="J31" s="57"/>
      <c r="K31" s="58"/>
      <c r="M31" s="39" t="s">
        <v>182</v>
      </c>
      <c r="N31" s="26" t="s">
        <v>7780</v>
      </c>
    </row>
    <row r="32" spans="1:14" x14ac:dyDescent="0.2">
      <c r="B32" s="26" t="s">
        <v>7774</v>
      </c>
      <c r="C32" s="57"/>
      <c r="D32" s="57"/>
      <c r="E32" s="57"/>
      <c r="F32" s="57"/>
      <c r="G32" s="57">
        <v>281</v>
      </c>
      <c r="H32" s="57">
        <v>0</v>
      </c>
      <c r="I32" s="57"/>
      <c r="J32" s="57"/>
      <c r="K32" s="58"/>
      <c r="M32" s="39" t="s">
        <v>184</v>
      </c>
      <c r="N32" s="26" t="s">
        <v>7560</v>
      </c>
    </row>
    <row r="33" spans="1:14" x14ac:dyDescent="0.2">
      <c r="B33" s="26" t="s">
        <v>1167</v>
      </c>
      <c r="C33" s="57"/>
      <c r="D33" s="57"/>
      <c r="E33" s="57"/>
      <c r="F33" s="57"/>
      <c r="G33" s="57">
        <v>1718</v>
      </c>
      <c r="H33" s="57">
        <v>3839</v>
      </c>
      <c r="I33" s="57"/>
      <c r="J33" s="57"/>
      <c r="K33" s="58"/>
      <c r="M33" s="39" t="s">
        <v>182</v>
      </c>
      <c r="N33" s="26" t="s">
        <v>7571</v>
      </c>
    </row>
    <row r="34" spans="1:14" x14ac:dyDescent="0.2">
      <c r="B34" s="26" t="s">
        <v>7775</v>
      </c>
      <c r="C34" s="57"/>
      <c r="D34" s="57"/>
      <c r="E34" s="57"/>
      <c r="F34" s="57"/>
      <c r="G34" s="57">
        <v>85</v>
      </c>
      <c r="H34" s="57">
        <v>0</v>
      </c>
      <c r="I34" s="57"/>
      <c r="J34" s="57"/>
      <c r="K34" s="58"/>
      <c r="M34" s="39" t="s">
        <v>184</v>
      </c>
      <c r="N34" s="26" t="s">
        <v>7781</v>
      </c>
    </row>
    <row r="35" spans="1:14" x14ac:dyDescent="0.2">
      <c r="B35" s="26" t="s">
        <v>7776</v>
      </c>
      <c r="C35" s="57"/>
      <c r="D35" s="57"/>
      <c r="E35" s="57"/>
      <c r="F35" s="57"/>
      <c r="G35" s="57">
        <v>40</v>
      </c>
      <c r="H35" s="57">
        <v>0</v>
      </c>
      <c r="I35" s="57"/>
      <c r="J35" s="57"/>
      <c r="K35" s="58"/>
      <c r="M35" s="39" t="s">
        <v>184</v>
      </c>
      <c r="N35" s="26" t="s">
        <v>7782</v>
      </c>
    </row>
    <row r="36" spans="1:14" x14ac:dyDescent="0.2">
      <c r="B36" s="26" t="s">
        <v>5752</v>
      </c>
      <c r="C36" s="57"/>
      <c r="D36" s="57"/>
      <c r="E36" s="57"/>
      <c r="F36" s="57"/>
      <c r="G36" s="57">
        <v>400</v>
      </c>
      <c r="H36" s="57">
        <v>0</v>
      </c>
      <c r="I36" s="57"/>
      <c r="J36" s="57"/>
      <c r="K36" s="58"/>
      <c r="M36" s="39" t="s">
        <v>184</v>
      </c>
      <c r="N36" s="26" t="s">
        <v>7783</v>
      </c>
    </row>
    <row r="37" spans="1:14" x14ac:dyDescent="0.2">
      <c r="B37" s="26" t="s">
        <v>7777</v>
      </c>
      <c r="C37" s="57"/>
      <c r="D37" s="57"/>
      <c r="E37" s="57"/>
      <c r="F37" s="57"/>
      <c r="G37" s="57">
        <v>3600</v>
      </c>
      <c r="H37" s="57">
        <v>4850</v>
      </c>
      <c r="I37" s="57"/>
      <c r="J37" s="57"/>
      <c r="K37" s="58"/>
      <c r="M37" s="39" t="s">
        <v>182</v>
      </c>
      <c r="N37" s="26" t="s">
        <v>7784</v>
      </c>
    </row>
    <row r="38" spans="1:14" x14ac:dyDescent="0.2">
      <c r="B38" s="26" t="s">
        <v>7778</v>
      </c>
      <c r="C38" s="57"/>
      <c r="D38" s="57"/>
      <c r="E38" s="57"/>
      <c r="F38" s="57"/>
      <c r="G38" s="57">
        <v>175</v>
      </c>
      <c r="H38" s="57">
        <v>0</v>
      </c>
      <c r="I38" s="57"/>
      <c r="J38" s="57"/>
      <c r="K38" s="58"/>
      <c r="M38" s="39" t="s">
        <v>184</v>
      </c>
      <c r="N38" s="26" t="s">
        <v>7785</v>
      </c>
    </row>
    <row r="39" spans="1:14" x14ac:dyDescent="0.2">
      <c r="B39" s="26" t="s">
        <v>7779</v>
      </c>
      <c r="C39" s="57"/>
      <c r="D39" s="57"/>
      <c r="E39" s="57"/>
      <c r="F39" s="57"/>
      <c r="G39" s="57">
        <v>500</v>
      </c>
      <c r="H39" s="57">
        <v>0</v>
      </c>
      <c r="I39" s="57"/>
      <c r="J39" s="57"/>
      <c r="K39" s="58"/>
      <c r="M39" s="39" t="s">
        <v>184</v>
      </c>
      <c r="N39" s="26" t="s">
        <v>7786</v>
      </c>
    </row>
    <row r="40" spans="1:14" x14ac:dyDescent="0.2">
      <c r="B40" s="26" t="s">
        <v>7552</v>
      </c>
      <c r="C40" s="57"/>
      <c r="D40" s="57"/>
      <c r="E40" s="57"/>
      <c r="F40" s="57"/>
      <c r="G40" s="57">
        <v>86</v>
      </c>
      <c r="H40" s="57">
        <v>0</v>
      </c>
      <c r="I40" s="57"/>
      <c r="J40" s="57"/>
      <c r="K40" s="58"/>
      <c r="M40" s="39" t="s">
        <v>184</v>
      </c>
      <c r="N40" s="26" t="s">
        <v>7787</v>
      </c>
    </row>
    <row r="41" spans="1:14" x14ac:dyDescent="0.2">
      <c r="B41" s="26" t="s">
        <v>7555</v>
      </c>
      <c r="C41" s="57"/>
      <c r="D41" s="57"/>
      <c r="E41" s="57"/>
      <c r="F41" s="57"/>
      <c r="G41" s="57">
        <v>84</v>
      </c>
      <c r="H41" s="57">
        <v>85</v>
      </c>
      <c r="I41" s="57"/>
      <c r="J41" s="57"/>
      <c r="K41" s="58"/>
      <c r="M41" s="39" t="s">
        <v>180</v>
      </c>
      <c r="N41" s="26" t="s">
        <v>7593</v>
      </c>
    </row>
    <row r="42" spans="1:14" x14ac:dyDescent="0.2">
      <c r="B42" s="39" t="s">
        <v>221</v>
      </c>
      <c r="C42" s="57"/>
      <c r="D42" s="57"/>
      <c r="E42" s="57"/>
      <c r="F42" s="57"/>
      <c r="G42" s="57">
        <v>949</v>
      </c>
      <c r="H42" s="57">
        <v>4684</v>
      </c>
      <c r="I42" s="57"/>
      <c r="J42" s="57"/>
      <c r="K42" s="58"/>
      <c r="N42" s="3" t="s">
        <v>2345</v>
      </c>
    </row>
    <row r="43" spans="1:14" x14ac:dyDescent="0.2">
      <c r="B43" s="39" t="s">
        <v>166</v>
      </c>
      <c r="C43" s="57"/>
      <c r="D43" s="57"/>
      <c r="E43" s="57"/>
      <c r="F43" s="57"/>
      <c r="G43" s="57">
        <v>853</v>
      </c>
      <c r="H43" s="57">
        <v>-138</v>
      </c>
      <c r="I43" s="57"/>
      <c r="J43" s="57"/>
      <c r="K43" s="58"/>
    </row>
    <row r="44" spans="1:14" x14ac:dyDescent="0.2">
      <c r="C44" s="57"/>
      <c r="D44" s="57"/>
      <c r="E44" s="57"/>
      <c r="F44" s="57"/>
      <c r="G44" s="57"/>
      <c r="H44" s="57"/>
      <c r="I44" s="57"/>
      <c r="J44" s="57"/>
      <c r="K44" s="58"/>
    </row>
    <row r="45" spans="1:14" x14ac:dyDescent="0.2">
      <c r="A45" s="39">
        <v>2022</v>
      </c>
      <c r="C45" s="57"/>
      <c r="D45" s="57"/>
      <c r="E45" s="57"/>
      <c r="F45" s="57"/>
      <c r="G45" s="57"/>
      <c r="H45" s="57"/>
      <c r="I45" s="57"/>
      <c r="J45" s="57"/>
      <c r="K45" s="58"/>
    </row>
    <row r="46" spans="1:14" x14ac:dyDescent="0.2">
      <c r="B46" s="26" t="s">
        <v>7788</v>
      </c>
      <c r="C46" s="57"/>
      <c r="D46" s="57"/>
      <c r="E46" s="57"/>
      <c r="F46" s="57"/>
      <c r="G46" s="57">
        <v>500</v>
      </c>
      <c r="H46" s="57">
        <v>0</v>
      </c>
      <c r="I46" s="57"/>
      <c r="J46" s="57"/>
      <c r="K46" s="58"/>
      <c r="M46" s="39" t="s">
        <v>184</v>
      </c>
      <c r="N46" s="26" t="s">
        <v>7795</v>
      </c>
    </row>
    <row r="47" spans="1:14" x14ac:dyDescent="0.2">
      <c r="B47" s="26" t="s">
        <v>6948</v>
      </c>
      <c r="C47" s="57"/>
      <c r="D47" s="57"/>
      <c r="E47" s="57"/>
      <c r="F47" s="57"/>
      <c r="G47" s="57">
        <v>80</v>
      </c>
      <c r="H47" s="57">
        <v>162</v>
      </c>
      <c r="I47" s="57"/>
      <c r="J47" s="57"/>
      <c r="K47" s="58"/>
      <c r="M47" s="39" t="s">
        <v>180</v>
      </c>
      <c r="N47" s="26" t="s">
        <v>7423</v>
      </c>
    </row>
    <row r="48" spans="1:14" x14ac:dyDescent="0.2">
      <c r="B48" s="26" t="s">
        <v>7789</v>
      </c>
      <c r="C48" s="57"/>
      <c r="D48" s="57"/>
      <c r="E48" s="57"/>
      <c r="F48" s="57"/>
      <c r="G48" s="57">
        <v>500</v>
      </c>
      <c r="H48" s="57">
        <v>0</v>
      </c>
      <c r="I48" s="57"/>
      <c r="J48" s="57"/>
      <c r="K48" s="58"/>
      <c r="M48" s="39" t="s">
        <v>184</v>
      </c>
      <c r="N48" s="26" t="s">
        <v>7796</v>
      </c>
    </row>
    <row r="49" spans="1:14" x14ac:dyDescent="0.2">
      <c r="B49" s="26" t="s">
        <v>7599</v>
      </c>
      <c r="C49" s="57"/>
      <c r="D49" s="57"/>
      <c r="E49" s="57"/>
      <c r="F49" s="57"/>
      <c r="G49" s="57">
        <v>1337</v>
      </c>
      <c r="H49" s="57">
        <v>2702</v>
      </c>
      <c r="I49" s="57"/>
      <c r="J49" s="57"/>
      <c r="K49" s="58"/>
      <c r="M49" s="39" t="s">
        <v>182</v>
      </c>
      <c r="N49" s="26" t="s">
        <v>7620</v>
      </c>
    </row>
    <row r="50" spans="1:14" x14ac:dyDescent="0.2">
      <c r="B50" s="26" t="s">
        <v>7790</v>
      </c>
      <c r="C50" s="57"/>
      <c r="D50" s="57"/>
      <c r="E50" s="57"/>
      <c r="F50" s="57"/>
      <c r="G50" s="57">
        <v>135</v>
      </c>
      <c r="H50" s="57">
        <v>137</v>
      </c>
      <c r="I50" s="57"/>
      <c r="J50" s="57"/>
      <c r="K50" s="58"/>
      <c r="M50" s="39" t="s">
        <v>182</v>
      </c>
      <c r="N50" s="26" t="s">
        <v>7797</v>
      </c>
    </row>
    <row r="51" spans="1:14" x14ac:dyDescent="0.2">
      <c r="B51" s="26" t="s">
        <v>7791</v>
      </c>
      <c r="C51" s="57"/>
      <c r="D51" s="57"/>
      <c r="E51" s="57"/>
      <c r="F51" s="57"/>
      <c r="G51" s="57">
        <v>2056</v>
      </c>
      <c r="H51" s="57">
        <v>4155</v>
      </c>
      <c r="I51" s="57"/>
      <c r="J51" s="57"/>
      <c r="K51" s="58"/>
      <c r="M51" s="39" t="s">
        <v>182</v>
      </c>
      <c r="N51" s="26" t="s">
        <v>7798</v>
      </c>
    </row>
    <row r="52" spans="1:14" x14ac:dyDescent="0.2">
      <c r="B52" s="26" t="s">
        <v>7792</v>
      </c>
      <c r="C52" s="57"/>
      <c r="D52" s="57"/>
      <c r="E52" s="57"/>
      <c r="F52" s="57"/>
      <c r="G52" s="57">
        <v>250</v>
      </c>
      <c r="H52" s="57">
        <v>0</v>
      </c>
      <c r="I52" s="57"/>
      <c r="J52" s="57"/>
      <c r="K52" s="58"/>
      <c r="M52" s="39" t="s">
        <v>184</v>
      </c>
      <c r="N52" s="26" t="s">
        <v>7799</v>
      </c>
    </row>
    <row r="53" spans="1:14" x14ac:dyDescent="0.2">
      <c r="B53" s="26" t="s">
        <v>7606</v>
      </c>
      <c r="C53" s="57"/>
      <c r="D53" s="57"/>
      <c r="E53" s="57"/>
      <c r="F53" s="57"/>
      <c r="G53" s="57">
        <v>121</v>
      </c>
      <c r="H53" s="57">
        <v>206</v>
      </c>
      <c r="I53" s="57"/>
      <c r="J53" s="57"/>
      <c r="K53" s="58"/>
      <c r="M53" s="39" t="s">
        <v>182</v>
      </c>
      <c r="N53" s="26" t="s">
        <v>7629</v>
      </c>
    </row>
    <row r="54" spans="1:14" x14ac:dyDescent="0.2">
      <c r="B54" s="26" t="s">
        <v>7609</v>
      </c>
      <c r="C54" s="57"/>
      <c r="D54" s="57"/>
      <c r="E54" s="57"/>
      <c r="F54" s="57"/>
      <c r="G54" s="57">
        <v>341</v>
      </c>
      <c r="H54" s="57">
        <v>661</v>
      </c>
      <c r="I54" s="57"/>
      <c r="J54" s="57"/>
      <c r="K54" s="58"/>
      <c r="M54" s="39" t="s">
        <v>182</v>
      </c>
      <c r="N54" s="26" t="s">
        <v>7800</v>
      </c>
    </row>
    <row r="55" spans="1:14" x14ac:dyDescent="0.2">
      <c r="B55" s="26" t="s">
        <v>7778</v>
      </c>
      <c r="C55" s="57"/>
      <c r="D55" s="57"/>
      <c r="E55" s="57"/>
      <c r="F55" s="57"/>
      <c r="G55" s="57">
        <v>215</v>
      </c>
      <c r="H55" s="57">
        <v>0</v>
      </c>
      <c r="I55" s="57"/>
      <c r="J55" s="57"/>
      <c r="K55" s="58"/>
      <c r="M55" s="39" t="s">
        <v>184</v>
      </c>
      <c r="N55" s="26" t="s">
        <v>7801</v>
      </c>
    </row>
    <row r="56" spans="1:14" x14ac:dyDescent="0.2">
      <c r="B56" s="26" t="s">
        <v>3656</v>
      </c>
      <c r="C56" s="57"/>
      <c r="D56" s="57"/>
      <c r="E56" s="57"/>
      <c r="F56" s="57"/>
      <c r="G56" s="57">
        <v>122</v>
      </c>
      <c r="H56" s="57">
        <v>404</v>
      </c>
      <c r="I56" s="57"/>
      <c r="J56" s="57"/>
      <c r="K56" s="58"/>
      <c r="M56" s="39" t="s">
        <v>182</v>
      </c>
      <c r="N56" s="26" t="s">
        <v>7802</v>
      </c>
    </row>
    <row r="57" spans="1:14" x14ac:dyDescent="0.2">
      <c r="B57" s="26" t="s">
        <v>7793</v>
      </c>
      <c r="C57" s="57"/>
      <c r="D57" s="57"/>
      <c r="E57" s="57"/>
      <c r="F57" s="57"/>
      <c r="G57" s="57">
        <v>188</v>
      </c>
      <c r="H57" s="57">
        <v>380</v>
      </c>
      <c r="I57" s="57"/>
      <c r="J57" s="57"/>
      <c r="K57" s="58"/>
      <c r="M57" s="39" t="s">
        <v>180</v>
      </c>
      <c r="N57" s="26" t="s">
        <v>7803</v>
      </c>
    </row>
    <row r="58" spans="1:14" x14ac:dyDescent="0.2">
      <c r="B58" s="26" t="s">
        <v>7794</v>
      </c>
      <c r="C58" s="57"/>
      <c r="D58" s="57"/>
      <c r="E58" s="57"/>
      <c r="F58" s="57"/>
      <c r="G58" s="57">
        <v>608</v>
      </c>
      <c r="H58" s="57">
        <v>1229</v>
      </c>
      <c r="I58" s="57"/>
      <c r="J58" s="57"/>
      <c r="K58" s="58"/>
      <c r="M58" s="39" t="s">
        <v>180</v>
      </c>
      <c r="N58" s="26" t="s">
        <v>7804</v>
      </c>
    </row>
    <row r="59" spans="1:14" x14ac:dyDescent="0.2">
      <c r="B59" s="39" t="s">
        <v>221</v>
      </c>
      <c r="C59" s="57"/>
      <c r="D59" s="57"/>
      <c r="E59" s="57"/>
      <c r="F59" s="57"/>
      <c r="G59" s="57">
        <v>7213</v>
      </c>
      <c r="H59" s="57">
        <v>14445</v>
      </c>
      <c r="I59" s="57"/>
      <c r="J59" s="57"/>
      <c r="K59" s="58"/>
      <c r="N59" s="39" t="s">
        <v>3285</v>
      </c>
    </row>
    <row r="60" spans="1:14" x14ac:dyDescent="0.2">
      <c r="B60" s="39" t="s">
        <v>166</v>
      </c>
      <c r="C60" s="57"/>
      <c r="D60" s="57"/>
      <c r="E60" s="57"/>
      <c r="F60" s="57"/>
      <c r="G60" s="57">
        <v>120</v>
      </c>
      <c r="H60" s="57">
        <v>180</v>
      </c>
      <c r="I60" s="57"/>
      <c r="J60" s="57"/>
      <c r="K60" s="58"/>
    </row>
    <row r="61" spans="1:14" x14ac:dyDescent="0.2">
      <c r="C61" s="57"/>
      <c r="D61" s="57"/>
      <c r="E61" s="57"/>
      <c r="F61" s="57"/>
      <c r="G61" s="57"/>
      <c r="H61" s="57"/>
      <c r="I61" s="57"/>
      <c r="J61" s="57"/>
      <c r="K61" s="58"/>
    </row>
    <row r="62" spans="1:14" x14ac:dyDescent="0.2">
      <c r="A62" s="39">
        <v>2023</v>
      </c>
      <c r="C62" s="57"/>
      <c r="D62" s="57"/>
      <c r="E62" s="57"/>
      <c r="F62" s="57"/>
      <c r="G62" s="57"/>
      <c r="H62" s="57"/>
      <c r="I62" s="57"/>
      <c r="J62" s="57"/>
      <c r="K62" s="58"/>
    </row>
    <row r="63" spans="1:14" x14ac:dyDescent="0.2">
      <c r="B63" s="26" t="s">
        <v>7805</v>
      </c>
      <c r="C63" s="57"/>
      <c r="D63" s="57"/>
      <c r="E63" s="57"/>
      <c r="F63" s="57"/>
      <c r="G63" s="57"/>
      <c r="H63" s="57">
        <v>125</v>
      </c>
      <c r="I63" s="57">
        <v>0</v>
      </c>
      <c r="J63" s="57"/>
      <c r="K63" s="58"/>
      <c r="M63" s="39" t="s">
        <v>184</v>
      </c>
      <c r="N63" s="26" t="s">
        <v>7820</v>
      </c>
    </row>
    <row r="64" spans="1:14" x14ac:dyDescent="0.2">
      <c r="B64" s="26" t="s">
        <v>7806</v>
      </c>
      <c r="C64" s="57"/>
      <c r="D64" s="57"/>
      <c r="E64" s="57"/>
      <c r="F64" s="57"/>
      <c r="G64" s="57"/>
      <c r="H64" s="57">
        <v>93</v>
      </c>
      <c r="I64" s="57">
        <v>123</v>
      </c>
      <c r="J64" s="57"/>
      <c r="K64" s="58"/>
      <c r="M64" s="39" t="s">
        <v>182</v>
      </c>
      <c r="N64" s="26" t="s">
        <v>7678</v>
      </c>
    </row>
    <row r="65" spans="2:14" x14ac:dyDescent="0.2">
      <c r="B65" s="26" t="s">
        <v>5876</v>
      </c>
      <c r="C65" s="57"/>
      <c r="D65" s="57"/>
      <c r="E65" s="57"/>
      <c r="F65" s="57"/>
      <c r="G65" s="57"/>
      <c r="H65" s="57">
        <v>83</v>
      </c>
      <c r="I65" s="57">
        <v>109</v>
      </c>
      <c r="J65" s="57"/>
      <c r="K65" s="58"/>
      <c r="M65" s="39" t="s">
        <v>180</v>
      </c>
      <c r="N65" s="26" t="s">
        <v>7668</v>
      </c>
    </row>
    <row r="66" spans="2:14" x14ac:dyDescent="0.2">
      <c r="B66" s="26" t="s">
        <v>7807</v>
      </c>
      <c r="C66" s="57"/>
      <c r="D66" s="57"/>
      <c r="E66" s="57"/>
      <c r="F66" s="57"/>
      <c r="G66" s="57"/>
      <c r="H66" s="57">
        <v>140</v>
      </c>
      <c r="I66" s="57">
        <v>40</v>
      </c>
      <c r="J66" s="57"/>
      <c r="K66" s="58"/>
      <c r="M66" s="39" t="s">
        <v>182</v>
      </c>
      <c r="N66" s="26" t="s">
        <v>7821</v>
      </c>
    </row>
    <row r="67" spans="2:14" x14ac:dyDescent="0.2">
      <c r="B67" s="26" t="s">
        <v>7808</v>
      </c>
      <c r="C67" s="57"/>
      <c r="D67" s="57"/>
      <c r="E67" s="57"/>
      <c r="F67" s="57"/>
      <c r="G67" s="57"/>
      <c r="H67" s="57">
        <v>77</v>
      </c>
      <c r="I67" s="57">
        <v>0</v>
      </c>
      <c r="J67" s="57"/>
      <c r="K67" s="58"/>
      <c r="M67" s="39" t="s">
        <v>184</v>
      </c>
      <c r="N67" s="26" t="s">
        <v>7822</v>
      </c>
    </row>
    <row r="68" spans="2:14" x14ac:dyDescent="0.2">
      <c r="B68" s="26" t="s">
        <v>7792</v>
      </c>
      <c r="C68" s="57"/>
      <c r="D68" s="57"/>
      <c r="E68" s="57"/>
      <c r="F68" s="57"/>
      <c r="G68" s="57"/>
      <c r="H68" s="57">
        <v>500</v>
      </c>
      <c r="I68" s="57">
        <v>0</v>
      </c>
      <c r="J68" s="57"/>
      <c r="K68" s="58"/>
      <c r="M68" s="39" t="s">
        <v>184</v>
      </c>
      <c r="N68" s="26" t="s">
        <v>7823</v>
      </c>
    </row>
    <row r="69" spans="2:14" x14ac:dyDescent="0.2">
      <c r="B69" s="26" t="s">
        <v>7648</v>
      </c>
      <c r="C69" s="57"/>
      <c r="D69" s="57"/>
      <c r="E69" s="57"/>
      <c r="F69" s="57"/>
      <c r="G69" s="57"/>
      <c r="H69" s="57">
        <v>5447</v>
      </c>
      <c r="I69" s="57">
        <v>7125</v>
      </c>
      <c r="J69" s="57"/>
      <c r="K69" s="58"/>
      <c r="M69" s="39" t="s">
        <v>180</v>
      </c>
      <c r="N69" s="26" t="s">
        <v>7684</v>
      </c>
    </row>
    <row r="70" spans="2:14" x14ac:dyDescent="0.2">
      <c r="B70" s="26" t="s">
        <v>7809</v>
      </c>
      <c r="C70" s="57"/>
      <c r="D70" s="57"/>
      <c r="E70" s="57"/>
      <c r="F70" s="57"/>
      <c r="G70" s="57"/>
      <c r="H70" s="57">
        <v>95</v>
      </c>
      <c r="I70" s="57">
        <v>398</v>
      </c>
      <c r="J70" s="57"/>
      <c r="K70" s="58"/>
      <c r="M70" s="39" t="s">
        <v>182</v>
      </c>
      <c r="N70" s="26" t="s">
        <v>7824</v>
      </c>
    </row>
    <row r="71" spans="2:14" x14ac:dyDescent="0.2">
      <c r="B71" s="26" t="s">
        <v>7810</v>
      </c>
      <c r="C71" s="57"/>
      <c r="D71" s="57"/>
      <c r="E71" s="57"/>
      <c r="F71" s="57"/>
      <c r="G71" s="57"/>
      <c r="H71" s="57">
        <v>1200</v>
      </c>
      <c r="I71" s="57">
        <v>0</v>
      </c>
      <c r="J71" s="57"/>
      <c r="K71" s="58"/>
      <c r="M71" s="39" t="s">
        <v>184</v>
      </c>
      <c r="N71" s="26" t="s">
        <v>7825</v>
      </c>
    </row>
    <row r="72" spans="2:14" x14ac:dyDescent="0.2">
      <c r="B72" s="26" t="s">
        <v>7811</v>
      </c>
      <c r="C72" s="57"/>
      <c r="D72" s="57"/>
      <c r="E72" s="57"/>
      <c r="F72" s="57"/>
      <c r="G72" s="57"/>
      <c r="H72" s="57">
        <v>3910</v>
      </c>
      <c r="I72" s="57">
        <v>3951</v>
      </c>
      <c r="J72" s="57"/>
      <c r="K72" s="58"/>
      <c r="M72" s="39" t="s">
        <v>180</v>
      </c>
      <c r="N72" s="26" t="s">
        <v>7826</v>
      </c>
    </row>
    <row r="73" spans="2:14" x14ac:dyDescent="0.2">
      <c r="B73" s="26" t="s">
        <v>7812</v>
      </c>
      <c r="C73" s="57"/>
      <c r="D73" s="57"/>
      <c r="E73" s="57"/>
      <c r="F73" s="57"/>
      <c r="G73" s="57"/>
      <c r="H73" s="57">
        <v>476</v>
      </c>
      <c r="I73" s="57">
        <v>0</v>
      </c>
      <c r="J73" s="57"/>
      <c r="K73" s="58"/>
      <c r="M73" s="39" t="s">
        <v>184</v>
      </c>
      <c r="N73" s="26" t="s">
        <v>7827</v>
      </c>
    </row>
    <row r="74" spans="2:14" x14ac:dyDescent="0.2">
      <c r="B74" s="26" t="s">
        <v>7813</v>
      </c>
      <c r="C74" s="57"/>
      <c r="D74" s="57"/>
      <c r="E74" s="57"/>
      <c r="F74" s="57"/>
      <c r="G74" s="57"/>
      <c r="H74" s="57">
        <v>1130</v>
      </c>
      <c r="I74" s="57">
        <v>1697</v>
      </c>
      <c r="J74" s="57"/>
      <c r="K74" s="58"/>
      <c r="M74" s="39" t="s">
        <v>182</v>
      </c>
      <c r="N74" s="26" t="s">
        <v>7828</v>
      </c>
    </row>
    <row r="75" spans="2:14" x14ac:dyDescent="0.2">
      <c r="B75" s="26" t="s">
        <v>7814</v>
      </c>
      <c r="C75" s="57"/>
      <c r="D75" s="57"/>
      <c r="E75" s="57"/>
      <c r="F75" s="57"/>
      <c r="G75" s="57"/>
      <c r="H75" s="57">
        <v>790</v>
      </c>
      <c r="I75" s="57">
        <v>1152</v>
      </c>
      <c r="J75" s="57"/>
      <c r="K75" s="58"/>
      <c r="M75" s="39" t="s">
        <v>182</v>
      </c>
      <c r="N75" s="26" t="s">
        <v>7829</v>
      </c>
    </row>
    <row r="76" spans="2:14" x14ac:dyDescent="0.2">
      <c r="B76" s="26" t="s">
        <v>7815</v>
      </c>
      <c r="C76" s="57"/>
      <c r="D76" s="57"/>
      <c r="E76" s="57"/>
      <c r="F76" s="57"/>
      <c r="G76" s="57"/>
      <c r="H76" s="57">
        <v>601</v>
      </c>
      <c r="I76" s="57">
        <v>657</v>
      </c>
      <c r="J76" s="57"/>
      <c r="K76" s="58"/>
      <c r="M76" s="39" t="s">
        <v>182</v>
      </c>
      <c r="N76" s="26" t="s">
        <v>7830</v>
      </c>
    </row>
    <row r="77" spans="2:14" x14ac:dyDescent="0.2">
      <c r="B77" s="26" t="s">
        <v>7816</v>
      </c>
      <c r="C77" s="57"/>
      <c r="D77" s="57"/>
      <c r="E77" s="57"/>
      <c r="F77" s="57"/>
      <c r="G77" s="57"/>
      <c r="H77" s="57">
        <v>2425</v>
      </c>
      <c r="I77" s="57">
        <v>3090</v>
      </c>
      <c r="J77" s="57"/>
      <c r="K77" s="58"/>
      <c r="M77" s="39" t="s">
        <v>180</v>
      </c>
      <c r="N77" s="26" t="s">
        <v>7831</v>
      </c>
    </row>
    <row r="78" spans="2:14" x14ac:dyDescent="0.2">
      <c r="B78" s="26" t="s">
        <v>7450</v>
      </c>
      <c r="C78" s="57"/>
      <c r="D78" s="57"/>
      <c r="E78" s="57"/>
      <c r="F78" s="57"/>
      <c r="G78" s="57"/>
      <c r="H78" s="57">
        <v>372</v>
      </c>
      <c r="I78" s="57">
        <v>376</v>
      </c>
      <c r="J78" s="57"/>
      <c r="K78" s="58"/>
      <c r="M78" s="39" t="s">
        <v>180</v>
      </c>
      <c r="N78" s="26" t="s">
        <v>7832</v>
      </c>
    </row>
    <row r="79" spans="2:14" x14ac:dyDescent="0.2">
      <c r="B79" s="26" t="s">
        <v>7817</v>
      </c>
      <c r="C79" s="57"/>
      <c r="D79" s="57"/>
      <c r="E79" s="57"/>
      <c r="F79" s="57"/>
      <c r="G79" s="57"/>
      <c r="H79" s="57">
        <v>1200</v>
      </c>
      <c r="I79" s="57">
        <v>1212</v>
      </c>
      <c r="J79" s="57"/>
      <c r="K79" s="58"/>
      <c r="M79" s="39" t="s">
        <v>180</v>
      </c>
      <c r="N79" s="26" t="s">
        <v>7833</v>
      </c>
    </row>
    <row r="80" spans="2:14" x14ac:dyDescent="0.2">
      <c r="B80" s="26" t="s">
        <v>7818</v>
      </c>
      <c r="C80" s="57"/>
      <c r="D80" s="57"/>
      <c r="E80" s="57"/>
      <c r="F80" s="57"/>
      <c r="G80" s="57"/>
      <c r="H80" s="57">
        <v>1596</v>
      </c>
      <c r="I80" s="57">
        <v>2035</v>
      </c>
      <c r="J80" s="57"/>
      <c r="K80" s="58"/>
      <c r="M80" s="39" t="s">
        <v>182</v>
      </c>
      <c r="N80" s="26" t="s">
        <v>7834</v>
      </c>
    </row>
    <row r="81" spans="1:14" x14ac:dyDescent="0.2">
      <c r="B81" s="26" t="s">
        <v>7819</v>
      </c>
      <c r="C81" s="57"/>
      <c r="D81" s="57"/>
      <c r="E81" s="57"/>
      <c r="F81" s="57"/>
      <c r="G81" s="57"/>
      <c r="H81" s="57">
        <v>200</v>
      </c>
      <c r="I81" s="57">
        <v>0</v>
      </c>
      <c r="J81" s="57"/>
      <c r="K81" s="58"/>
      <c r="M81" s="39" t="s">
        <v>184</v>
      </c>
      <c r="N81" s="26" t="s">
        <v>7835</v>
      </c>
    </row>
    <row r="82" spans="1:14" x14ac:dyDescent="0.2">
      <c r="B82" s="39" t="s">
        <v>221</v>
      </c>
      <c r="C82" s="57"/>
      <c r="D82" s="57"/>
      <c r="E82" s="57"/>
      <c r="F82" s="57"/>
      <c r="G82" s="57"/>
      <c r="H82" s="57">
        <v>23122</v>
      </c>
      <c r="I82" s="57">
        <v>28667</v>
      </c>
      <c r="J82" s="57"/>
      <c r="K82" s="58"/>
      <c r="N82" s="39" t="s">
        <v>7764</v>
      </c>
    </row>
    <row r="83" spans="1:14" x14ac:dyDescent="0.2">
      <c r="B83" s="39" t="s">
        <v>173</v>
      </c>
      <c r="C83" s="57"/>
      <c r="D83" s="57"/>
      <c r="E83" s="57"/>
      <c r="F83" s="57"/>
      <c r="G83" s="57"/>
      <c r="H83" s="57">
        <v>1000</v>
      </c>
      <c r="I83" s="57">
        <v>0</v>
      </c>
      <c r="J83" s="57"/>
      <c r="K83" s="58"/>
    </row>
    <row r="84" spans="1:14" x14ac:dyDescent="0.2">
      <c r="B84" s="39" t="s">
        <v>166</v>
      </c>
      <c r="C84" s="57"/>
      <c r="D84" s="57"/>
      <c r="E84" s="57"/>
      <c r="F84" s="57"/>
      <c r="G84" s="57"/>
      <c r="H84" s="57">
        <v>760</v>
      </c>
      <c r="I84" s="57">
        <v>597</v>
      </c>
      <c r="J84" s="57"/>
      <c r="K84" s="58"/>
    </row>
    <row r="85" spans="1:14" x14ac:dyDescent="0.2">
      <c r="C85" s="57"/>
      <c r="D85" s="57"/>
      <c r="E85" s="57"/>
      <c r="F85" s="57"/>
      <c r="G85" s="57"/>
      <c r="H85" s="57"/>
      <c r="I85" s="57"/>
      <c r="J85" s="57"/>
      <c r="K85" s="58"/>
    </row>
    <row r="86" spans="1:14" x14ac:dyDescent="0.2">
      <c r="A86" s="39">
        <v>2024</v>
      </c>
      <c r="C86" s="57"/>
      <c r="D86" s="57"/>
      <c r="E86" s="57"/>
      <c r="F86" s="57"/>
      <c r="G86" s="57"/>
      <c r="H86" s="57"/>
      <c r="I86" s="57"/>
      <c r="J86" s="57"/>
      <c r="K86" s="58"/>
    </row>
    <row r="87" spans="1:14" x14ac:dyDescent="0.2">
      <c r="B87" s="26" t="s">
        <v>7836</v>
      </c>
      <c r="C87" s="57"/>
      <c r="D87" s="57"/>
      <c r="E87" s="57"/>
      <c r="F87" s="57"/>
      <c r="G87" s="57"/>
      <c r="H87" s="57">
        <v>6844</v>
      </c>
      <c r="I87" s="57">
        <v>0</v>
      </c>
      <c r="J87" s="57"/>
      <c r="K87" s="58"/>
      <c r="M87" s="39" t="s">
        <v>184</v>
      </c>
      <c r="N87" s="26" t="s">
        <v>7841</v>
      </c>
    </row>
    <row r="88" spans="1:14" x14ac:dyDescent="0.2">
      <c r="B88" s="26" t="s">
        <v>7837</v>
      </c>
      <c r="C88" s="57"/>
      <c r="D88" s="57"/>
      <c r="E88" s="57"/>
      <c r="F88" s="57"/>
      <c r="G88" s="57"/>
      <c r="H88" s="57">
        <v>353</v>
      </c>
      <c r="I88" s="57">
        <v>713</v>
      </c>
      <c r="J88" s="57"/>
      <c r="K88" s="58"/>
      <c r="M88" s="39" t="s">
        <v>180</v>
      </c>
      <c r="N88" s="26" t="s">
        <v>7842</v>
      </c>
    </row>
    <row r="89" spans="1:14" x14ac:dyDescent="0.2">
      <c r="B89" s="26" t="s">
        <v>7838</v>
      </c>
      <c r="C89" s="57"/>
      <c r="D89" s="57"/>
      <c r="E89" s="57"/>
      <c r="F89" s="57"/>
      <c r="G89" s="57"/>
      <c r="H89" s="57">
        <v>190</v>
      </c>
      <c r="I89" s="57">
        <v>384</v>
      </c>
      <c r="J89" s="57"/>
      <c r="K89" s="58"/>
      <c r="M89" s="39" t="s">
        <v>180</v>
      </c>
      <c r="N89" s="26" t="s">
        <v>7843</v>
      </c>
    </row>
    <row r="90" spans="1:14" x14ac:dyDescent="0.2">
      <c r="B90" s="26" t="s">
        <v>7724</v>
      </c>
      <c r="C90" s="57"/>
      <c r="D90" s="57"/>
      <c r="E90" s="57"/>
      <c r="F90" s="57"/>
      <c r="G90" s="57"/>
      <c r="H90" s="57">
        <v>232</v>
      </c>
      <c r="I90" s="57">
        <v>469</v>
      </c>
      <c r="J90" s="57"/>
      <c r="K90" s="58"/>
      <c r="M90" s="39" t="s">
        <v>180</v>
      </c>
      <c r="N90" s="26" t="s">
        <v>7844</v>
      </c>
    </row>
    <row r="91" spans="1:14" x14ac:dyDescent="0.2">
      <c r="B91" s="26" t="s">
        <v>7809</v>
      </c>
      <c r="C91" s="57"/>
      <c r="D91" s="57"/>
      <c r="E91" s="57"/>
      <c r="F91" s="57"/>
      <c r="G91" s="57"/>
      <c r="H91" s="57">
        <v>215</v>
      </c>
      <c r="I91" s="57">
        <v>0</v>
      </c>
      <c r="J91" s="57"/>
      <c r="K91" s="58"/>
      <c r="M91" s="39" t="s">
        <v>184</v>
      </c>
      <c r="N91" s="26" t="s">
        <v>7824</v>
      </c>
    </row>
    <row r="92" spans="1:14" x14ac:dyDescent="0.2">
      <c r="B92" s="26" t="s">
        <v>7839</v>
      </c>
      <c r="C92" s="57"/>
      <c r="D92" s="57"/>
      <c r="E92" s="57"/>
      <c r="F92" s="57"/>
      <c r="G92" s="57"/>
      <c r="H92" s="57">
        <v>298</v>
      </c>
      <c r="I92" s="57">
        <v>0</v>
      </c>
      <c r="J92" s="57"/>
      <c r="K92" s="58"/>
      <c r="M92" s="39" t="s">
        <v>184</v>
      </c>
      <c r="N92" s="26" t="s">
        <v>7845</v>
      </c>
    </row>
    <row r="93" spans="1:14" x14ac:dyDescent="0.2">
      <c r="B93" s="26" t="s">
        <v>7810</v>
      </c>
      <c r="C93" s="57"/>
      <c r="D93" s="57"/>
      <c r="E93" s="57"/>
      <c r="F93" s="57"/>
      <c r="G93" s="57"/>
      <c r="H93" s="57">
        <v>500</v>
      </c>
      <c r="I93" s="57">
        <v>0</v>
      </c>
      <c r="J93" s="57"/>
      <c r="K93" s="58"/>
      <c r="M93" s="39" t="s">
        <v>184</v>
      </c>
      <c r="N93" s="26" t="s">
        <v>7846</v>
      </c>
    </row>
    <row r="94" spans="1:14" x14ac:dyDescent="0.2">
      <c r="B94" s="26" t="s">
        <v>7450</v>
      </c>
      <c r="C94" s="57"/>
      <c r="D94" s="57"/>
      <c r="E94" s="57"/>
      <c r="F94" s="57"/>
      <c r="G94" s="57"/>
      <c r="H94" s="57">
        <v>62</v>
      </c>
      <c r="I94" s="57">
        <v>125</v>
      </c>
      <c r="J94" s="57"/>
      <c r="K94" s="58"/>
      <c r="M94" s="39" t="s">
        <v>180</v>
      </c>
      <c r="N94" s="26" t="s">
        <v>7755</v>
      </c>
    </row>
    <row r="95" spans="1:14" x14ac:dyDescent="0.2">
      <c r="B95" s="26" t="s">
        <v>7840</v>
      </c>
      <c r="C95" s="57"/>
      <c r="D95" s="57"/>
      <c r="E95" s="57"/>
      <c r="F95" s="57"/>
      <c r="G95" s="57"/>
      <c r="H95" s="57">
        <v>135</v>
      </c>
      <c r="I95" s="57">
        <v>0</v>
      </c>
      <c r="J95" s="57"/>
      <c r="K95" s="58"/>
      <c r="M95" s="39" t="s">
        <v>184</v>
      </c>
      <c r="N95" s="26" t="s">
        <v>7847</v>
      </c>
    </row>
    <row r="96" spans="1:14" x14ac:dyDescent="0.2">
      <c r="B96" s="39" t="s">
        <v>221</v>
      </c>
      <c r="C96" s="57"/>
      <c r="D96" s="57"/>
      <c r="E96" s="57"/>
      <c r="F96" s="57"/>
      <c r="G96" s="57"/>
      <c r="H96" s="57">
        <v>2002</v>
      </c>
      <c r="I96" s="57">
        <v>-982</v>
      </c>
      <c r="J96" s="57"/>
      <c r="K96" s="58"/>
      <c r="N96" s="3" t="s">
        <v>7848</v>
      </c>
    </row>
    <row r="97" spans="1:14" x14ac:dyDescent="0.2">
      <c r="B97" s="39" t="s">
        <v>166</v>
      </c>
      <c r="C97" s="57"/>
      <c r="D97" s="57"/>
      <c r="E97" s="57"/>
      <c r="F97" s="57"/>
      <c r="G97" s="57"/>
      <c r="H97" s="57">
        <v>381</v>
      </c>
      <c r="I97" s="57">
        <v>29</v>
      </c>
      <c r="J97" s="57"/>
      <c r="K97" s="58"/>
    </row>
    <row r="98" spans="1:14" x14ac:dyDescent="0.2">
      <c r="C98" s="57"/>
      <c r="D98" s="57"/>
      <c r="E98" s="57"/>
      <c r="F98" s="57"/>
      <c r="G98" s="57"/>
      <c r="H98" s="57"/>
      <c r="I98" s="57"/>
      <c r="J98" s="57"/>
      <c r="K98" s="58"/>
    </row>
    <row r="99" spans="1:14" x14ac:dyDescent="0.2">
      <c r="C99" s="57"/>
      <c r="D99" s="57"/>
      <c r="E99" s="57"/>
      <c r="F99" s="57"/>
      <c r="G99" s="57"/>
      <c r="H99" s="57"/>
      <c r="I99" s="57"/>
      <c r="J99" s="57"/>
      <c r="K99" s="58"/>
    </row>
    <row r="100" spans="1:14" x14ac:dyDescent="0.2">
      <c r="A100" s="59" t="s">
        <v>6459</v>
      </c>
      <c r="C100" s="57"/>
      <c r="D100" s="57"/>
      <c r="E100" s="57"/>
      <c r="F100" s="57"/>
      <c r="G100" s="57"/>
      <c r="H100" s="57"/>
      <c r="I100" s="57"/>
      <c r="J100" s="57"/>
      <c r="K100" s="58"/>
    </row>
    <row r="101" spans="1:14" x14ac:dyDescent="0.2">
      <c r="B101" s="39" t="s">
        <v>578</v>
      </c>
      <c r="C101" s="57"/>
      <c r="D101" s="57"/>
      <c r="E101" s="57"/>
      <c r="F101" s="57"/>
      <c r="G101" s="57"/>
      <c r="H101" s="57"/>
      <c r="I101" s="48">
        <v>-2103</v>
      </c>
      <c r="J101" s="57"/>
      <c r="K101" s="58"/>
      <c r="N101" s="39" t="s">
        <v>8936</v>
      </c>
    </row>
    <row r="102" spans="1:14" x14ac:dyDescent="0.2">
      <c r="B102" s="39" t="s">
        <v>579</v>
      </c>
      <c r="C102" s="57"/>
      <c r="D102" s="57"/>
      <c r="E102" s="57"/>
      <c r="F102" s="57"/>
      <c r="G102" s="57"/>
      <c r="H102" s="57"/>
      <c r="I102" s="48">
        <v>11517</v>
      </c>
      <c r="J102" s="57"/>
      <c r="K102" s="58"/>
      <c r="N102" s="39" t="s">
        <v>8935</v>
      </c>
    </row>
    <row r="103" spans="1:14" x14ac:dyDescent="0.2">
      <c r="B103" s="39" t="s">
        <v>5745</v>
      </c>
      <c r="C103" s="57"/>
      <c r="D103" s="57"/>
      <c r="E103" s="57"/>
      <c r="F103" s="57"/>
      <c r="G103" s="57"/>
      <c r="H103" s="57"/>
      <c r="I103" s="57">
        <v>174</v>
      </c>
      <c r="J103" s="57"/>
      <c r="K103" s="58"/>
    </row>
    <row r="104" spans="1:14" x14ac:dyDescent="0.2">
      <c r="B104" s="36" t="s">
        <v>5876</v>
      </c>
      <c r="C104" s="57"/>
      <c r="D104" s="57"/>
      <c r="E104" s="57"/>
      <c r="F104" s="57"/>
      <c r="G104" s="57"/>
      <c r="H104" s="57"/>
      <c r="I104" s="48">
        <v>1104</v>
      </c>
      <c r="J104" s="57"/>
      <c r="K104" s="58"/>
      <c r="N104" s="39" t="s">
        <v>7849</v>
      </c>
    </row>
    <row r="105" spans="1:14" x14ac:dyDescent="0.2">
      <c r="B105" s="36" t="s">
        <v>7765</v>
      </c>
      <c r="C105" s="57"/>
      <c r="D105" s="57"/>
      <c r="E105" s="57"/>
      <c r="F105" s="57"/>
      <c r="G105" s="57"/>
      <c r="H105" s="57"/>
      <c r="I105" s="48">
        <v>3736</v>
      </c>
      <c r="J105" s="57"/>
      <c r="K105" s="58"/>
      <c r="N105" s="39" t="s">
        <v>7768</v>
      </c>
    </row>
    <row r="106" spans="1:14" x14ac:dyDescent="0.2">
      <c r="C106" s="57"/>
      <c r="D106" s="57"/>
      <c r="E106" s="57"/>
      <c r="F106" s="57"/>
      <c r="G106" s="57"/>
      <c r="H106" s="57"/>
      <c r="I106" s="57"/>
      <c r="J106" s="57"/>
      <c r="K106" s="58"/>
    </row>
    <row r="107" spans="1:14" x14ac:dyDescent="0.2">
      <c r="C107" s="57"/>
      <c r="D107" s="57"/>
      <c r="E107" s="57"/>
      <c r="F107" s="57"/>
      <c r="G107" s="57"/>
      <c r="H107" s="57"/>
      <c r="I107" s="57"/>
      <c r="J107" s="57"/>
      <c r="K107" s="58"/>
    </row>
    <row r="108" spans="1:14" ht="25.5" x14ac:dyDescent="0.2">
      <c r="A108" s="61" t="s">
        <v>6460</v>
      </c>
      <c r="B108" s="62"/>
      <c r="C108" s="66" t="s">
        <v>3292</v>
      </c>
      <c r="D108" s="66" t="s">
        <v>3293</v>
      </c>
      <c r="E108" s="70" t="s">
        <v>7761</v>
      </c>
      <c r="F108" s="57"/>
      <c r="G108" s="57"/>
      <c r="H108" s="57"/>
      <c r="I108" s="57"/>
      <c r="J108" s="57"/>
      <c r="K108" s="58"/>
    </row>
    <row r="109" spans="1:14" x14ac:dyDescent="0.2">
      <c r="A109" s="62"/>
      <c r="B109" s="62" t="s">
        <v>6461</v>
      </c>
      <c r="C109" s="65">
        <f>-I103</f>
        <v>-174</v>
      </c>
      <c r="D109" s="62"/>
      <c r="E109" s="65"/>
      <c r="F109" s="57"/>
      <c r="G109" s="57"/>
      <c r="H109" s="57"/>
      <c r="I109" s="57"/>
      <c r="J109" s="57"/>
      <c r="K109" s="58"/>
    </row>
    <row r="110" spans="1:14" x14ac:dyDescent="0.2">
      <c r="A110" s="62"/>
      <c r="B110" s="51" t="s">
        <v>5876</v>
      </c>
      <c r="C110" s="65">
        <f t="shared" ref="C110:C111" si="0">-I104</f>
        <v>-1104</v>
      </c>
      <c r="D110" s="65"/>
      <c r="E110" s="65"/>
      <c r="F110" s="57"/>
      <c r="G110" s="57"/>
      <c r="H110" s="57"/>
      <c r="I110" s="57"/>
      <c r="J110" s="57"/>
      <c r="K110" s="58"/>
    </row>
    <row r="111" spans="1:14" x14ac:dyDescent="0.2">
      <c r="A111" s="62"/>
      <c r="B111" s="51" t="s">
        <v>7765</v>
      </c>
      <c r="C111" s="65">
        <f t="shared" si="0"/>
        <v>-3736</v>
      </c>
      <c r="D111" s="65"/>
      <c r="E111" s="65"/>
      <c r="F111" s="57"/>
      <c r="G111" s="57"/>
      <c r="H111" s="57"/>
      <c r="I111" s="57"/>
      <c r="J111" s="57"/>
      <c r="K111" s="58"/>
    </row>
    <row r="112" spans="1:14" x14ac:dyDescent="0.2">
      <c r="A112" s="62"/>
      <c r="B112" s="68" t="s">
        <v>9013</v>
      </c>
      <c r="C112" s="65">
        <v>-829</v>
      </c>
      <c r="D112" s="65">
        <v>-829</v>
      </c>
      <c r="E112" s="65"/>
      <c r="F112" s="57"/>
      <c r="G112" s="57"/>
      <c r="H112" s="57"/>
      <c r="I112" s="57"/>
      <c r="J112" s="57"/>
      <c r="K112" s="58"/>
      <c r="N112" s="3" t="s">
        <v>9015</v>
      </c>
    </row>
    <row r="113" spans="1:14" x14ac:dyDescent="0.2">
      <c r="A113" s="62"/>
      <c r="B113" s="68" t="s">
        <v>9014</v>
      </c>
      <c r="C113" s="65">
        <v>-469</v>
      </c>
      <c r="D113" s="65">
        <v>-469</v>
      </c>
      <c r="E113" s="65"/>
      <c r="F113" s="57"/>
      <c r="G113" s="57"/>
      <c r="H113" s="57"/>
      <c r="I113" s="57"/>
      <c r="J113" s="57"/>
      <c r="K113" s="58"/>
      <c r="N113" s="3" t="s">
        <v>9016</v>
      </c>
    </row>
    <row r="114" spans="1:14" x14ac:dyDescent="0.2">
      <c r="A114" s="62"/>
      <c r="B114" s="51" t="s">
        <v>7772</v>
      </c>
      <c r="C114" s="65">
        <v>-200000</v>
      </c>
      <c r="D114" s="65">
        <v>-792</v>
      </c>
      <c r="E114" s="65">
        <v>-20823</v>
      </c>
      <c r="F114" s="57"/>
      <c r="G114" s="57"/>
      <c r="H114" s="57"/>
      <c r="I114" s="57"/>
      <c r="J114" s="57"/>
      <c r="K114" s="58"/>
      <c r="N114" s="39" t="s">
        <v>7773</v>
      </c>
    </row>
    <row r="115" spans="1:14" x14ac:dyDescent="0.2">
      <c r="A115" s="62"/>
      <c r="B115" s="62" t="s">
        <v>7810</v>
      </c>
      <c r="C115" s="65"/>
      <c r="D115" s="65"/>
      <c r="E115" s="65">
        <v>-2200</v>
      </c>
      <c r="F115" s="57"/>
      <c r="G115" s="57"/>
      <c r="H115" s="57"/>
      <c r="I115" s="57"/>
      <c r="J115" s="57"/>
      <c r="K115" s="58"/>
      <c r="N115" s="26" t="s">
        <v>7850</v>
      </c>
    </row>
    <row r="116" spans="1:14" x14ac:dyDescent="0.2">
      <c r="A116" s="62"/>
      <c r="B116" s="62"/>
      <c r="C116" s="65"/>
      <c r="D116" s="65"/>
      <c r="E116" s="65"/>
      <c r="F116" s="57"/>
      <c r="G116" s="57"/>
      <c r="H116" s="57"/>
      <c r="I116" s="57"/>
      <c r="J116" s="57"/>
      <c r="K116" s="58"/>
    </row>
    <row r="117" spans="1:14" x14ac:dyDescent="0.2">
      <c r="A117" s="69" t="s">
        <v>146</v>
      </c>
      <c r="B117" s="49"/>
      <c r="C117" s="71">
        <f>SUM(C109:C115)</f>
        <v>-206312</v>
      </c>
      <c r="D117" s="71">
        <f t="shared" ref="D117:E117" si="1">SUM(D109:D115)</f>
        <v>-2090</v>
      </c>
      <c r="E117" s="71">
        <f t="shared" si="1"/>
        <v>-23023</v>
      </c>
      <c r="F117" s="57"/>
      <c r="G117" s="57"/>
      <c r="H117" s="57"/>
      <c r="I117" s="57"/>
      <c r="J117" s="57"/>
      <c r="K117" s="57"/>
    </row>
    <row r="118" spans="1:14" x14ac:dyDescent="0.2">
      <c r="A118" s="62"/>
      <c r="B118" s="49"/>
      <c r="C118" s="50"/>
      <c r="D118" s="50"/>
      <c r="E118" s="50"/>
      <c r="F118" s="57"/>
      <c r="G118" s="57"/>
      <c r="H118" s="57"/>
      <c r="I118" s="57"/>
      <c r="J118" s="57"/>
      <c r="K118" s="57"/>
    </row>
    <row r="119" spans="1:14" x14ac:dyDescent="0.2">
      <c r="A119" s="62" t="s">
        <v>7759</v>
      </c>
      <c r="B119" s="49"/>
      <c r="C119" s="50"/>
      <c r="D119" s="50"/>
      <c r="E119" s="50">
        <f>E117+D117</f>
        <v>-25113</v>
      </c>
      <c r="F119" s="57"/>
      <c r="G119" s="57"/>
      <c r="H119" s="57"/>
      <c r="I119" s="57"/>
      <c r="J119" s="57"/>
      <c r="K119" s="57"/>
    </row>
    <row r="120" spans="1:14" x14ac:dyDescent="0.2">
      <c r="C120" s="57"/>
      <c r="D120" s="57"/>
      <c r="E120" s="57"/>
      <c r="F120" s="57"/>
      <c r="G120" s="57"/>
      <c r="H120" s="57"/>
      <c r="I120" s="57"/>
      <c r="J120" s="57"/>
      <c r="K120" s="57"/>
    </row>
    <row r="121" spans="1:14" x14ac:dyDescent="0.2">
      <c r="C121" s="57"/>
      <c r="D121" s="57"/>
      <c r="E121" s="57"/>
      <c r="F121" s="57"/>
      <c r="G121" s="57"/>
      <c r="H121" s="57"/>
      <c r="I121" s="57"/>
      <c r="J121" s="57"/>
      <c r="K121" s="57"/>
    </row>
    <row r="122" spans="1:14" x14ac:dyDescent="0.2">
      <c r="C122" s="57"/>
      <c r="D122" s="57"/>
      <c r="E122" s="57"/>
      <c r="F122" s="57"/>
      <c r="G122" s="57"/>
      <c r="H122" s="57"/>
      <c r="I122" s="57"/>
      <c r="J122" s="57"/>
      <c r="K122" s="57"/>
    </row>
    <row r="123" spans="1:14" x14ac:dyDescent="0.2">
      <c r="C123" s="57"/>
      <c r="D123" s="57"/>
      <c r="E123" s="57"/>
      <c r="F123" s="57"/>
      <c r="G123" s="57"/>
      <c r="H123" s="57"/>
      <c r="I123" s="57"/>
      <c r="J123" s="57"/>
      <c r="K123" s="57"/>
    </row>
    <row r="124" spans="1:14" x14ac:dyDescent="0.2">
      <c r="C124" s="57"/>
      <c r="D124" s="57"/>
      <c r="E124" s="57"/>
      <c r="F124" s="57"/>
      <c r="G124" s="57"/>
      <c r="H124" s="57"/>
      <c r="I124" s="57"/>
      <c r="J124" s="57"/>
      <c r="K124" s="57"/>
    </row>
    <row r="125" spans="1:14" x14ac:dyDescent="0.2">
      <c r="C125" s="57"/>
      <c r="D125" s="57"/>
      <c r="E125" s="57"/>
      <c r="F125" s="57"/>
      <c r="G125" s="57"/>
      <c r="H125" s="57"/>
      <c r="I125" s="57"/>
      <c r="J125" s="57"/>
      <c r="K125" s="57"/>
    </row>
    <row r="126" spans="1:14" x14ac:dyDescent="0.2">
      <c r="C126" s="57"/>
      <c r="D126" s="57"/>
      <c r="E126" s="57"/>
      <c r="F126" s="57"/>
      <c r="G126" s="57"/>
      <c r="H126" s="57"/>
      <c r="I126" s="57"/>
      <c r="J126" s="57"/>
      <c r="K126" s="57"/>
    </row>
    <row r="127" spans="1:14" x14ac:dyDescent="0.2">
      <c r="C127" s="57"/>
      <c r="D127" s="57"/>
      <c r="E127" s="57"/>
      <c r="F127" s="57"/>
      <c r="G127" s="57"/>
      <c r="H127" s="57"/>
      <c r="I127" s="57"/>
      <c r="J127" s="57"/>
      <c r="K127" s="57"/>
    </row>
    <row r="128" spans="1:14" x14ac:dyDescent="0.2">
      <c r="C128" s="57"/>
      <c r="D128" s="57"/>
      <c r="E128" s="57"/>
      <c r="F128" s="57"/>
      <c r="G128" s="57"/>
      <c r="H128" s="57"/>
      <c r="I128" s="57"/>
      <c r="J128" s="57"/>
      <c r="K128" s="57"/>
    </row>
    <row r="129" spans="3:11" x14ac:dyDescent="0.2">
      <c r="C129" s="57"/>
      <c r="D129" s="57"/>
      <c r="E129" s="57"/>
      <c r="F129" s="57"/>
      <c r="G129" s="57"/>
      <c r="H129" s="57"/>
      <c r="I129" s="57"/>
      <c r="J129" s="57"/>
      <c r="K129" s="57"/>
    </row>
    <row r="130" spans="3:11" x14ac:dyDescent="0.2">
      <c r="C130" s="57"/>
      <c r="D130" s="57"/>
      <c r="E130" s="57"/>
      <c r="F130" s="57"/>
      <c r="G130" s="57"/>
      <c r="H130" s="57"/>
      <c r="I130" s="57"/>
      <c r="J130" s="57"/>
      <c r="K130" s="57"/>
    </row>
    <row r="131" spans="3:11" x14ac:dyDescent="0.2">
      <c r="C131" s="57"/>
      <c r="D131" s="57"/>
      <c r="E131" s="57"/>
      <c r="F131" s="57"/>
      <c r="G131" s="57"/>
      <c r="H131" s="57"/>
      <c r="I131" s="57"/>
      <c r="J131" s="57"/>
      <c r="K131" s="57"/>
    </row>
    <row r="132" spans="3:11" x14ac:dyDescent="0.2">
      <c r="C132" s="57"/>
      <c r="D132" s="57"/>
      <c r="E132" s="57"/>
      <c r="F132" s="57"/>
      <c r="G132" s="57"/>
      <c r="H132" s="57"/>
      <c r="I132" s="57"/>
      <c r="J132" s="57"/>
      <c r="K132" s="57"/>
    </row>
    <row r="133" spans="3:11" x14ac:dyDescent="0.2">
      <c r="C133" s="57"/>
      <c r="D133" s="57"/>
      <c r="E133" s="57"/>
      <c r="F133" s="57"/>
      <c r="G133" s="57"/>
      <c r="H133" s="57"/>
      <c r="I133" s="57"/>
      <c r="J133" s="57"/>
      <c r="K133" s="57"/>
    </row>
    <row r="134" spans="3:11" x14ac:dyDescent="0.2">
      <c r="C134" s="57"/>
      <c r="D134" s="57"/>
      <c r="E134" s="57"/>
      <c r="F134" s="57"/>
      <c r="G134" s="57"/>
      <c r="H134" s="57"/>
      <c r="I134" s="57"/>
      <c r="J134" s="57"/>
      <c r="K134" s="57"/>
    </row>
    <row r="135" spans="3:11" x14ac:dyDescent="0.2">
      <c r="C135" s="57"/>
      <c r="D135" s="57"/>
      <c r="E135" s="57"/>
      <c r="F135" s="57"/>
      <c r="G135" s="57"/>
      <c r="H135" s="57"/>
      <c r="I135" s="57"/>
      <c r="J135" s="57"/>
      <c r="K135" s="57"/>
    </row>
    <row r="136" spans="3:11" x14ac:dyDescent="0.2">
      <c r="C136" s="57"/>
      <c r="D136" s="57"/>
      <c r="E136" s="57"/>
      <c r="F136" s="57"/>
      <c r="G136" s="57"/>
      <c r="H136" s="57"/>
      <c r="I136" s="57"/>
      <c r="J136" s="57"/>
      <c r="K136" s="57"/>
    </row>
    <row r="137" spans="3:11" x14ac:dyDescent="0.2">
      <c r="C137" s="57"/>
      <c r="D137" s="57"/>
      <c r="E137" s="57"/>
      <c r="F137" s="57"/>
      <c r="G137" s="57"/>
      <c r="H137" s="57"/>
      <c r="I137" s="57"/>
      <c r="J137" s="57"/>
      <c r="K137" s="57"/>
    </row>
    <row r="138" spans="3:11" x14ac:dyDescent="0.2">
      <c r="C138" s="57"/>
      <c r="D138" s="57"/>
      <c r="E138" s="57"/>
      <c r="F138" s="57"/>
      <c r="G138" s="57"/>
      <c r="H138" s="57"/>
      <c r="I138" s="57"/>
      <c r="J138" s="57"/>
      <c r="K138" s="57"/>
    </row>
    <row r="139" spans="3:11" x14ac:dyDescent="0.2">
      <c r="C139" s="57"/>
      <c r="D139" s="57"/>
      <c r="E139" s="57"/>
      <c r="F139" s="57"/>
      <c r="G139" s="57"/>
      <c r="H139" s="57"/>
      <c r="I139" s="57"/>
      <c r="J139" s="57"/>
      <c r="K139" s="57"/>
    </row>
    <row r="140" spans="3:11" x14ac:dyDescent="0.2">
      <c r="C140" s="57"/>
      <c r="D140" s="57"/>
      <c r="E140" s="57"/>
      <c r="F140" s="57"/>
      <c r="G140" s="57"/>
      <c r="H140" s="57"/>
      <c r="I140" s="57"/>
      <c r="J140" s="57"/>
      <c r="K140" s="57"/>
    </row>
    <row r="141" spans="3:11" x14ac:dyDescent="0.2">
      <c r="C141" s="57"/>
      <c r="D141" s="57"/>
      <c r="E141" s="57"/>
      <c r="F141" s="57"/>
      <c r="G141" s="57"/>
      <c r="H141" s="57"/>
      <c r="I141" s="57"/>
      <c r="J141" s="57"/>
      <c r="K141" s="57"/>
    </row>
    <row r="142" spans="3:11" x14ac:dyDescent="0.2">
      <c r="C142" s="57"/>
      <c r="D142" s="57"/>
      <c r="E142" s="57"/>
      <c r="F142" s="57"/>
      <c r="G142" s="57"/>
      <c r="H142" s="57"/>
      <c r="I142" s="57"/>
      <c r="J142" s="57"/>
      <c r="K142" s="57"/>
    </row>
    <row r="143" spans="3:11" x14ac:dyDescent="0.2">
      <c r="C143" s="57"/>
      <c r="D143" s="57"/>
      <c r="E143" s="57"/>
      <c r="F143" s="57"/>
      <c r="G143" s="57"/>
      <c r="H143" s="57"/>
      <c r="I143" s="57"/>
      <c r="J143" s="57"/>
      <c r="K143" s="57"/>
    </row>
    <row r="144" spans="3:11" x14ac:dyDescent="0.2">
      <c r="C144" s="57"/>
      <c r="D144" s="57"/>
      <c r="E144" s="57"/>
      <c r="F144" s="57"/>
      <c r="G144" s="57"/>
      <c r="H144" s="57"/>
      <c r="I144" s="57"/>
      <c r="J144" s="57"/>
      <c r="K144" s="57"/>
    </row>
    <row r="145" spans="3:11" x14ac:dyDescent="0.2">
      <c r="C145" s="57"/>
      <c r="D145" s="57"/>
      <c r="E145" s="57"/>
      <c r="F145" s="57"/>
      <c r="G145" s="57"/>
      <c r="H145" s="57"/>
      <c r="I145" s="57"/>
      <c r="J145" s="57"/>
      <c r="K145" s="57"/>
    </row>
    <row r="146" spans="3:11" x14ac:dyDescent="0.2">
      <c r="C146" s="57"/>
      <c r="D146" s="57"/>
      <c r="E146" s="57"/>
      <c r="F146" s="57"/>
      <c r="G146" s="57"/>
      <c r="H146" s="57"/>
      <c r="I146" s="57"/>
      <c r="J146" s="57"/>
      <c r="K146" s="57"/>
    </row>
    <row r="147" spans="3:11" x14ac:dyDescent="0.2">
      <c r="C147" s="57"/>
      <c r="D147" s="57"/>
      <c r="E147" s="57"/>
      <c r="F147" s="57"/>
      <c r="G147" s="57"/>
      <c r="H147" s="57"/>
      <c r="I147" s="57"/>
      <c r="J147" s="57"/>
      <c r="K147" s="57"/>
    </row>
    <row r="148" spans="3:11" x14ac:dyDescent="0.2">
      <c r="C148" s="57"/>
      <c r="D148" s="57"/>
      <c r="E148" s="57"/>
      <c r="F148" s="57"/>
      <c r="G148" s="57"/>
      <c r="H148" s="57"/>
      <c r="I148" s="57"/>
      <c r="J148" s="57"/>
      <c r="K148" s="57"/>
    </row>
    <row r="149" spans="3:11" x14ac:dyDescent="0.2">
      <c r="C149" s="57"/>
      <c r="D149" s="57"/>
      <c r="E149" s="57"/>
      <c r="F149" s="57"/>
      <c r="G149" s="57"/>
      <c r="H149" s="57"/>
      <c r="I149" s="57"/>
      <c r="J149" s="57"/>
      <c r="K149" s="57"/>
    </row>
    <row r="150" spans="3:11" x14ac:dyDescent="0.2">
      <c r="C150" s="57"/>
      <c r="D150" s="57"/>
      <c r="E150" s="57"/>
      <c r="F150" s="57"/>
      <c r="G150" s="57"/>
      <c r="H150" s="57"/>
      <c r="I150" s="57"/>
      <c r="J150" s="57"/>
      <c r="K150" s="57"/>
    </row>
    <row r="151" spans="3:11" x14ac:dyDescent="0.2">
      <c r="C151" s="57"/>
      <c r="D151" s="57"/>
      <c r="E151" s="57"/>
      <c r="F151" s="57"/>
      <c r="G151" s="57"/>
      <c r="H151" s="57"/>
      <c r="I151" s="57"/>
      <c r="J151" s="57"/>
      <c r="K151" s="57"/>
    </row>
    <row r="152" spans="3:11" x14ac:dyDescent="0.2">
      <c r="C152" s="57"/>
      <c r="D152" s="57"/>
      <c r="E152" s="57"/>
      <c r="F152" s="57"/>
      <c r="G152" s="57"/>
      <c r="H152" s="57"/>
      <c r="I152" s="57"/>
      <c r="J152" s="57"/>
      <c r="K152" s="57"/>
    </row>
    <row r="153" spans="3:11" x14ac:dyDescent="0.2">
      <c r="C153" s="57"/>
      <c r="D153" s="57"/>
      <c r="E153" s="57"/>
      <c r="F153" s="57"/>
      <c r="G153" s="57"/>
      <c r="H153" s="57"/>
      <c r="I153" s="57"/>
      <c r="J153" s="57"/>
      <c r="K153" s="57"/>
    </row>
    <row r="154" spans="3:11" x14ac:dyDescent="0.2">
      <c r="C154" s="57"/>
      <c r="D154" s="57"/>
      <c r="E154" s="57"/>
      <c r="F154" s="57"/>
      <c r="G154" s="57"/>
      <c r="H154" s="57"/>
      <c r="I154" s="57"/>
      <c r="J154" s="57"/>
      <c r="K154" s="57"/>
    </row>
    <row r="155" spans="3:11" x14ac:dyDescent="0.2">
      <c r="C155" s="57"/>
      <c r="D155" s="57"/>
      <c r="E155" s="57"/>
      <c r="F155" s="57"/>
      <c r="G155" s="57"/>
      <c r="H155" s="57"/>
      <c r="I155" s="57"/>
      <c r="J155" s="57"/>
      <c r="K155" s="57"/>
    </row>
    <row r="156" spans="3:11" x14ac:dyDescent="0.2">
      <c r="C156" s="57"/>
      <c r="D156" s="57"/>
      <c r="E156" s="57"/>
      <c r="F156" s="57"/>
      <c r="G156" s="57"/>
      <c r="H156" s="57"/>
      <c r="I156" s="57"/>
      <c r="J156" s="57"/>
      <c r="K156" s="57"/>
    </row>
    <row r="157" spans="3:11" x14ac:dyDescent="0.2">
      <c r="C157" s="57"/>
      <c r="D157" s="57"/>
      <c r="E157" s="57"/>
      <c r="F157" s="57"/>
      <c r="G157" s="57"/>
      <c r="H157" s="57"/>
      <c r="I157" s="57"/>
      <c r="J157" s="57"/>
      <c r="K157" s="57"/>
    </row>
    <row r="158" spans="3:11" x14ac:dyDescent="0.2">
      <c r="C158" s="57"/>
      <c r="D158" s="57"/>
      <c r="E158" s="57"/>
      <c r="F158" s="57"/>
      <c r="G158" s="57"/>
      <c r="H158" s="57"/>
      <c r="I158" s="57"/>
      <c r="J158" s="57"/>
      <c r="K158" s="57"/>
    </row>
    <row r="159" spans="3:11" x14ac:dyDescent="0.2">
      <c r="C159" s="57"/>
      <c r="D159" s="57"/>
      <c r="E159" s="57"/>
      <c r="F159" s="57"/>
      <c r="G159" s="57"/>
      <c r="H159" s="57"/>
      <c r="I159" s="57"/>
      <c r="J159" s="57"/>
      <c r="K159" s="57"/>
    </row>
    <row r="160" spans="3:11" x14ac:dyDescent="0.2">
      <c r="C160" s="57"/>
      <c r="D160" s="57"/>
      <c r="E160" s="57"/>
      <c r="F160" s="57"/>
      <c r="G160" s="57"/>
      <c r="H160" s="57"/>
      <c r="I160" s="57"/>
      <c r="J160" s="57"/>
      <c r="K160" s="57"/>
    </row>
    <row r="161" spans="3:11" x14ac:dyDescent="0.2">
      <c r="C161" s="57"/>
      <c r="D161" s="57"/>
      <c r="E161" s="57"/>
      <c r="F161" s="57"/>
      <c r="G161" s="57"/>
      <c r="H161" s="57"/>
      <c r="I161" s="57"/>
      <c r="J161" s="57"/>
      <c r="K161" s="57"/>
    </row>
    <row r="162" spans="3:11" x14ac:dyDescent="0.2">
      <c r="C162" s="57"/>
      <c r="D162" s="57"/>
      <c r="E162" s="57"/>
      <c r="F162" s="57"/>
      <c r="G162" s="57"/>
      <c r="H162" s="57"/>
      <c r="I162" s="57"/>
      <c r="J162" s="57"/>
      <c r="K162" s="57"/>
    </row>
    <row r="163" spans="3:11" x14ac:dyDescent="0.2">
      <c r="C163" s="57"/>
      <c r="D163" s="57"/>
      <c r="E163" s="57"/>
      <c r="F163" s="57"/>
      <c r="G163" s="57"/>
      <c r="H163" s="57"/>
      <c r="I163" s="57"/>
      <c r="J163" s="57"/>
      <c r="K163" s="57"/>
    </row>
    <row r="164" spans="3:11" x14ac:dyDescent="0.2">
      <c r="C164" s="57"/>
      <c r="D164" s="57"/>
      <c r="E164" s="57"/>
      <c r="F164" s="57"/>
      <c r="G164" s="57"/>
      <c r="H164" s="57"/>
      <c r="I164" s="57"/>
      <c r="J164" s="57"/>
      <c r="K164" s="57"/>
    </row>
    <row r="165" spans="3:11" x14ac:dyDescent="0.2">
      <c r="C165" s="57"/>
      <c r="D165" s="57"/>
      <c r="E165" s="57"/>
      <c r="F165" s="57"/>
      <c r="G165" s="57"/>
      <c r="H165" s="57"/>
      <c r="I165" s="57"/>
      <c r="J165" s="57"/>
      <c r="K165" s="57"/>
    </row>
    <row r="166" spans="3:11" x14ac:dyDescent="0.2">
      <c r="C166" s="57"/>
      <c r="D166" s="57"/>
      <c r="E166" s="57"/>
      <c r="F166" s="57"/>
      <c r="G166" s="57"/>
      <c r="H166" s="57"/>
      <c r="I166" s="57"/>
      <c r="J166" s="57"/>
      <c r="K166" s="57"/>
    </row>
    <row r="167" spans="3:11" x14ac:dyDescent="0.2">
      <c r="C167" s="57"/>
      <c r="D167" s="57"/>
      <c r="E167" s="57"/>
      <c r="F167" s="57"/>
      <c r="G167" s="57"/>
      <c r="H167" s="57"/>
      <c r="I167" s="57"/>
      <c r="J167" s="57"/>
      <c r="K167" s="57"/>
    </row>
    <row r="168" spans="3:11" x14ac:dyDescent="0.2">
      <c r="C168" s="57"/>
      <c r="D168" s="57"/>
      <c r="E168" s="57"/>
      <c r="F168" s="57"/>
      <c r="G168" s="57"/>
      <c r="H168" s="57"/>
      <c r="I168" s="57"/>
      <c r="J168" s="57"/>
      <c r="K168" s="57"/>
    </row>
    <row r="169" spans="3:11" x14ac:dyDescent="0.2">
      <c r="C169" s="57"/>
      <c r="D169" s="57"/>
      <c r="E169" s="57"/>
      <c r="F169" s="57"/>
      <c r="G169" s="57"/>
      <c r="H169" s="57"/>
      <c r="I169" s="57"/>
      <c r="J169" s="57"/>
      <c r="K169" s="57"/>
    </row>
    <row r="170" spans="3:11" x14ac:dyDescent="0.2">
      <c r="C170" s="57"/>
      <c r="D170" s="57"/>
      <c r="E170" s="57"/>
      <c r="F170" s="57"/>
      <c r="G170" s="57"/>
      <c r="H170" s="57"/>
      <c r="I170" s="57"/>
      <c r="J170" s="57"/>
      <c r="K170" s="57"/>
    </row>
    <row r="171" spans="3:11" x14ac:dyDescent="0.2">
      <c r="C171" s="57"/>
      <c r="D171" s="57"/>
      <c r="E171" s="57"/>
      <c r="F171" s="57"/>
      <c r="G171" s="57"/>
      <c r="H171" s="57"/>
      <c r="I171" s="57"/>
      <c r="J171" s="57"/>
      <c r="K171" s="57"/>
    </row>
    <row r="172" spans="3:11" x14ac:dyDescent="0.2">
      <c r="C172" s="57"/>
      <c r="D172" s="57"/>
      <c r="E172" s="57"/>
      <c r="F172" s="57"/>
      <c r="G172" s="57"/>
      <c r="H172" s="57"/>
      <c r="I172" s="57"/>
      <c r="J172" s="57"/>
      <c r="K172" s="57"/>
    </row>
    <row r="173" spans="3:11" x14ac:dyDescent="0.2">
      <c r="C173" s="57"/>
      <c r="D173" s="57"/>
      <c r="E173" s="57"/>
      <c r="F173" s="57"/>
      <c r="G173" s="57"/>
      <c r="H173" s="57"/>
      <c r="I173" s="57"/>
      <c r="J173" s="57"/>
      <c r="K173" s="57"/>
    </row>
    <row r="174" spans="3:11" x14ac:dyDescent="0.2">
      <c r="C174" s="57"/>
      <c r="D174" s="57"/>
      <c r="E174" s="57"/>
      <c r="F174" s="57"/>
      <c r="G174" s="57"/>
      <c r="H174" s="57"/>
      <c r="I174" s="57"/>
      <c r="J174" s="57"/>
      <c r="K174" s="57"/>
    </row>
    <row r="175" spans="3:11" x14ac:dyDescent="0.2">
      <c r="C175" s="57"/>
      <c r="D175" s="57"/>
      <c r="E175" s="57"/>
      <c r="F175" s="57"/>
      <c r="G175" s="57"/>
      <c r="H175" s="57"/>
      <c r="I175" s="57"/>
      <c r="J175" s="57"/>
      <c r="K175" s="57"/>
    </row>
    <row r="176" spans="3:11" x14ac:dyDescent="0.2">
      <c r="C176" s="57"/>
      <c r="D176" s="57"/>
      <c r="E176" s="57"/>
      <c r="F176" s="57"/>
      <c r="G176" s="57"/>
      <c r="H176" s="57"/>
      <c r="I176" s="57"/>
      <c r="J176" s="57"/>
      <c r="K176" s="57"/>
    </row>
    <row r="177" spans="3:11" x14ac:dyDescent="0.2">
      <c r="C177" s="57"/>
      <c r="D177" s="57"/>
      <c r="E177" s="57"/>
      <c r="F177" s="57"/>
      <c r="G177" s="57"/>
      <c r="H177" s="57"/>
      <c r="I177" s="57"/>
      <c r="J177" s="57"/>
      <c r="K177" s="57"/>
    </row>
    <row r="178" spans="3:11" x14ac:dyDescent="0.2">
      <c r="C178" s="57"/>
      <c r="D178" s="57"/>
      <c r="E178" s="57"/>
      <c r="F178" s="57"/>
      <c r="G178" s="57"/>
      <c r="H178" s="57"/>
      <c r="I178" s="57"/>
      <c r="J178" s="57"/>
      <c r="K178" s="57"/>
    </row>
    <row r="179" spans="3:11" x14ac:dyDescent="0.2">
      <c r="C179" s="57"/>
      <c r="D179" s="57"/>
      <c r="E179" s="57"/>
      <c r="F179" s="57"/>
      <c r="G179" s="57"/>
      <c r="H179" s="57"/>
      <c r="I179" s="57"/>
      <c r="J179" s="57"/>
      <c r="K179" s="57"/>
    </row>
    <row r="180" spans="3:11" x14ac:dyDescent="0.2">
      <c r="C180" s="57"/>
      <c r="D180" s="57"/>
      <c r="E180" s="57"/>
      <c r="F180" s="57"/>
      <c r="G180" s="57"/>
      <c r="H180" s="57"/>
      <c r="I180" s="57"/>
      <c r="J180" s="57"/>
      <c r="K180" s="57"/>
    </row>
    <row r="181" spans="3:11" x14ac:dyDescent="0.2">
      <c r="C181" s="57"/>
      <c r="D181" s="57"/>
      <c r="E181" s="57"/>
      <c r="F181" s="57"/>
      <c r="G181" s="57"/>
      <c r="H181" s="57"/>
      <c r="I181" s="57"/>
      <c r="J181" s="57"/>
      <c r="K181" s="57"/>
    </row>
    <row r="182" spans="3:11" x14ac:dyDescent="0.2">
      <c r="C182" s="57"/>
      <c r="D182" s="57"/>
      <c r="E182" s="57"/>
      <c r="F182" s="57"/>
      <c r="G182" s="57"/>
      <c r="H182" s="57"/>
      <c r="I182" s="57"/>
      <c r="J182" s="57"/>
      <c r="K182" s="57"/>
    </row>
    <row r="183" spans="3:11" x14ac:dyDescent="0.2">
      <c r="C183" s="57"/>
      <c r="D183" s="57"/>
      <c r="E183" s="57"/>
      <c r="F183" s="57"/>
      <c r="G183" s="57"/>
      <c r="H183" s="57"/>
      <c r="I183" s="57"/>
      <c r="J183" s="57"/>
      <c r="K183" s="57"/>
    </row>
    <row r="184" spans="3:11" x14ac:dyDescent="0.2">
      <c r="C184" s="57"/>
      <c r="D184" s="57"/>
      <c r="E184" s="57"/>
      <c r="F184" s="57"/>
      <c r="G184" s="57"/>
      <c r="H184" s="57"/>
      <c r="I184" s="57"/>
      <c r="J184" s="57"/>
      <c r="K184" s="57"/>
    </row>
    <row r="185" spans="3:11" x14ac:dyDescent="0.2">
      <c r="C185" s="57"/>
      <c r="D185" s="57"/>
      <c r="E185" s="57"/>
      <c r="F185" s="57"/>
      <c r="G185" s="57"/>
      <c r="H185" s="57"/>
      <c r="I185" s="57"/>
      <c r="J185" s="57"/>
      <c r="K185" s="57"/>
    </row>
    <row r="186" spans="3:11" x14ac:dyDescent="0.2">
      <c r="C186" s="57"/>
      <c r="D186" s="57"/>
      <c r="E186" s="57"/>
      <c r="F186" s="57"/>
      <c r="G186" s="57"/>
      <c r="H186" s="57"/>
      <c r="I186" s="57"/>
      <c r="J186" s="57"/>
      <c r="K186" s="57"/>
    </row>
    <row r="187" spans="3:11" x14ac:dyDescent="0.2">
      <c r="C187" s="57"/>
      <c r="D187" s="57"/>
      <c r="E187" s="57"/>
      <c r="F187" s="57"/>
      <c r="G187" s="57"/>
      <c r="H187" s="57"/>
      <c r="I187" s="57"/>
      <c r="J187" s="57"/>
      <c r="K187" s="57"/>
    </row>
    <row r="188" spans="3:11" x14ac:dyDescent="0.2">
      <c r="C188" s="57"/>
      <c r="D188" s="57"/>
      <c r="E188" s="57"/>
      <c r="F188" s="57"/>
      <c r="G188" s="57"/>
      <c r="H188" s="57"/>
      <c r="I188" s="57"/>
      <c r="J188" s="57"/>
      <c r="K188" s="57"/>
    </row>
    <row r="189" spans="3:11" x14ac:dyDescent="0.2">
      <c r="C189" s="57"/>
      <c r="D189" s="57"/>
      <c r="E189" s="57"/>
      <c r="F189" s="57"/>
      <c r="G189" s="57"/>
      <c r="H189" s="57"/>
      <c r="I189" s="57"/>
      <c r="J189" s="57"/>
      <c r="K189" s="57"/>
    </row>
    <row r="190" spans="3:11" x14ac:dyDescent="0.2">
      <c r="C190" s="57"/>
      <c r="D190" s="57"/>
      <c r="E190" s="57"/>
      <c r="F190" s="57"/>
      <c r="G190" s="57"/>
      <c r="H190" s="57"/>
      <c r="I190" s="57"/>
      <c r="J190" s="57"/>
      <c r="K190" s="57"/>
    </row>
    <row r="191" spans="3:11" x14ac:dyDescent="0.2">
      <c r="C191" s="57"/>
      <c r="D191" s="57"/>
      <c r="E191" s="57"/>
      <c r="F191" s="57"/>
      <c r="G191" s="57"/>
      <c r="H191" s="57"/>
      <c r="I191" s="57"/>
      <c r="J191" s="57"/>
      <c r="K191" s="57"/>
    </row>
    <row r="192" spans="3:11" x14ac:dyDescent="0.2">
      <c r="C192" s="57"/>
      <c r="D192" s="57"/>
      <c r="E192" s="57"/>
      <c r="F192" s="57"/>
      <c r="G192" s="57"/>
      <c r="H192" s="57"/>
      <c r="I192" s="57"/>
      <c r="J192" s="57"/>
      <c r="K192" s="57"/>
    </row>
    <row r="193" spans="3:11" x14ac:dyDescent="0.2">
      <c r="C193" s="57"/>
      <c r="D193" s="57"/>
      <c r="E193" s="57"/>
      <c r="F193" s="57"/>
      <c r="G193" s="57"/>
      <c r="H193" s="57"/>
      <c r="I193" s="57"/>
      <c r="J193" s="57"/>
      <c r="K193" s="57"/>
    </row>
    <row r="194" spans="3:11" x14ac:dyDescent="0.2">
      <c r="C194" s="57"/>
      <c r="D194" s="57"/>
      <c r="E194" s="57"/>
      <c r="F194" s="57"/>
      <c r="G194" s="57"/>
      <c r="H194" s="57"/>
      <c r="I194" s="57"/>
      <c r="J194" s="57"/>
      <c r="K194" s="57"/>
    </row>
    <row r="195" spans="3:11" x14ac:dyDescent="0.2">
      <c r="C195" s="57"/>
      <c r="D195" s="57"/>
      <c r="E195" s="57"/>
      <c r="F195" s="57"/>
      <c r="G195" s="57"/>
      <c r="H195" s="57"/>
      <c r="I195" s="57"/>
      <c r="J195" s="57"/>
      <c r="K195" s="57"/>
    </row>
    <row r="196" spans="3:11" x14ac:dyDescent="0.2">
      <c r="C196" s="57"/>
      <c r="D196" s="57"/>
      <c r="E196" s="57"/>
      <c r="F196" s="57"/>
      <c r="G196" s="57"/>
      <c r="H196" s="57"/>
      <c r="I196" s="57"/>
      <c r="J196" s="57"/>
      <c r="K196" s="57"/>
    </row>
    <row r="197" spans="3:11" x14ac:dyDescent="0.2">
      <c r="C197" s="57"/>
      <c r="D197" s="57"/>
      <c r="E197" s="57"/>
      <c r="F197" s="57"/>
      <c r="G197" s="57"/>
      <c r="H197" s="57"/>
      <c r="I197" s="57"/>
      <c r="J197" s="57"/>
      <c r="K197" s="57"/>
    </row>
    <row r="198" spans="3:11" x14ac:dyDescent="0.2">
      <c r="C198" s="57"/>
      <c r="D198" s="57"/>
      <c r="E198" s="57"/>
      <c r="F198" s="57"/>
      <c r="G198" s="57"/>
      <c r="H198" s="57"/>
      <c r="I198" s="57"/>
      <c r="J198" s="57"/>
      <c r="K198" s="57"/>
    </row>
    <row r="199" spans="3:11" x14ac:dyDescent="0.2">
      <c r="C199" s="57"/>
      <c r="D199" s="57"/>
      <c r="E199" s="57"/>
      <c r="F199" s="57"/>
      <c r="G199" s="57"/>
      <c r="H199" s="57"/>
      <c r="I199" s="57"/>
      <c r="J199" s="57"/>
      <c r="K199" s="57"/>
    </row>
    <row r="200" spans="3:11" x14ac:dyDescent="0.2">
      <c r="C200" s="57"/>
      <c r="D200" s="57"/>
      <c r="E200" s="57"/>
      <c r="F200" s="57"/>
      <c r="G200" s="57"/>
      <c r="H200" s="57"/>
      <c r="I200" s="57"/>
      <c r="J200" s="57"/>
      <c r="K200" s="57"/>
    </row>
    <row r="201" spans="3:11" x14ac:dyDescent="0.2">
      <c r="C201" s="57"/>
      <c r="D201" s="57"/>
      <c r="E201" s="57"/>
      <c r="F201" s="57"/>
      <c r="G201" s="57"/>
      <c r="H201" s="57"/>
      <c r="I201" s="57"/>
      <c r="J201" s="57"/>
      <c r="K201" s="57"/>
    </row>
    <row r="202" spans="3:11" x14ac:dyDescent="0.2">
      <c r="C202" s="57"/>
      <c r="D202" s="57"/>
      <c r="E202" s="57"/>
      <c r="F202" s="57"/>
      <c r="G202" s="57"/>
      <c r="H202" s="57"/>
      <c r="I202" s="57"/>
      <c r="J202" s="57"/>
      <c r="K202" s="57"/>
    </row>
    <row r="203" spans="3:11" x14ac:dyDescent="0.2">
      <c r="C203" s="57"/>
      <c r="D203" s="57"/>
      <c r="E203" s="57"/>
      <c r="F203" s="57"/>
      <c r="G203" s="57"/>
      <c r="H203" s="57"/>
      <c r="I203" s="57"/>
      <c r="J203" s="57"/>
      <c r="K203" s="57"/>
    </row>
    <row r="204" spans="3:11" x14ac:dyDescent="0.2">
      <c r="C204" s="57"/>
      <c r="D204" s="57"/>
      <c r="E204" s="57"/>
      <c r="F204" s="57"/>
      <c r="G204" s="57"/>
      <c r="H204" s="57"/>
      <c r="I204" s="57"/>
      <c r="J204" s="57"/>
      <c r="K204" s="57"/>
    </row>
    <row r="205" spans="3:11" x14ac:dyDescent="0.2">
      <c r="C205" s="57"/>
      <c r="D205" s="57"/>
      <c r="E205" s="57"/>
      <c r="F205" s="57"/>
      <c r="G205" s="57"/>
      <c r="H205" s="57"/>
      <c r="I205" s="57"/>
      <c r="J205" s="57"/>
      <c r="K205" s="57"/>
    </row>
    <row r="206" spans="3:11" x14ac:dyDescent="0.2">
      <c r="C206" s="57"/>
      <c r="D206" s="57"/>
      <c r="E206" s="57"/>
      <c r="F206" s="57"/>
      <c r="G206" s="57"/>
      <c r="H206" s="57"/>
      <c r="I206" s="57"/>
      <c r="J206" s="57"/>
      <c r="K206" s="57"/>
    </row>
    <row r="207" spans="3:11" x14ac:dyDescent="0.2">
      <c r="C207" s="57"/>
      <c r="D207" s="57"/>
      <c r="E207" s="57"/>
      <c r="F207" s="57"/>
      <c r="G207" s="57"/>
      <c r="H207" s="57"/>
      <c r="I207" s="57"/>
      <c r="J207" s="57"/>
      <c r="K207" s="57"/>
    </row>
    <row r="208" spans="3:11" x14ac:dyDescent="0.2">
      <c r="C208" s="57"/>
      <c r="D208" s="57"/>
      <c r="E208" s="57"/>
      <c r="F208" s="57"/>
      <c r="G208" s="57"/>
      <c r="H208" s="57"/>
      <c r="I208" s="57"/>
      <c r="J208" s="57"/>
      <c r="K208" s="57"/>
    </row>
    <row r="209" spans="3:11" x14ac:dyDescent="0.2">
      <c r="C209" s="57"/>
      <c r="D209" s="57"/>
      <c r="E209" s="57"/>
      <c r="F209" s="57"/>
      <c r="G209" s="57"/>
      <c r="H209" s="57"/>
      <c r="I209" s="57"/>
      <c r="J209" s="57"/>
      <c r="K209" s="57"/>
    </row>
    <row r="210" spans="3:11" x14ac:dyDescent="0.2">
      <c r="C210" s="57"/>
      <c r="D210" s="57"/>
      <c r="E210" s="57"/>
      <c r="F210" s="57"/>
      <c r="G210" s="57"/>
      <c r="H210" s="57"/>
      <c r="I210" s="57"/>
      <c r="J210" s="57"/>
      <c r="K210" s="57"/>
    </row>
    <row r="211" spans="3:11" x14ac:dyDescent="0.2">
      <c r="C211" s="57"/>
      <c r="D211" s="57"/>
      <c r="E211" s="57"/>
      <c r="F211" s="57"/>
      <c r="G211" s="57"/>
      <c r="H211" s="57"/>
      <c r="I211" s="57"/>
      <c r="J211" s="57"/>
      <c r="K211" s="57"/>
    </row>
    <row r="212" spans="3:11" x14ac:dyDescent="0.2">
      <c r="C212" s="57"/>
      <c r="D212" s="57"/>
      <c r="E212" s="57"/>
      <c r="F212" s="57"/>
      <c r="G212" s="57"/>
      <c r="H212" s="57"/>
      <c r="I212" s="57"/>
      <c r="J212" s="57"/>
      <c r="K212" s="57"/>
    </row>
    <row r="213" spans="3:11" x14ac:dyDescent="0.2">
      <c r="C213" s="57"/>
      <c r="D213" s="57"/>
      <c r="E213" s="57"/>
      <c r="F213" s="57"/>
      <c r="G213" s="57"/>
      <c r="H213" s="57"/>
      <c r="I213" s="57"/>
      <c r="J213" s="57"/>
      <c r="K213" s="57"/>
    </row>
    <row r="214" spans="3:11" x14ac:dyDescent="0.2">
      <c r="C214" s="57"/>
      <c r="D214" s="57"/>
      <c r="E214" s="57"/>
      <c r="F214" s="57"/>
      <c r="G214" s="57"/>
      <c r="H214" s="57"/>
      <c r="I214" s="57"/>
      <c r="J214" s="57"/>
      <c r="K214" s="57"/>
    </row>
    <row r="215" spans="3:11" x14ac:dyDescent="0.2">
      <c r="C215" s="57"/>
      <c r="D215" s="57"/>
      <c r="E215" s="57"/>
      <c r="F215" s="57"/>
      <c r="G215" s="57"/>
      <c r="H215" s="57"/>
      <c r="I215" s="57"/>
      <c r="J215" s="57"/>
      <c r="K215" s="57"/>
    </row>
    <row r="216" spans="3:11" x14ac:dyDescent="0.2">
      <c r="C216" s="57"/>
      <c r="D216" s="57"/>
      <c r="E216" s="57"/>
      <c r="F216" s="57"/>
      <c r="G216" s="57"/>
      <c r="H216" s="57"/>
      <c r="I216" s="57"/>
      <c r="J216" s="57"/>
      <c r="K216" s="57"/>
    </row>
    <row r="217" spans="3:11" x14ac:dyDescent="0.2">
      <c r="C217" s="57"/>
      <c r="D217" s="57"/>
      <c r="E217" s="57"/>
      <c r="F217" s="57"/>
      <c r="G217" s="57"/>
      <c r="H217" s="57"/>
      <c r="I217" s="57"/>
      <c r="J217" s="57"/>
      <c r="K217" s="57"/>
    </row>
    <row r="218" spans="3:11" x14ac:dyDescent="0.2">
      <c r="C218" s="57"/>
      <c r="D218" s="57"/>
      <c r="E218" s="57"/>
      <c r="F218" s="57"/>
      <c r="G218" s="57"/>
      <c r="H218" s="57"/>
      <c r="I218" s="57"/>
      <c r="J218" s="57"/>
      <c r="K218" s="57"/>
    </row>
    <row r="219" spans="3:11" x14ac:dyDescent="0.2">
      <c r="C219" s="57"/>
      <c r="D219" s="57"/>
      <c r="E219" s="57"/>
      <c r="F219" s="57"/>
      <c r="G219" s="57"/>
      <c r="H219" s="57"/>
      <c r="I219" s="57"/>
      <c r="J219" s="57"/>
      <c r="K219" s="57"/>
    </row>
    <row r="220" spans="3:11" x14ac:dyDescent="0.2">
      <c r="C220" s="57"/>
      <c r="D220" s="57"/>
      <c r="E220" s="57"/>
      <c r="F220" s="57"/>
      <c r="G220" s="57"/>
      <c r="H220" s="57"/>
      <c r="I220" s="57"/>
      <c r="J220" s="57"/>
      <c r="K220" s="57"/>
    </row>
    <row r="221" spans="3:11" x14ac:dyDescent="0.2">
      <c r="C221" s="57"/>
      <c r="D221" s="57"/>
      <c r="E221" s="57"/>
      <c r="F221" s="57"/>
      <c r="G221" s="57"/>
      <c r="H221" s="57"/>
      <c r="I221" s="57"/>
      <c r="J221" s="57"/>
      <c r="K221" s="57"/>
    </row>
    <row r="222" spans="3:11" x14ac:dyDescent="0.2">
      <c r="C222" s="57"/>
      <c r="D222" s="57"/>
      <c r="E222" s="57"/>
      <c r="F222" s="57"/>
      <c r="G222" s="57"/>
      <c r="H222" s="57"/>
      <c r="I222" s="57"/>
      <c r="J222" s="57"/>
      <c r="K222" s="57"/>
    </row>
    <row r="223" spans="3:11" x14ac:dyDescent="0.2">
      <c r="C223" s="57"/>
      <c r="D223" s="57"/>
      <c r="E223" s="57"/>
      <c r="F223" s="57"/>
      <c r="G223" s="57"/>
      <c r="H223" s="57"/>
      <c r="I223" s="57"/>
      <c r="J223" s="57"/>
      <c r="K223" s="57"/>
    </row>
    <row r="224" spans="3:11" x14ac:dyDescent="0.2">
      <c r="C224" s="57"/>
      <c r="D224" s="57"/>
      <c r="E224" s="57"/>
      <c r="F224" s="57"/>
      <c r="G224" s="57"/>
      <c r="H224" s="57"/>
      <c r="I224" s="57"/>
      <c r="J224" s="57"/>
      <c r="K224" s="57"/>
    </row>
    <row r="225" spans="3:11" x14ac:dyDescent="0.2">
      <c r="C225" s="57"/>
      <c r="D225" s="57"/>
      <c r="E225" s="57"/>
      <c r="F225" s="57"/>
      <c r="G225" s="57"/>
      <c r="H225" s="57"/>
      <c r="I225" s="57"/>
      <c r="J225" s="57"/>
      <c r="K225" s="57"/>
    </row>
    <row r="226" spans="3:11" x14ac:dyDescent="0.2">
      <c r="C226" s="57"/>
      <c r="D226" s="57"/>
      <c r="E226" s="57"/>
      <c r="F226" s="57"/>
      <c r="G226" s="57"/>
      <c r="H226" s="57"/>
      <c r="I226" s="57"/>
      <c r="J226" s="57"/>
      <c r="K226" s="57"/>
    </row>
    <row r="227" spans="3:11" x14ac:dyDescent="0.2">
      <c r="C227" s="57"/>
      <c r="D227" s="57"/>
      <c r="E227" s="57"/>
      <c r="F227" s="57"/>
      <c r="G227" s="57"/>
      <c r="H227" s="57"/>
      <c r="I227" s="57"/>
      <c r="J227" s="57"/>
      <c r="K227" s="57"/>
    </row>
    <row r="228" spans="3:11" x14ac:dyDescent="0.2">
      <c r="C228" s="57"/>
      <c r="D228" s="57"/>
      <c r="E228" s="57"/>
      <c r="F228" s="57"/>
      <c r="G228" s="57"/>
      <c r="H228" s="57"/>
      <c r="I228" s="57"/>
      <c r="J228" s="57"/>
      <c r="K228" s="57"/>
    </row>
    <row r="229" spans="3:11" x14ac:dyDescent="0.2">
      <c r="C229" s="57"/>
      <c r="D229" s="57"/>
      <c r="E229" s="57"/>
      <c r="F229" s="57"/>
      <c r="G229" s="57"/>
      <c r="H229" s="57"/>
      <c r="I229" s="57"/>
      <c r="J229" s="57"/>
      <c r="K229" s="57"/>
    </row>
    <row r="230" spans="3:11" x14ac:dyDescent="0.2">
      <c r="C230" s="57"/>
      <c r="D230" s="57"/>
      <c r="E230" s="57"/>
      <c r="F230" s="57"/>
      <c r="G230" s="57"/>
      <c r="H230" s="57"/>
      <c r="I230" s="57"/>
      <c r="J230" s="57"/>
      <c r="K230" s="57"/>
    </row>
    <row r="231" spans="3:11" x14ac:dyDescent="0.2">
      <c r="C231" s="57"/>
      <c r="D231" s="57"/>
      <c r="E231" s="57"/>
      <c r="F231" s="57"/>
      <c r="G231" s="57"/>
      <c r="H231" s="57"/>
      <c r="I231" s="57"/>
      <c r="J231" s="57"/>
      <c r="K231" s="57"/>
    </row>
    <row r="232" spans="3:11" x14ac:dyDescent="0.2">
      <c r="C232" s="57"/>
      <c r="D232" s="57"/>
      <c r="E232" s="57"/>
      <c r="F232" s="57"/>
      <c r="G232" s="57"/>
      <c r="H232" s="57"/>
      <c r="I232" s="57"/>
      <c r="J232" s="57"/>
      <c r="K232" s="57"/>
    </row>
    <row r="233" spans="3:11" x14ac:dyDescent="0.2">
      <c r="C233" s="57"/>
      <c r="D233" s="57"/>
      <c r="E233" s="57"/>
      <c r="F233" s="57"/>
      <c r="G233" s="57"/>
      <c r="H233" s="57"/>
      <c r="I233" s="57"/>
      <c r="J233" s="57"/>
      <c r="K233" s="57"/>
    </row>
    <row r="234" spans="3:11" x14ac:dyDescent="0.2">
      <c r="C234" s="57"/>
      <c r="D234" s="57"/>
      <c r="E234" s="57"/>
      <c r="F234" s="57"/>
      <c r="G234" s="57"/>
      <c r="H234" s="57"/>
      <c r="I234" s="57"/>
      <c r="J234" s="57"/>
      <c r="K234" s="57"/>
    </row>
    <row r="235" spans="3:11" x14ac:dyDescent="0.2">
      <c r="C235" s="57"/>
      <c r="D235" s="57"/>
      <c r="E235" s="57"/>
      <c r="F235" s="57"/>
      <c r="G235" s="57"/>
      <c r="H235" s="57"/>
      <c r="I235" s="57"/>
      <c r="J235" s="57"/>
      <c r="K235" s="57"/>
    </row>
    <row r="236" spans="3:11" x14ac:dyDescent="0.2">
      <c r="C236" s="57"/>
      <c r="D236" s="57"/>
      <c r="E236" s="57"/>
      <c r="F236" s="57"/>
      <c r="G236" s="57"/>
      <c r="H236" s="57"/>
      <c r="I236" s="57"/>
      <c r="J236" s="57"/>
      <c r="K236" s="57"/>
    </row>
    <row r="237" spans="3:11" x14ac:dyDescent="0.2">
      <c r="C237" s="57"/>
      <c r="D237" s="57"/>
      <c r="E237" s="57"/>
      <c r="F237" s="57"/>
      <c r="G237" s="57"/>
      <c r="H237" s="57"/>
      <c r="I237" s="57"/>
      <c r="J237" s="57"/>
      <c r="K237" s="57"/>
    </row>
    <row r="238" spans="3:11" x14ac:dyDescent="0.2">
      <c r="C238" s="57"/>
      <c r="D238" s="57"/>
      <c r="E238" s="57"/>
      <c r="F238" s="57"/>
      <c r="G238" s="57"/>
      <c r="H238" s="57"/>
      <c r="I238" s="57"/>
      <c r="J238" s="57"/>
      <c r="K238" s="57"/>
    </row>
    <row r="239" spans="3:11" x14ac:dyDescent="0.2">
      <c r="C239" s="57"/>
      <c r="D239" s="57"/>
      <c r="E239" s="57"/>
      <c r="F239" s="57"/>
      <c r="G239" s="57"/>
      <c r="H239" s="57"/>
      <c r="I239" s="57"/>
      <c r="J239" s="57"/>
      <c r="K239" s="57"/>
    </row>
    <row r="240" spans="3:11" x14ac:dyDescent="0.2">
      <c r="C240" s="57"/>
      <c r="D240" s="57"/>
      <c r="E240" s="57"/>
      <c r="F240" s="57"/>
      <c r="G240" s="57"/>
      <c r="H240" s="57"/>
      <c r="I240" s="57"/>
      <c r="J240" s="57"/>
      <c r="K240" s="57"/>
    </row>
    <row r="241" spans="3:11" x14ac:dyDescent="0.2">
      <c r="C241" s="57"/>
      <c r="D241" s="57"/>
      <c r="E241" s="57"/>
      <c r="F241" s="57"/>
      <c r="G241" s="57"/>
      <c r="H241" s="57"/>
      <c r="I241" s="57"/>
      <c r="J241" s="57"/>
      <c r="K241" s="57"/>
    </row>
    <row r="242" spans="3:11" x14ac:dyDescent="0.2">
      <c r="C242" s="57"/>
      <c r="D242" s="57"/>
      <c r="E242" s="57"/>
      <c r="F242" s="57"/>
      <c r="G242" s="57"/>
      <c r="H242" s="57"/>
      <c r="I242" s="57"/>
      <c r="J242" s="57"/>
      <c r="K242" s="57"/>
    </row>
    <row r="243" spans="3:11" x14ac:dyDescent="0.2">
      <c r="C243" s="57"/>
      <c r="D243" s="57"/>
      <c r="E243" s="57"/>
      <c r="F243" s="57"/>
      <c r="G243" s="57"/>
      <c r="H243" s="57"/>
      <c r="I243" s="57"/>
      <c r="J243" s="57"/>
      <c r="K243" s="57"/>
    </row>
    <row r="244" spans="3:11" x14ac:dyDescent="0.2">
      <c r="C244" s="57"/>
      <c r="D244" s="57"/>
      <c r="E244" s="57"/>
      <c r="F244" s="57"/>
      <c r="G244" s="57"/>
      <c r="H244" s="57"/>
      <c r="I244" s="57"/>
      <c r="J244" s="57"/>
      <c r="K244" s="57"/>
    </row>
    <row r="245" spans="3:11" x14ac:dyDescent="0.2">
      <c r="C245" s="57"/>
      <c r="D245" s="57"/>
      <c r="E245" s="57"/>
      <c r="F245" s="57"/>
      <c r="G245" s="57"/>
      <c r="H245" s="57"/>
      <c r="I245" s="57"/>
      <c r="J245" s="57"/>
      <c r="K245" s="57"/>
    </row>
    <row r="246" spans="3:11" x14ac:dyDescent="0.2">
      <c r="C246" s="57"/>
      <c r="D246" s="57"/>
      <c r="E246" s="57"/>
      <c r="F246" s="57"/>
      <c r="G246" s="57"/>
      <c r="H246" s="57"/>
      <c r="I246" s="57"/>
      <c r="J246" s="57"/>
      <c r="K246" s="57"/>
    </row>
    <row r="247" spans="3:11" x14ac:dyDescent="0.2">
      <c r="C247" s="57"/>
      <c r="D247" s="57"/>
      <c r="E247" s="57"/>
      <c r="F247" s="57"/>
      <c r="G247" s="57"/>
      <c r="H247" s="57"/>
      <c r="I247" s="57"/>
      <c r="J247" s="57"/>
      <c r="K247" s="57"/>
    </row>
    <row r="248" spans="3:11" x14ac:dyDescent="0.2">
      <c r="C248" s="57"/>
      <c r="D248" s="57"/>
      <c r="E248" s="57"/>
      <c r="F248" s="57"/>
      <c r="G248" s="57"/>
      <c r="H248" s="57"/>
      <c r="I248" s="57"/>
      <c r="J248" s="57"/>
      <c r="K248" s="57"/>
    </row>
    <row r="249" spans="3:11" x14ac:dyDescent="0.2">
      <c r="C249" s="57"/>
      <c r="D249" s="57"/>
      <c r="E249" s="57"/>
      <c r="F249" s="57"/>
      <c r="G249" s="57"/>
      <c r="H249" s="57"/>
      <c r="I249" s="57"/>
      <c r="J249" s="57"/>
      <c r="K249" s="57"/>
    </row>
    <row r="250" spans="3:11" x14ac:dyDescent="0.2">
      <c r="C250" s="57"/>
      <c r="D250" s="57"/>
      <c r="E250" s="57"/>
      <c r="F250" s="57"/>
      <c r="G250" s="57"/>
      <c r="H250" s="57"/>
      <c r="I250" s="57"/>
      <c r="J250" s="57"/>
      <c r="K250" s="57"/>
    </row>
    <row r="251" spans="3:11" x14ac:dyDescent="0.2">
      <c r="C251" s="57"/>
      <c r="D251" s="57"/>
      <c r="E251" s="57"/>
      <c r="F251" s="57"/>
      <c r="G251" s="57"/>
      <c r="H251" s="57"/>
      <c r="I251" s="57"/>
      <c r="J251" s="57"/>
      <c r="K251" s="57"/>
    </row>
    <row r="252" spans="3:11" x14ac:dyDescent="0.2">
      <c r="C252" s="57"/>
      <c r="D252" s="57"/>
      <c r="E252" s="57"/>
      <c r="F252" s="57"/>
      <c r="G252" s="57"/>
      <c r="H252" s="57"/>
      <c r="I252" s="57"/>
      <c r="J252" s="57"/>
      <c r="K252" s="57"/>
    </row>
    <row r="253" spans="3:11" x14ac:dyDescent="0.2">
      <c r="C253" s="57"/>
      <c r="D253" s="57"/>
      <c r="E253" s="57"/>
      <c r="F253" s="57"/>
      <c r="G253" s="57"/>
      <c r="H253" s="57"/>
      <c r="I253" s="57"/>
      <c r="J253" s="57"/>
      <c r="K253" s="57"/>
    </row>
    <row r="254" spans="3:11" x14ac:dyDescent="0.2">
      <c r="C254" s="57"/>
      <c r="D254" s="57"/>
      <c r="E254" s="57"/>
      <c r="F254" s="57"/>
      <c r="G254" s="57"/>
      <c r="H254" s="57"/>
      <c r="I254" s="57"/>
      <c r="J254" s="57"/>
      <c r="K254" s="57"/>
    </row>
    <row r="255" spans="3:11" x14ac:dyDescent="0.2">
      <c r="C255" s="57"/>
      <c r="D255" s="57"/>
      <c r="E255" s="57"/>
      <c r="F255" s="57"/>
      <c r="G255" s="57"/>
      <c r="H255" s="57"/>
      <c r="I255" s="57"/>
      <c r="J255" s="57"/>
      <c r="K255" s="57"/>
    </row>
    <row r="256" spans="3:11" x14ac:dyDescent="0.2">
      <c r="C256" s="57"/>
      <c r="D256" s="57"/>
      <c r="E256" s="57"/>
      <c r="F256" s="57"/>
      <c r="G256" s="57"/>
      <c r="H256" s="57"/>
      <c r="I256" s="57"/>
      <c r="J256" s="57"/>
      <c r="K256" s="57"/>
    </row>
    <row r="257" spans="3:11" x14ac:dyDescent="0.2">
      <c r="C257" s="57"/>
      <c r="D257" s="57"/>
      <c r="E257" s="57"/>
      <c r="F257" s="57"/>
      <c r="G257" s="57"/>
      <c r="H257" s="57"/>
      <c r="I257" s="57"/>
      <c r="J257" s="57"/>
      <c r="K257" s="57"/>
    </row>
    <row r="258" spans="3:11" x14ac:dyDescent="0.2">
      <c r="C258" s="57"/>
      <c r="D258" s="57"/>
      <c r="E258" s="57"/>
      <c r="F258" s="57"/>
      <c r="G258" s="57"/>
      <c r="H258" s="57"/>
      <c r="I258" s="57"/>
      <c r="J258" s="57"/>
      <c r="K258" s="57"/>
    </row>
    <row r="259" spans="3:11" x14ac:dyDescent="0.2">
      <c r="C259" s="57"/>
      <c r="D259" s="57"/>
      <c r="E259" s="57"/>
      <c r="F259" s="57"/>
      <c r="G259" s="57"/>
      <c r="H259" s="57"/>
      <c r="I259" s="57"/>
      <c r="J259" s="57"/>
      <c r="K259" s="57"/>
    </row>
    <row r="260" spans="3:11" x14ac:dyDescent="0.2">
      <c r="C260" s="57"/>
      <c r="D260" s="57"/>
      <c r="E260" s="57"/>
      <c r="F260" s="57"/>
      <c r="G260" s="57"/>
      <c r="H260" s="57"/>
      <c r="I260" s="57"/>
      <c r="J260" s="57"/>
      <c r="K260" s="57"/>
    </row>
    <row r="261" spans="3:11" x14ac:dyDescent="0.2">
      <c r="C261" s="57"/>
      <c r="D261" s="57"/>
      <c r="E261" s="57"/>
      <c r="F261" s="57"/>
      <c r="G261" s="57"/>
      <c r="H261" s="57"/>
      <c r="I261" s="57"/>
      <c r="J261" s="57"/>
      <c r="K261" s="57"/>
    </row>
    <row r="262" spans="3:11" x14ac:dyDescent="0.2">
      <c r="C262" s="57"/>
      <c r="D262" s="57"/>
      <c r="E262" s="57"/>
      <c r="F262" s="57"/>
      <c r="G262" s="57"/>
      <c r="H262" s="57"/>
      <c r="I262" s="57"/>
      <c r="J262" s="57"/>
      <c r="K262" s="57"/>
    </row>
    <row r="263" spans="3:11" x14ac:dyDescent="0.2">
      <c r="C263" s="57"/>
      <c r="D263" s="57"/>
      <c r="E263" s="57"/>
      <c r="F263" s="57"/>
      <c r="G263" s="57"/>
      <c r="H263" s="57"/>
      <c r="I263" s="57"/>
      <c r="J263" s="57"/>
      <c r="K263" s="57"/>
    </row>
    <row r="264" spans="3:11" x14ac:dyDescent="0.2">
      <c r="C264" s="57"/>
      <c r="D264" s="57"/>
      <c r="E264" s="57"/>
      <c r="F264" s="57"/>
      <c r="G264" s="57"/>
      <c r="H264" s="57"/>
      <c r="I264" s="57"/>
      <c r="J264" s="57"/>
      <c r="K264" s="57"/>
    </row>
    <row r="265" spans="3:11" x14ac:dyDescent="0.2">
      <c r="C265" s="57"/>
      <c r="D265" s="57"/>
      <c r="E265" s="57"/>
      <c r="F265" s="57"/>
      <c r="G265" s="57"/>
      <c r="H265" s="57"/>
      <c r="I265" s="57"/>
      <c r="J265" s="57"/>
      <c r="K265" s="57"/>
    </row>
    <row r="266" spans="3:11" x14ac:dyDescent="0.2">
      <c r="C266" s="57"/>
      <c r="D266" s="57"/>
      <c r="E266" s="57"/>
      <c r="F266" s="57"/>
      <c r="G266" s="57"/>
      <c r="H266" s="57"/>
      <c r="I266" s="57"/>
      <c r="J266" s="57"/>
      <c r="K266" s="57"/>
    </row>
    <row r="267" spans="3:11" x14ac:dyDescent="0.2">
      <c r="C267" s="57"/>
      <c r="D267" s="57"/>
      <c r="E267" s="57"/>
      <c r="F267" s="57"/>
      <c r="G267" s="57"/>
      <c r="H267" s="57"/>
      <c r="I267" s="57"/>
      <c r="J267" s="57"/>
      <c r="K267" s="57"/>
    </row>
    <row r="268" spans="3:11" x14ac:dyDescent="0.2">
      <c r="C268" s="57"/>
      <c r="D268" s="57"/>
      <c r="E268" s="57"/>
      <c r="F268" s="57"/>
      <c r="G268" s="57"/>
      <c r="H268" s="57"/>
      <c r="I268" s="57"/>
      <c r="J268" s="57"/>
      <c r="K268" s="57"/>
    </row>
    <row r="269" spans="3:11" x14ac:dyDescent="0.2">
      <c r="C269" s="57"/>
      <c r="D269" s="57"/>
      <c r="E269" s="57"/>
      <c r="F269" s="57"/>
      <c r="G269" s="57"/>
      <c r="H269" s="57"/>
      <c r="I269" s="57"/>
      <c r="J269" s="57"/>
      <c r="K269" s="57"/>
    </row>
    <row r="270" spans="3:11" x14ac:dyDescent="0.2">
      <c r="C270" s="57"/>
      <c r="D270" s="57"/>
      <c r="E270" s="57"/>
      <c r="F270" s="57"/>
      <c r="G270" s="57"/>
      <c r="H270" s="57"/>
      <c r="I270" s="57"/>
      <c r="J270" s="57"/>
      <c r="K270" s="57"/>
    </row>
    <row r="271" spans="3:11" x14ac:dyDescent="0.2">
      <c r="C271" s="57"/>
      <c r="D271" s="57"/>
      <c r="E271" s="57"/>
      <c r="F271" s="57"/>
      <c r="G271" s="57"/>
      <c r="H271" s="57"/>
      <c r="I271" s="57"/>
      <c r="J271" s="57"/>
      <c r="K271" s="57"/>
    </row>
    <row r="272" spans="3:11" x14ac:dyDescent="0.2">
      <c r="C272" s="57"/>
      <c r="D272" s="57"/>
      <c r="E272" s="57"/>
      <c r="F272" s="57"/>
      <c r="G272" s="57"/>
      <c r="H272" s="57"/>
      <c r="I272" s="57"/>
      <c r="J272" s="57"/>
      <c r="K272" s="57"/>
    </row>
    <row r="273" spans="3:11" x14ac:dyDescent="0.2">
      <c r="C273" s="57"/>
      <c r="D273" s="57"/>
      <c r="E273" s="57"/>
      <c r="F273" s="57"/>
      <c r="G273" s="57"/>
      <c r="H273" s="57"/>
      <c r="I273" s="57"/>
      <c r="J273" s="57"/>
      <c r="K273" s="57"/>
    </row>
    <row r="274" spans="3:11" x14ac:dyDescent="0.2">
      <c r="C274" s="57"/>
      <c r="D274" s="57"/>
      <c r="E274" s="57"/>
      <c r="F274" s="57"/>
      <c r="G274" s="57"/>
      <c r="H274" s="57"/>
      <c r="I274" s="57"/>
      <c r="J274" s="57"/>
      <c r="K274" s="57"/>
    </row>
    <row r="275" spans="3:11" x14ac:dyDescent="0.2">
      <c r="C275" s="57"/>
      <c r="D275" s="57"/>
      <c r="E275" s="57"/>
      <c r="F275" s="57"/>
      <c r="G275" s="57"/>
      <c r="H275" s="57"/>
      <c r="I275" s="57"/>
      <c r="J275" s="57"/>
      <c r="K275" s="57"/>
    </row>
    <row r="276" spans="3:11" x14ac:dyDescent="0.2">
      <c r="C276" s="57"/>
      <c r="D276" s="57"/>
      <c r="E276" s="57"/>
      <c r="F276" s="57"/>
      <c r="G276" s="57"/>
      <c r="H276" s="57"/>
      <c r="I276" s="57"/>
      <c r="J276" s="57"/>
      <c r="K276" s="57"/>
    </row>
    <row r="277" spans="3:11" x14ac:dyDescent="0.2">
      <c r="C277" s="57"/>
      <c r="D277" s="57"/>
      <c r="E277" s="57"/>
      <c r="F277" s="57"/>
      <c r="G277" s="57"/>
      <c r="H277" s="57"/>
      <c r="I277" s="57"/>
      <c r="J277" s="57"/>
      <c r="K277" s="57"/>
    </row>
    <row r="278" spans="3:11" x14ac:dyDescent="0.2">
      <c r="C278" s="57"/>
      <c r="D278" s="57"/>
      <c r="E278" s="57"/>
      <c r="F278" s="57"/>
      <c r="G278" s="57"/>
      <c r="H278" s="57"/>
      <c r="I278" s="57"/>
      <c r="J278" s="57"/>
      <c r="K278" s="57"/>
    </row>
    <row r="279" spans="3:11" x14ac:dyDescent="0.2">
      <c r="C279" s="57"/>
      <c r="D279" s="57"/>
      <c r="E279" s="57"/>
      <c r="F279" s="57"/>
      <c r="G279" s="57"/>
      <c r="H279" s="57"/>
      <c r="I279" s="57"/>
      <c r="J279" s="57"/>
      <c r="K279" s="57"/>
    </row>
    <row r="280" spans="3:11" x14ac:dyDescent="0.2">
      <c r="C280" s="57"/>
      <c r="D280" s="57"/>
      <c r="E280" s="57"/>
      <c r="F280" s="57"/>
      <c r="G280" s="57"/>
      <c r="H280" s="57"/>
      <c r="I280" s="57"/>
      <c r="J280" s="57"/>
      <c r="K280" s="57"/>
    </row>
    <row r="281" spans="3:11" x14ac:dyDescent="0.2">
      <c r="C281" s="57"/>
      <c r="D281" s="57"/>
      <c r="E281" s="57"/>
      <c r="F281" s="57"/>
      <c r="G281" s="57"/>
      <c r="H281" s="57"/>
      <c r="I281" s="57"/>
      <c r="J281" s="57"/>
      <c r="K281" s="57"/>
    </row>
    <row r="282" spans="3:11" x14ac:dyDescent="0.2">
      <c r="C282" s="57"/>
      <c r="D282" s="57"/>
      <c r="E282" s="57"/>
      <c r="F282" s="57"/>
      <c r="G282" s="57"/>
      <c r="H282" s="57"/>
      <c r="I282" s="57"/>
      <c r="J282" s="57"/>
      <c r="K282" s="57"/>
    </row>
    <row r="283" spans="3:11" x14ac:dyDescent="0.2">
      <c r="C283" s="57"/>
      <c r="D283" s="57"/>
      <c r="E283" s="57"/>
      <c r="F283" s="57"/>
      <c r="G283" s="57"/>
      <c r="H283" s="57"/>
      <c r="I283" s="57"/>
      <c r="J283" s="57"/>
      <c r="K283" s="57"/>
    </row>
    <row r="284" spans="3:11" x14ac:dyDescent="0.2">
      <c r="C284" s="57"/>
      <c r="D284" s="57"/>
      <c r="E284" s="57"/>
      <c r="F284" s="57"/>
      <c r="G284" s="57"/>
      <c r="H284" s="57"/>
      <c r="I284" s="57"/>
      <c r="J284" s="57"/>
      <c r="K284" s="57"/>
    </row>
    <row r="285" spans="3:11" x14ac:dyDescent="0.2">
      <c r="C285" s="57"/>
      <c r="D285" s="57"/>
      <c r="E285" s="57"/>
      <c r="F285" s="57"/>
      <c r="G285" s="57"/>
      <c r="H285" s="57"/>
      <c r="I285" s="57"/>
      <c r="J285" s="57"/>
      <c r="K285" s="57"/>
    </row>
    <row r="286" spans="3:11" x14ac:dyDescent="0.2">
      <c r="C286" s="57"/>
      <c r="D286" s="57"/>
      <c r="E286" s="57"/>
      <c r="F286" s="57"/>
      <c r="G286" s="57"/>
      <c r="H286" s="57"/>
      <c r="I286" s="57"/>
      <c r="J286" s="57"/>
      <c r="K286" s="57"/>
    </row>
    <row r="287" spans="3:11" x14ac:dyDescent="0.2">
      <c r="C287" s="57"/>
      <c r="D287" s="57"/>
      <c r="E287" s="57"/>
      <c r="F287" s="57"/>
      <c r="G287" s="57"/>
      <c r="H287" s="57"/>
      <c r="I287" s="57"/>
      <c r="J287" s="57"/>
      <c r="K287" s="57"/>
    </row>
    <row r="288" spans="3:11" x14ac:dyDescent="0.2">
      <c r="C288" s="57"/>
      <c r="D288" s="57"/>
      <c r="E288" s="57"/>
      <c r="F288" s="57"/>
      <c r="G288" s="57"/>
      <c r="H288" s="57"/>
      <c r="I288" s="57"/>
      <c r="J288" s="57"/>
      <c r="K288" s="57"/>
    </row>
    <row r="289" spans="3:11" x14ac:dyDescent="0.2">
      <c r="C289" s="57"/>
      <c r="D289" s="57"/>
      <c r="E289" s="57"/>
      <c r="F289" s="57"/>
      <c r="G289" s="57"/>
      <c r="H289" s="57"/>
      <c r="I289" s="57"/>
      <c r="J289" s="57"/>
      <c r="K289" s="57"/>
    </row>
    <row r="290" spans="3:11" x14ac:dyDescent="0.2">
      <c r="C290" s="57"/>
      <c r="D290" s="57"/>
      <c r="E290" s="57"/>
      <c r="F290" s="57"/>
      <c r="G290" s="57"/>
      <c r="H290" s="57"/>
      <c r="I290" s="57"/>
      <c r="J290" s="57"/>
      <c r="K290" s="57"/>
    </row>
    <row r="291" spans="3:11" x14ac:dyDescent="0.2">
      <c r="C291" s="57"/>
      <c r="D291" s="57"/>
      <c r="E291" s="57"/>
      <c r="F291" s="57"/>
      <c r="G291" s="57"/>
      <c r="H291" s="57"/>
      <c r="I291" s="57"/>
      <c r="J291" s="57"/>
      <c r="K291" s="57"/>
    </row>
    <row r="292" spans="3:11" x14ac:dyDescent="0.2">
      <c r="C292" s="57"/>
      <c r="D292" s="57"/>
      <c r="E292" s="57"/>
      <c r="F292" s="57"/>
      <c r="G292" s="57"/>
      <c r="H292" s="57"/>
      <c r="I292" s="57"/>
      <c r="J292" s="57"/>
      <c r="K292" s="57"/>
    </row>
    <row r="293" spans="3:11" x14ac:dyDescent="0.2">
      <c r="C293" s="57"/>
      <c r="D293" s="57"/>
      <c r="E293" s="57"/>
      <c r="F293" s="57"/>
      <c r="G293" s="57"/>
      <c r="H293" s="57"/>
      <c r="I293" s="57"/>
      <c r="J293" s="57"/>
      <c r="K293" s="57"/>
    </row>
    <row r="294" spans="3:11" x14ac:dyDescent="0.2">
      <c r="C294" s="57"/>
      <c r="D294" s="57"/>
      <c r="E294" s="57"/>
      <c r="F294" s="57"/>
      <c r="G294" s="57"/>
      <c r="H294" s="57"/>
      <c r="I294" s="57"/>
      <c r="J294" s="57"/>
      <c r="K294" s="57"/>
    </row>
    <row r="295" spans="3:11" x14ac:dyDescent="0.2">
      <c r="C295" s="57"/>
      <c r="D295" s="57"/>
      <c r="E295" s="57"/>
      <c r="F295" s="57"/>
      <c r="G295" s="57"/>
      <c r="H295" s="57"/>
      <c r="I295" s="57"/>
      <c r="J295" s="57"/>
      <c r="K295" s="57"/>
    </row>
    <row r="296" spans="3:11" x14ac:dyDescent="0.2">
      <c r="C296" s="57"/>
      <c r="D296" s="57"/>
      <c r="E296" s="57"/>
      <c r="F296" s="57"/>
      <c r="G296" s="57"/>
      <c r="H296" s="57"/>
      <c r="I296" s="57"/>
      <c r="J296" s="57"/>
      <c r="K296" s="57"/>
    </row>
    <row r="297" spans="3:11" x14ac:dyDescent="0.2">
      <c r="C297" s="57"/>
      <c r="D297" s="57"/>
      <c r="E297" s="57"/>
      <c r="F297" s="57"/>
      <c r="G297" s="57"/>
      <c r="H297" s="57"/>
      <c r="I297" s="57"/>
      <c r="J297" s="57"/>
      <c r="K297" s="57"/>
    </row>
    <row r="298" spans="3:11" x14ac:dyDescent="0.2">
      <c r="C298" s="57"/>
      <c r="D298" s="57"/>
      <c r="E298" s="57"/>
      <c r="F298" s="57"/>
      <c r="G298" s="57"/>
      <c r="H298" s="57"/>
      <c r="I298" s="57"/>
      <c r="J298" s="57"/>
      <c r="K298" s="57"/>
    </row>
    <row r="299" spans="3:11" x14ac:dyDescent="0.2">
      <c r="C299" s="57"/>
      <c r="D299" s="57"/>
      <c r="E299" s="57"/>
      <c r="F299" s="57"/>
      <c r="G299" s="57"/>
      <c r="H299" s="57"/>
      <c r="I299" s="57"/>
      <c r="J299" s="57"/>
      <c r="K299" s="57"/>
    </row>
    <row r="300" spans="3:11" x14ac:dyDescent="0.2">
      <c r="C300" s="57"/>
      <c r="D300" s="57"/>
      <c r="E300" s="57"/>
      <c r="F300" s="57"/>
      <c r="G300" s="57"/>
      <c r="H300" s="57"/>
      <c r="I300" s="57"/>
      <c r="J300" s="57"/>
      <c r="K300" s="57"/>
    </row>
    <row r="301" spans="3:11" x14ac:dyDescent="0.2">
      <c r="C301" s="57"/>
      <c r="D301" s="57"/>
      <c r="E301" s="57"/>
      <c r="F301" s="57"/>
      <c r="G301" s="57"/>
      <c r="H301" s="57"/>
      <c r="I301" s="57"/>
      <c r="J301" s="57"/>
      <c r="K301" s="57"/>
    </row>
    <row r="302" spans="3:11" x14ac:dyDescent="0.2">
      <c r="C302" s="57"/>
      <c r="D302" s="57"/>
      <c r="E302" s="57"/>
      <c r="F302" s="57"/>
      <c r="G302" s="57"/>
      <c r="H302" s="57"/>
      <c r="I302" s="57"/>
      <c r="J302" s="57"/>
      <c r="K302" s="57"/>
    </row>
    <row r="303" spans="3:11" x14ac:dyDescent="0.2">
      <c r="C303" s="57"/>
      <c r="D303" s="57"/>
      <c r="E303" s="57"/>
      <c r="F303" s="57"/>
      <c r="G303" s="57"/>
      <c r="H303" s="57"/>
      <c r="I303" s="57"/>
      <c r="J303" s="57"/>
      <c r="K303" s="57"/>
    </row>
    <row r="304" spans="3:11" x14ac:dyDescent="0.2">
      <c r="C304" s="57"/>
      <c r="D304" s="57"/>
      <c r="E304" s="57"/>
      <c r="F304" s="57"/>
      <c r="G304" s="57"/>
      <c r="H304" s="57"/>
      <c r="I304" s="57"/>
      <c r="J304" s="57"/>
      <c r="K304" s="57"/>
    </row>
    <row r="305" spans="3:11" x14ac:dyDescent="0.2">
      <c r="C305" s="57"/>
      <c r="D305" s="57"/>
      <c r="E305" s="57"/>
      <c r="F305" s="57"/>
      <c r="G305" s="57"/>
      <c r="H305" s="57"/>
      <c r="I305" s="57"/>
      <c r="J305" s="57"/>
      <c r="K305" s="57"/>
    </row>
    <row r="306" spans="3:11" x14ac:dyDescent="0.2">
      <c r="C306" s="57"/>
      <c r="D306" s="57"/>
      <c r="E306" s="57"/>
      <c r="F306" s="57"/>
      <c r="G306" s="57"/>
      <c r="H306" s="57"/>
      <c r="I306" s="57"/>
      <c r="J306" s="57"/>
      <c r="K306" s="57"/>
    </row>
    <row r="307" spans="3:11" x14ac:dyDescent="0.2">
      <c r="C307" s="57"/>
      <c r="D307" s="57"/>
      <c r="E307" s="57"/>
      <c r="F307" s="57"/>
      <c r="G307" s="57"/>
      <c r="H307" s="57"/>
      <c r="I307" s="57"/>
      <c r="J307" s="57"/>
      <c r="K307" s="57"/>
    </row>
    <row r="308" spans="3:11" x14ac:dyDescent="0.2">
      <c r="C308" s="57"/>
      <c r="D308" s="57"/>
      <c r="E308" s="57"/>
      <c r="F308" s="57"/>
      <c r="G308" s="57"/>
      <c r="H308" s="57"/>
      <c r="I308" s="57"/>
      <c r="J308" s="57"/>
      <c r="K308" s="57"/>
    </row>
    <row r="309" spans="3:11" x14ac:dyDescent="0.2">
      <c r="C309" s="57"/>
      <c r="D309" s="57"/>
      <c r="E309" s="57"/>
      <c r="F309" s="57"/>
      <c r="G309" s="57"/>
      <c r="H309" s="57"/>
      <c r="I309" s="57"/>
      <c r="J309" s="57"/>
      <c r="K309" s="57"/>
    </row>
    <row r="310" spans="3:11" x14ac:dyDescent="0.2">
      <c r="C310" s="57"/>
      <c r="D310" s="57"/>
      <c r="E310" s="57"/>
      <c r="F310" s="57"/>
      <c r="G310" s="57"/>
      <c r="H310" s="57"/>
      <c r="I310" s="57"/>
      <c r="J310" s="57"/>
      <c r="K310" s="57"/>
    </row>
    <row r="311" spans="3:11" x14ac:dyDescent="0.2">
      <c r="C311" s="57"/>
      <c r="D311" s="57"/>
      <c r="E311" s="57"/>
      <c r="F311" s="57"/>
      <c r="G311" s="57"/>
      <c r="H311" s="57"/>
      <c r="I311" s="57"/>
      <c r="J311" s="57"/>
      <c r="K311" s="57"/>
    </row>
    <row r="312" spans="3:11" x14ac:dyDescent="0.2">
      <c r="C312" s="57"/>
      <c r="D312" s="57"/>
      <c r="E312" s="57"/>
      <c r="F312" s="57"/>
      <c r="G312" s="57"/>
      <c r="H312" s="57"/>
      <c r="I312" s="57"/>
      <c r="J312" s="57"/>
      <c r="K312" s="57"/>
    </row>
    <row r="313" spans="3:11" x14ac:dyDescent="0.2">
      <c r="C313" s="57"/>
      <c r="D313" s="57"/>
      <c r="E313" s="57"/>
      <c r="F313" s="57"/>
      <c r="G313" s="57"/>
      <c r="H313" s="57"/>
      <c r="I313" s="57"/>
      <c r="J313" s="57"/>
      <c r="K313" s="57"/>
    </row>
    <row r="314" spans="3:11" x14ac:dyDescent="0.2">
      <c r="C314" s="57"/>
      <c r="D314" s="57"/>
      <c r="E314" s="57"/>
      <c r="F314" s="57"/>
      <c r="G314" s="57"/>
      <c r="H314" s="57"/>
      <c r="I314" s="57"/>
      <c r="J314" s="57"/>
      <c r="K314" s="57"/>
    </row>
    <row r="315" spans="3:11" x14ac:dyDescent="0.2">
      <c r="C315" s="57"/>
      <c r="D315" s="57"/>
      <c r="E315" s="57"/>
      <c r="F315" s="57"/>
      <c r="G315" s="57"/>
      <c r="H315" s="57"/>
      <c r="I315" s="57"/>
      <c r="J315" s="57"/>
      <c r="K315" s="57"/>
    </row>
    <row r="316" spans="3:11" x14ac:dyDescent="0.2">
      <c r="C316" s="57"/>
      <c r="D316" s="57"/>
      <c r="E316" s="57"/>
      <c r="F316" s="57"/>
      <c r="G316" s="57"/>
      <c r="H316" s="57"/>
      <c r="I316" s="57"/>
      <c r="J316" s="57"/>
      <c r="K316" s="57"/>
    </row>
    <row r="317" spans="3:11" x14ac:dyDescent="0.2">
      <c r="C317" s="57"/>
      <c r="D317" s="57"/>
      <c r="E317" s="57"/>
      <c r="F317" s="57"/>
      <c r="G317" s="57"/>
      <c r="H317" s="57"/>
      <c r="I317" s="57"/>
      <c r="J317" s="57"/>
      <c r="K317" s="57"/>
    </row>
    <row r="318" spans="3:11" x14ac:dyDescent="0.2">
      <c r="C318" s="57"/>
      <c r="D318" s="57"/>
      <c r="E318" s="57"/>
      <c r="F318" s="57"/>
      <c r="G318" s="57"/>
      <c r="H318" s="57"/>
      <c r="I318" s="57"/>
      <c r="J318" s="57"/>
      <c r="K318" s="57"/>
    </row>
    <row r="319" spans="3:11" x14ac:dyDescent="0.2">
      <c r="C319" s="57"/>
      <c r="D319" s="57"/>
      <c r="E319" s="57"/>
      <c r="F319" s="57"/>
      <c r="G319" s="57"/>
      <c r="H319" s="57"/>
      <c r="I319" s="57"/>
      <c r="J319" s="57"/>
      <c r="K319" s="57"/>
    </row>
    <row r="320" spans="3:11" x14ac:dyDescent="0.2">
      <c r="C320" s="57"/>
      <c r="D320" s="57"/>
      <c r="E320" s="57"/>
      <c r="F320" s="57"/>
      <c r="G320" s="57"/>
      <c r="H320" s="57"/>
      <c r="I320" s="57"/>
      <c r="J320" s="57"/>
      <c r="K320" s="57"/>
    </row>
    <row r="321" spans="3:11" x14ac:dyDescent="0.2">
      <c r="C321" s="57"/>
      <c r="D321" s="57"/>
      <c r="E321" s="57"/>
      <c r="F321" s="57"/>
      <c r="G321" s="57"/>
      <c r="H321" s="57"/>
      <c r="I321" s="57"/>
      <c r="J321" s="57"/>
      <c r="K321" s="57"/>
    </row>
    <row r="322" spans="3:11" x14ac:dyDescent="0.2">
      <c r="C322" s="57"/>
      <c r="D322" s="57"/>
      <c r="E322" s="57"/>
      <c r="F322" s="57"/>
      <c r="G322" s="57"/>
      <c r="H322" s="57"/>
      <c r="I322" s="57"/>
      <c r="J322" s="57"/>
      <c r="K322" s="57"/>
    </row>
    <row r="323" spans="3:11" x14ac:dyDescent="0.2">
      <c r="C323" s="57"/>
      <c r="D323" s="57"/>
      <c r="E323" s="57"/>
      <c r="F323" s="57"/>
      <c r="G323" s="57"/>
      <c r="H323" s="57"/>
      <c r="I323" s="57"/>
      <c r="J323" s="57"/>
      <c r="K323" s="57"/>
    </row>
    <row r="324" spans="3:11" x14ac:dyDescent="0.2">
      <c r="C324" s="57"/>
      <c r="D324" s="57"/>
      <c r="E324" s="57"/>
      <c r="F324" s="57"/>
      <c r="G324" s="57"/>
      <c r="H324" s="57"/>
      <c r="I324" s="57"/>
      <c r="J324" s="57"/>
      <c r="K324" s="57"/>
    </row>
    <row r="325" spans="3:11" x14ac:dyDescent="0.2">
      <c r="C325" s="57"/>
      <c r="D325" s="57"/>
      <c r="E325" s="57"/>
      <c r="F325" s="57"/>
      <c r="G325" s="57"/>
      <c r="H325" s="57"/>
      <c r="I325" s="57"/>
      <c r="J325" s="57"/>
      <c r="K325" s="57"/>
    </row>
    <row r="326" spans="3:11" x14ac:dyDescent="0.2">
      <c r="C326" s="57"/>
      <c r="D326" s="57"/>
      <c r="E326" s="57"/>
      <c r="F326" s="57"/>
      <c r="G326" s="57"/>
      <c r="H326" s="57"/>
      <c r="I326" s="57"/>
      <c r="J326" s="57"/>
      <c r="K326" s="57"/>
    </row>
    <row r="327" spans="3:11" x14ac:dyDescent="0.2">
      <c r="C327" s="57"/>
      <c r="D327" s="57"/>
      <c r="E327" s="57"/>
      <c r="F327" s="57"/>
      <c r="G327" s="57"/>
      <c r="H327" s="57"/>
      <c r="I327" s="57"/>
      <c r="J327" s="57"/>
      <c r="K327" s="57"/>
    </row>
    <row r="328" spans="3:11" x14ac:dyDescent="0.2">
      <c r="C328" s="57"/>
      <c r="D328" s="57"/>
      <c r="E328" s="57"/>
      <c r="F328" s="57"/>
      <c r="G328" s="57"/>
      <c r="H328" s="57"/>
      <c r="I328" s="57"/>
      <c r="J328" s="57"/>
      <c r="K328" s="57"/>
    </row>
    <row r="329" spans="3:11" x14ac:dyDescent="0.2">
      <c r="C329" s="57"/>
      <c r="D329" s="57"/>
      <c r="E329" s="57"/>
      <c r="F329" s="57"/>
      <c r="G329" s="57"/>
      <c r="H329" s="57"/>
      <c r="I329" s="57"/>
      <c r="J329" s="57"/>
      <c r="K329" s="57"/>
    </row>
    <row r="330" spans="3:11" x14ac:dyDescent="0.2">
      <c r="C330" s="57"/>
      <c r="D330" s="57"/>
      <c r="E330" s="57"/>
      <c r="F330" s="57"/>
      <c r="G330" s="57"/>
      <c r="H330" s="57"/>
      <c r="I330" s="57"/>
      <c r="J330" s="57"/>
      <c r="K330" s="57"/>
    </row>
    <row r="331" spans="3:11" x14ac:dyDescent="0.2">
      <c r="C331" s="57"/>
      <c r="D331" s="57"/>
      <c r="E331" s="57"/>
      <c r="F331" s="57"/>
      <c r="G331" s="57"/>
      <c r="H331" s="57"/>
      <c r="I331" s="57"/>
      <c r="J331" s="57"/>
      <c r="K331" s="57"/>
    </row>
    <row r="332" spans="3:11" x14ac:dyDescent="0.2">
      <c r="C332" s="57"/>
      <c r="D332" s="57"/>
      <c r="E332" s="57"/>
      <c r="F332" s="57"/>
      <c r="G332" s="57"/>
      <c r="H332" s="57"/>
      <c r="I332" s="57"/>
      <c r="J332" s="57"/>
      <c r="K332" s="57"/>
    </row>
    <row r="333" spans="3:11" x14ac:dyDescent="0.2">
      <c r="C333" s="57"/>
      <c r="D333" s="57"/>
      <c r="E333" s="57"/>
      <c r="F333" s="57"/>
      <c r="G333" s="57"/>
      <c r="H333" s="57"/>
      <c r="I333" s="57"/>
      <c r="J333" s="57"/>
      <c r="K333" s="57"/>
    </row>
    <row r="334" spans="3:11" x14ac:dyDescent="0.2">
      <c r="C334" s="57"/>
      <c r="D334" s="57"/>
      <c r="E334" s="57"/>
      <c r="F334" s="57"/>
      <c r="G334" s="57"/>
      <c r="H334" s="57"/>
      <c r="I334" s="57"/>
      <c r="J334" s="57"/>
      <c r="K334" s="57"/>
    </row>
    <row r="335" spans="3:11" x14ac:dyDescent="0.2">
      <c r="C335" s="57"/>
      <c r="D335" s="57"/>
      <c r="E335" s="57"/>
      <c r="F335" s="57"/>
      <c r="G335" s="57"/>
      <c r="H335" s="57"/>
      <c r="I335" s="57"/>
      <c r="J335" s="57"/>
      <c r="K335" s="57"/>
    </row>
    <row r="336" spans="3:11" x14ac:dyDescent="0.2">
      <c r="C336" s="57"/>
      <c r="D336" s="57"/>
      <c r="E336" s="57"/>
      <c r="F336" s="57"/>
      <c r="G336" s="57"/>
      <c r="H336" s="57"/>
      <c r="I336" s="57"/>
      <c r="J336" s="57"/>
      <c r="K336" s="57"/>
    </row>
    <row r="337" spans="3:11" x14ac:dyDescent="0.2">
      <c r="C337" s="57"/>
      <c r="D337" s="57"/>
      <c r="E337" s="57"/>
      <c r="F337" s="57"/>
      <c r="G337" s="57"/>
      <c r="H337" s="57"/>
      <c r="I337" s="57"/>
      <c r="J337" s="57"/>
      <c r="K337" s="57"/>
    </row>
    <row r="338" spans="3:11" x14ac:dyDescent="0.2">
      <c r="C338" s="57"/>
      <c r="D338" s="57"/>
      <c r="E338" s="57"/>
      <c r="F338" s="57"/>
      <c r="G338" s="57"/>
      <c r="H338" s="57"/>
      <c r="I338" s="57"/>
      <c r="J338" s="57"/>
      <c r="K338" s="57"/>
    </row>
    <row r="339" spans="3:11" x14ac:dyDescent="0.2">
      <c r="C339" s="57"/>
      <c r="D339" s="57"/>
      <c r="E339" s="57"/>
      <c r="F339" s="57"/>
      <c r="G339" s="57"/>
      <c r="H339" s="57"/>
      <c r="I339" s="57"/>
      <c r="J339" s="57"/>
      <c r="K339" s="57"/>
    </row>
    <row r="340" spans="3:11" x14ac:dyDescent="0.2">
      <c r="C340" s="57"/>
      <c r="D340" s="57"/>
      <c r="E340" s="57"/>
      <c r="F340" s="57"/>
      <c r="G340" s="57"/>
      <c r="H340" s="57"/>
      <c r="I340" s="57"/>
      <c r="J340" s="57"/>
      <c r="K340" s="57"/>
    </row>
    <row r="341" spans="3:11" x14ac:dyDescent="0.2">
      <c r="C341" s="57"/>
      <c r="D341" s="57"/>
      <c r="E341" s="57"/>
      <c r="F341" s="57"/>
      <c r="G341" s="57"/>
      <c r="H341" s="57"/>
      <c r="I341" s="57"/>
      <c r="J341" s="57"/>
      <c r="K341" s="57"/>
    </row>
    <row r="342" spans="3:11" x14ac:dyDescent="0.2">
      <c r="C342" s="57"/>
      <c r="D342" s="57"/>
      <c r="E342" s="57"/>
      <c r="F342" s="57"/>
      <c r="G342" s="57"/>
      <c r="H342" s="57"/>
      <c r="I342" s="57"/>
      <c r="J342" s="57"/>
      <c r="K342" s="57"/>
    </row>
    <row r="343" spans="3:11" x14ac:dyDescent="0.2">
      <c r="C343" s="57"/>
      <c r="D343" s="57"/>
      <c r="E343" s="57"/>
      <c r="F343" s="57"/>
      <c r="G343" s="57"/>
      <c r="H343" s="57"/>
      <c r="I343" s="57"/>
      <c r="J343" s="57"/>
      <c r="K343" s="57"/>
    </row>
    <row r="344" spans="3:11" x14ac:dyDescent="0.2">
      <c r="C344" s="57"/>
      <c r="D344" s="57"/>
      <c r="E344" s="57"/>
      <c r="F344" s="57"/>
      <c r="G344" s="57"/>
      <c r="H344" s="57"/>
      <c r="I344" s="57"/>
      <c r="J344" s="57"/>
      <c r="K344" s="57"/>
    </row>
    <row r="345" spans="3:11" x14ac:dyDescent="0.2">
      <c r="C345" s="57"/>
      <c r="D345" s="57"/>
      <c r="E345" s="57"/>
      <c r="F345" s="57"/>
      <c r="G345" s="57"/>
      <c r="H345" s="57"/>
      <c r="I345" s="57"/>
      <c r="J345" s="57"/>
      <c r="K345" s="57"/>
    </row>
    <row r="346" spans="3:11" x14ac:dyDescent="0.2">
      <c r="C346" s="57"/>
      <c r="D346" s="57"/>
      <c r="E346" s="57"/>
      <c r="F346" s="57"/>
      <c r="G346" s="57"/>
      <c r="H346" s="57"/>
      <c r="I346" s="57"/>
      <c r="J346" s="57"/>
      <c r="K346" s="57"/>
    </row>
    <row r="347" spans="3:11" x14ac:dyDescent="0.2">
      <c r="C347" s="57"/>
      <c r="D347" s="57"/>
      <c r="E347" s="57"/>
      <c r="F347" s="57"/>
      <c r="G347" s="57"/>
      <c r="H347" s="57"/>
      <c r="I347" s="57"/>
      <c r="J347" s="57"/>
      <c r="K347" s="57"/>
    </row>
    <row r="348" spans="3:11" x14ac:dyDescent="0.2">
      <c r="C348" s="57"/>
      <c r="D348" s="57"/>
      <c r="E348" s="57"/>
      <c r="F348" s="57"/>
      <c r="G348" s="57"/>
      <c r="H348" s="57"/>
      <c r="I348" s="57"/>
      <c r="J348" s="57"/>
      <c r="K348" s="57"/>
    </row>
    <row r="349" spans="3:11" x14ac:dyDescent="0.2">
      <c r="C349" s="57"/>
      <c r="D349" s="57"/>
      <c r="E349" s="57"/>
      <c r="F349" s="57"/>
      <c r="G349" s="57"/>
      <c r="H349" s="57"/>
      <c r="I349" s="57"/>
      <c r="J349" s="57"/>
      <c r="K349" s="57"/>
    </row>
    <row r="350" spans="3:11" x14ac:dyDescent="0.2">
      <c r="C350" s="57"/>
      <c r="D350" s="57"/>
      <c r="E350" s="57"/>
      <c r="F350" s="57"/>
      <c r="G350" s="57"/>
      <c r="H350" s="57"/>
      <c r="I350" s="57"/>
      <c r="J350" s="57"/>
      <c r="K350" s="57"/>
    </row>
    <row r="351" spans="3:11" x14ac:dyDescent="0.2">
      <c r="C351" s="57"/>
      <c r="D351" s="57"/>
      <c r="E351" s="57"/>
      <c r="F351" s="57"/>
      <c r="G351" s="57"/>
      <c r="H351" s="57"/>
      <c r="I351" s="57"/>
      <c r="J351" s="57"/>
      <c r="K351" s="57"/>
    </row>
    <row r="352" spans="3:11" x14ac:dyDescent="0.2">
      <c r="C352" s="57"/>
      <c r="D352" s="57"/>
      <c r="E352" s="57"/>
      <c r="F352" s="57"/>
      <c r="G352" s="57"/>
      <c r="H352" s="57"/>
      <c r="I352" s="57"/>
      <c r="J352" s="57"/>
      <c r="K352" s="57"/>
    </row>
    <row r="353" spans="3:11" x14ac:dyDescent="0.2">
      <c r="C353" s="57"/>
      <c r="D353" s="57"/>
      <c r="E353" s="57"/>
      <c r="F353" s="57"/>
      <c r="G353" s="57"/>
      <c r="H353" s="57"/>
      <c r="I353" s="57"/>
      <c r="J353" s="57"/>
      <c r="K353" s="57"/>
    </row>
    <row r="354" spans="3:11" x14ac:dyDescent="0.2">
      <c r="C354" s="57"/>
      <c r="D354" s="57"/>
      <c r="E354" s="57"/>
      <c r="F354" s="57"/>
      <c r="G354" s="57"/>
      <c r="H354" s="57"/>
      <c r="I354" s="57"/>
      <c r="J354" s="57"/>
      <c r="K354" s="57"/>
    </row>
    <row r="355" spans="3:11" x14ac:dyDescent="0.2">
      <c r="C355" s="57"/>
      <c r="D355" s="57"/>
      <c r="E355" s="57"/>
      <c r="F355" s="57"/>
      <c r="G355" s="57"/>
      <c r="H355" s="57"/>
      <c r="I355" s="57"/>
      <c r="J355" s="57"/>
      <c r="K355" s="57"/>
    </row>
    <row r="356" spans="3:11" x14ac:dyDescent="0.2">
      <c r="C356" s="57"/>
      <c r="D356" s="57"/>
      <c r="E356" s="57"/>
      <c r="F356" s="57"/>
      <c r="G356" s="57"/>
      <c r="H356" s="57"/>
      <c r="I356" s="57"/>
      <c r="J356" s="57"/>
      <c r="K356" s="57"/>
    </row>
    <row r="357" spans="3:11" x14ac:dyDescent="0.2">
      <c r="C357" s="57"/>
      <c r="D357" s="57"/>
      <c r="E357" s="57"/>
      <c r="F357" s="57"/>
      <c r="G357" s="57"/>
      <c r="H357" s="57"/>
      <c r="I357" s="57"/>
      <c r="J357" s="57"/>
      <c r="K357" s="57"/>
    </row>
    <row r="358" spans="3:11" x14ac:dyDescent="0.2">
      <c r="C358" s="57"/>
      <c r="D358" s="57"/>
      <c r="E358" s="57"/>
      <c r="F358" s="57"/>
      <c r="G358" s="57"/>
      <c r="H358" s="57"/>
      <c r="I358" s="57"/>
      <c r="J358" s="57"/>
      <c r="K358" s="57"/>
    </row>
    <row r="359" spans="3:11" x14ac:dyDescent="0.2">
      <c r="C359" s="57"/>
      <c r="D359" s="57"/>
      <c r="E359" s="57"/>
      <c r="F359" s="57"/>
      <c r="G359" s="57"/>
      <c r="H359" s="57"/>
      <c r="I359" s="57"/>
      <c r="J359" s="57"/>
      <c r="K359" s="57"/>
    </row>
    <row r="360" spans="3:11" x14ac:dyDescent="0.2">
      <c r="C360" s="57"/>
      <c r="D360" s="57"/>
      <c r="E360" s="57"/>
      <c r="F360" s="57"/>
      <c r="G360" s="57"/>
      <c r="H360" s="57"/>
      <c r="I360" s="57"/>
      <c r="J360" s="57"/>
      <c r="K360" s="57"/>
    </row>
    <row r="361" spans="3:11" x14ac:dyDescent="0.2">
      <c r="C361" s="57"/>
      <c r="D361" s="57"/>
      <c r="E361" s="57"/>
      <c r="F361" s="57"/>
      <c r="G361" s="57"/>
      <c r="H361" s="57"/>
      <c r="I361" s="57"/>
      <c r="J361" s="57"/>
      <c r="K361" s="57"/>
    </row>
    <row r="362" spans="3:11" x14ac:dyDescent="0.2">
      <c r="C362" s="57"/>
      <c r="D362" s="57"/>
      <c r="E362" s="57"/>
      <c r="F362" s="57"/>
      <c r="G362" s="57"/>
      <c r="H362" s="57"/>
      <c r="I362" s="57"/>
      <c r="J362" s="57"/>
      <c r="K362" s="57"/>
    </row>
    <row r="363" spans="3:11" x14ac:dyDescent="0.2">
      <c r="C363" s="57"/>
      <c r="D363" s="57"/>
      <c r="E363" s="57"/>
      <c r="F363" s="57"/>
      <c r="G363" s="57"/>
      <c r="H363" s="57"/>
      <c r="I363" s="57"/>
      <c r="J363" s="57"/>
      <c r="K363" s="57"/>
    </row>
    <row r="364" spans="3:11" x14ac:dyDescent="0.2">
      <c r="C364" s="57"/>
      <c r="D364" s="57"/>
      <c r="E364" s="57"/>
      <c r="F364" s="57"/>
      <c r="G364" s="57"/>
      <c r="H364" s="57"/>
      <c r="I364" s="57"/>
      <c r="J364" s="57"/>
      <c r="K364" s="57"/>
    </row>
    <row r="365" spans="3:11" x14ac:dyDescent="0.2">
      <c r="C365" s="57"/>
      <c r="D365" s="57"/>
      <c r="E365" s="57"/>
      <c r="F365" s="57"/>
      <c r="G365" s="57"/>
      <c r="H365" s="57"/>
      <c r="I365" s="57"/>
      <c r="J365" s="57"/>
      <c r="K365" s="57"/>
    </row>
    <row r="366" spans="3:11" x14ac:dyDescent="0.2">
      <c r="C366" s="57"/>
      <c r="D366" s="57"/>
      <c r="E366" s="57"/>
      <c r="F366" s="57"/>
      <c r="G366" s="57"/>
      <c r="H366" s="57"/>
      <c r="I366" s="57"/>
      <c r="J366" s="57"/>
      <c r="K366" s="57"/>
    </row>
    <row r="367" spans="3:11" x14ac:dyDescent="0.2">
      <c r="C367" s="57"/>
      <c r="D367" s="57"/>
      <c r="E367" s="57"/>
      <c r="F367" s="57"/>
      <c r="G367" s="57"/>
      <c r="H367" s="57"/>
      <c r="I367" s="57"/>
      <c r="J367" s="57"/>
      <c r="K367" s="57"/>
    </row>
    <row r="368" spans="3:11" x14ac:dyDescent="0.2">
      <c r="C368" s="57"/>
      <c r="D368" s="57"/>
      <c r="E368" s="57"/>
      <c r="F368" s="57"/>
      <c r="G368" s="57"/>
      <c r="H368" s="57"/>
      <c r="I368" s="57"/>
      <c r="J368" s="57"/>
      <c r="K368" s="57"/>
    </row>
    <row r="369" spans="3:11" x14ac:dyDescent="0.2">
      <c r="C369" s="57"/>
      <c r="D369" s="57"/>
      <c r="E369" s="57"/>
      <c r="F369" s="57"/>
      <c r="G369" s="57"/>
      <c r="H369" s="57"/>
      <c r="I369" s="57"/>
      <c r="J369" s="57"/>
      <c r="K369" s="57"/>
    </row>
    <row r="370" spans="3:11" x14ac:dyDescent="0.2">
      <c r="C370" s="57"/>
      <c r="D370" s="57"/>
      <c r="E370" s="57"/>
      <c r="F370" s="57"/>
      <c r="G370" s="57"/>
      <c r="H370" s="57"/>
      <c r="I370" s="57"/>
      <c r="J370" s="57"/>
      <c r="K370" s="57"/>
    </row>
    <row r="371" spans="3:11" x14ac:dyDescent="0.2">
      <c r="C371" s="57"/>
      <c r="D371" s="57"/>
      <c r="E371" s="57"/>
      <c r="F371" s="57"/>
      <c r="G371" s="57"/>
      <c r="H371" s="57"/>
      <c r="I371" s="57"/>
      <c r="J371" s="57"/>
      <c r="K371" s="57"/>
    </row>
    <row r="372" spans="3:11" x14ac:dyDescent="0.2">
      <c r="C372" s="57"/>
      <c r="D372" s="57"/>
      <c r="E372" s="57"/>
      <c r="F372" s="57"/>
      <c r="G372" s="57"/>
      <c r="H372" s="57"/>
      <c r="I372" s="57"/>
      <c r="J372" s="57"/>
      <c r="K372" s="57"/>
    </row>
    <row r="373" spans="3:11" x14ac:dyDescent="0.2">
      <c r="C373" s="57"/>
      <c r="D373" s="57"/>
      <c r="E373" s="57"/>
      <c r="F373" s="57"/>
      <c r="G373" s="57"/>
      <c r="H373" s="57"/>
      <c r="I373" s="57"/>
      <c r="J373" s="57"/>
      <c r="K373" s="57"/>
    </row>
    <row r="374" spans="3:11" x14ac:dyDescent="0.2">
      <c r="C374" s="57"/>
      <c r="D374" s="57"/>
      <c r="E374" s="57"/>
      <c r="F374" s="57"/>
      <c r="G374" s="57"/>
      <c r="H374" s="57"/>
      <c r="I374" s="57"/>
      <c r="J374" s="57"/>
      <c r="K374" s="57"/>
    </row>
    <row r="375" spans="3:11" x14ac:dyDescent="0.2">
      <c r="C375" s="57"/>
      <c r="D375" s="57"/>
      <c r="E375" s="57"/>
      <c r="F375" s="57"/>
      <c r="G375" s="57"/>
      <c r="H375" s="57"/>
      <c r="I375" s="57"/>
      <c r="J375" s="57"/>
      <c r="K375" s="57"/>
    </row>
    <row r="376" spans="3:11" x14ac:dyDescent="0.2">
      <c r="C376" s="57"/>
      <c r="D376" s="57"/>
      <c r="E376" s="57"/>
      <c r="F376" s="57"/>
      <c r="G376" s="57"/>
      <c r="H376" s="57"/>
      <c r="I376" s="57"/>
      <c r="J376" s="57"/>
      <c r="K376" s="57"/>
    </row>
    <row r="377" spans="3:11" x14ac:dyDescent="0.2">
      <c r="C377" s="57"/>
      <c r="D377" s="57"/>
      <c r="E377" s="57"/>
      <c r="F377" s="57"/>
      <c r="G377" s="57"/>
      <c r="H377" s="57"/>
      <c r="I377" s="57"/>
      <c r="J377" s="57"/>
      <c r="K377" s="57"/>
    </row>
    <row r="378" spans="3:11" x14ac:dyDescent="0.2">
      <c r="C378" s="57"/>
      <c r="D378" s="57"/>
      <c r="E378" s="57"/>
      <c r="F378" s="57"/>
      <c r="G378" s="57"/>
      <c r="H378" s="57"/>
      <c r="I378" s="57"/>
      <c r="J378" s="57"/>
      <c r="K378" s="57"/>
    </row>
    <row r="379" spans="3:11" x14ac:dyDescent="0.2">
      <c r="C379" s="57"/>
      <c r="D379" s="57"/>
      <c r="E379" s="57"/>
      <c r="F379" s="57"/>
      <c r="G379" s="57"/>
      <c r="H379" s="57"/>
      <c r="I379" s="57"/>
      <c r="J379" s="57"/>
      <c r="K379" s="57"/>
    </row>
    <row r="380" spans="3:11" x14ac:dyDescent="0.2">
      <c r="C380" s="57"/>
      <c r="D380" s="57"/>
      <c r="E380" s="57"/>
      <c r="F380" s="57"/>
      <c r="G380" s="57"/>
      <c r="H380" s="57"/>
      <c r="I380" s="57"/>
      <c r="J380" s="57"/>
      <c r="K380" s="57"/>
    </row>
    <row r="381" spans="3:11" x14ac:dyDescent="0.2">
      <c r="C381" s="57"/>
      <c r="D381" s="57"/>
      <c r="E381" s="57"/>
      <c r="F381" s="57"/>
      <c r="G381" s="57"/>
      <c r="H381" s="57"/>
      <c r="I381" s="57"/>
      <c r="J381" s="57"/>
      <c r="K381" s="57"/>
    </row>
    <row r="382" spans="3:11" x14ac:dyDescent="0.2">
      <c r="C382" s="57"/>
      <c r="D382" s="57"/>
      <c r="E382" s="57"/>
      <c r="F382" s="57"/>
      <c r="G382" s="57"/>
      <c r="H382" s="57"/>
      <c r="I382" s="57"/>
      <c r="J382" s="57"/>
      <c r="K382" s="57"/>
    </row>
    <row r="383" spans="3:11" x14ac:dyDescent="0.2">
      <c r="C383" s="57"/>
      <c r="D383" s="57"/>
      <c r="E383" s="57"/>
      <c r="F383" s="57"/>
      <c r="G383" s="57"/>
      <c r="H383" s="57"/>
      <c r="I383" s="57"/>
      <c r="J383" s="57"/>
      <c r="K383" s="57"/>
    </row>
    <row r="384" spans="3:11" x14ac:dyDescent="0.2">
      <c r="C384" s="57"/>
      <c r="D384" s="57"/>
      <c r="E384" s="57"/>
      <c r="F384" s="57"/>
      <c r="G384" s="57"/>
      <c r="H384" s="57"/>
      <c r="I384" s="57"/>
      <c r="J384" s="57"/>
      <c r="K384" s="57"/>
    </row>
    <row r="385" spans="3:11" x14ac:dyDescent="0.2">
      <c r="C385" s="57"/>
      <c r="D385" s="57"/>
      <c r="E385" s="57"/>
      <c r="F385" s="57"/>
      <c r="G385" s="57"/>
      <c r="H385" s="57"/>
      <c r="I385" s="57"/>
      <c r="J385" s="57"/>
      <c r="K385" s="57"/>
    </row>
    <row r="386" spans="3:11" x14ac:dyDescent="0.2">
      <c r="C386" s="57"/>
      <c r="D386" s="57"/>
      <c r="E386" s="57"/>
      <c r="F386" s="57"/>
      <c r="G386" s="57"/>
      <c r="H386" s="57"/>
      <c r="I386" s="57"/>
      <c r="J386" s="57"/>
      <c r="K386" s="57"/>
    </row>
    <row r="387" spans="3:11" x14ac:dyDescent="0.2">
      <c r="C387" s="57"/>
      <c r="D387" s="57"/>
      <c r="E387" s="57"/>
      <c r="F387" s="57"/>
      <c r="G387" s="57"/>
      <c r="H387" s="57"/>
      <c r="I387" s="57"/>
      <c r="J387" s="57"/>
      <c r="K387" s="57"/>
    </row>
    <row r="388" spans="3:11" x14ac:dyDescent="0.2">
      <c r="C388" s="57"/>
      <c r="D388" s="57"/>
      <c r="E388" s="57"/>
      <c r="F388" s="57"/>
      <c r="G388" s="57"/>
      <c r="H388" s="57"/>
      <c r="I388" s="57"/>
      <c r="J388" s="57"/>
      <c r="K388" s="57"/>
    </row>
    <row r="389" spans="3:11" x14ac:dyDescent="0.2">
      <c r="C389" s="57"/>
      <c r="D389" s="57"/>
      <c r="E389" s="57"/>
      <c r="F389" s="57"/>
      <c r="G389" s="57"/>
      <c r="H389" s="57"/>
      <c r="I389" s="57"/>
      <c r="J389" s="57"/>
      <c r="K389" s="57"/>
    </row>
    <row r="390" spans="3:11" x14ac:dyDescent="0.2">
      <c r="C390" s="57"/>
      <c r="D390" s="57"/>
      <c r="E390" s="57"/>
      <c r="F390" s="57"/>
      <c r="G390" s="57"/>
      <c r="H390" s="57"/>
      <c r="I390" s="57"/>
      <c r="J390" s="57"/>
      <c r="K390" s="57"/>
    </row>
    <row r="391" spans="3:11" x14ac:dyDescent="0.2">
      <c r="C391" s="57"/>
      <c r="D391" s="57"/>
      <c r="E391" s="57"/>
      <c r="F391" s="57"/>
      <c r="G391" s="57"/>
      <c r="H391" s="57"/>
      <c r="I391" s="57"/>
      <c r="J391" s="57"/>
      <c r="K391" s="57"/>
    </row>
    <row r="392" spans="3:11" x14ac:dyDescent="0.2">
      <c r="C392" s="57"/>
      <c r="D392" s="57"/>
      <c r="E392" s="57"/>
      <c r="F392" s="57"/>
      <c r="G392" s="57"/>
      <c r="H392" s="57"/>
      <c r="I392" s="57"/>
      <c r="J392" s="57"/>
      <c r="K392" s="57"/>
    </row>
    <row r="393" spans="3:11" x14ac:dyDescent="0.2">
      <c r="C393" s="57"/>
      <c r="D393" s="57"/>
      <c r="E393" s="57"/>
      <c r="F393" s="57"/>
      <c r="G393" s="57"/>
      <c r="H393" s="57"/>
      <c r="I393" s="57"/>
      <c r="J393" s="57"/>
      <c r="K393" s="57"/>
    </row>
    <row r="394" spans="3:11" x14ac:dyDescent="0.2">
      <c r="C394" s="57"/>
      <c r="D394" s="57"/>
      <c r="E394" s="57"/>
      <c r="F394" s="57"/>
      <c r="G394" s="57"/>
      <c r="H394" s="57"/>
      <c r="I394" s="57"/>
      <c r="J394" s="57"/>
      <c r="K394" s="57"/>
    </row>
    <row r="395" spans="3:11" x14ac:dyDescent="0.2">
      <c r="C395" s="57"/>
      <c r="D395" s="57"/>
      <c r="E395" s="57"/>
      <c r="F395" s="57"/>
      <c r="G395" s="57"/>
      <c r="H395" s="57"/>
      <c r="I395" s="57"/>
      <c r="J395" s="57"/>
      <c r="K395" s="57"/>
    </row>
    <row r="396" spans="3:11" x14ac:dyDescent="0.2">
      <c r="C396" s="57"/>
      <c r="D396" s="57"/>
      <c r="E396" s="57"/>
      <c r="F396" s="57"/>
      <c r="G396" s="57"/>
      <c r="H396" s="57"/>
      <c r="I396" s="57"/>
      <c r="J396" s="57"/>
      <c r="K396" s="57"/>
    </row>
    <row r="397" spans="3:11" x14ac:dyDescent="0.2">
      <c r="C397" s="57"/>
      <c r="D397" s="57"/>
      <c r="E397" s="57"/>
      <c r="F397" s="57"/>
      <c r="G397" s="57"/>
      <c r="H397" s="57"/>
      <c r="I397" s="57"/>
      <c r="J397" s="57"/>
      <c r="K397" s="57"/>
    </row>
    <row r="398" spans="3:11" x14ac:dyDescent="0.2">
      <c r="C398" s="57"/>
      <c r="D398" s="57"/>
      <c r="E398" s="57"/>
      <c r="F398" s="57"/>
      <c r="G398" s="57"/>
      <c r="H398" s="57"/>
      <c r="I398" s="57"/>
      <c r="J398" s="57"/>
      <c r="K398" s="57"/>
    </row>
    <row r="399" spans="3:11" x14ac:dyDescent="0.2">
      <c r="C399" s="57"/>
      <c r="D399" s="57"/>
      <c r="E399" s="57"/>
      <c r="F399" s="57"/>
      <c r="G399" s="57"/>
      <c r="H399" s="57"/>
      <c r="I399" s="57"/>
      <c r="J399" s="57"/>
      <c r="K399" s="57"/>
    </row>
    <row r="400" spans="3:11" x14ac:dyDescent="0.2">
      <c r="C400" s="57"/>
      <c r="D400" s="57"/>
      <c r="E400" s="57"/>
      <c r="F400" s="57"/>
      <c r="G400" s="57"/>
      <c r="H400" s="57"/>
      <c r="I400" s="57"/>
      <c r="J400" s="57"/>
      <c r="K400" s="57"/>
    </row>
    <row r="401" spans="3:11" x14ac:dyDescent="0.2">
      <c r="C401" s="57"/>
      <c r="D401" s="57"/>
      <c r="E401" s="57"/>
      <c r="F401" s="57"/>
      <c r="G401" s="57"/>
      <c r="H401" s="57"/>
      <c r="I401" s="57"/>
      <c r="J401" s="57"/>
      <c r="K401" s="57"/>
    </row>
    <row r="402" spans="3:11" x14ac:dyDescent="0.2">
      <c r="C402" s="57"/>
      <c r="D402" s="57"/>
      <c r="E402" s="57"/>
      <c r="F402" s="57"/>
      <c r="G402" s="57"/>
      <c r="H402" s="57"/>
      <c r="I402" s="57"/>
      <c r="J402" s="57"/>
      <c r="K402" s="57"/>
    </row>
    <row r="403" spans="3:11" x14ac:dyDescent="0.2">
      <c r="C403" s="57"/>
      <c r="D403" s="57"/>
      <c r="E403" s="57"/>
      <c r="F403" s="57"/>
      <c r="G403" s="57"/>
      <c r="H403" s="57"/>
      <c r="I403" s="57"/>
      <c r="J403" s="57"/>
      <c r="K403" s="57"/>
    </row>
    <row r="404" spans="3:11" x14ac:dyDescent="0.2">
      <c r="C404" s="57"/>
      <c r="D404" s="57"/>
      <c r="E404" s="57"/>
      <c r="F404" s="57"/>
      <c r="G404" s="57"/>
      <c r="H404" s="57"/>
      <c r="I404" s="57"/>
      <c r="J404" s="57"/>
      <c r="K404" s="57"/>
    </row>
    <row r="405" spans="3:11" x14ac:dyDescent="0.2">
      <c r="C405" s="57"/>
      <c r="D405" s="57"/>
      <c r="E405" s="57"/>
      <c r="F405" s="57"/>
      <c r="G405" s="57"/>
      <c r="H405" s="57"/>
      <c r="I405" s="57"/>
      <c r="J405" s="57"/>
      <c r="K405" s="57"/>
    </row>
    <row r="406" spans="3:11" x14ac:dyDescent="0.2">
      <c r="C406" s="57"/>
      <c r="D406" s="57"/>
      <c r="E406" s="57"/>
      <c r="F406" s="57"/>
      <c r="G406" s="57"/>
      <c r="H406" s="57"/>
      <c r="I406" s="57"/>
      <c r="J406" s="57"/>
      <c r="K406" s="57"/>
    </row>
    <row r="407" spans="3:11" x14ac:dyDescent="0.2">
      <c r="C407" s="57"/>
      <c r="D407" s="57"/>
      <c r="E407" s="57"/>
      <c r="F407" s="57"/>
      <c r="G407" s="57"/>
      <c r="H407" s="57"/>
      <c r="I407" s="57"/>
      <c r="J407" s="57"/>
      <c r="K407" s="57"/>
    </row>
    <row r="408" spans="3:11" x14ac:dyDescent="0.2">
      <c r="C408" s="57"/>
      <c r="D408" s="57"/>
      <c r="E408" s="57"/>
      <c r="F408" s="57"/>
      <c r="G408" s="57"/>
      <c r="H408" s="57"/>
      <c r="I408" s="57"/>
      <c r="J408" s="57"/>
      <c r="K408" s="57"/>
    </row>
    <row r="409" spans="3:11" x14ac:dyDescent="0.2">
      <c r="C409" s="57"/>
      <c r="D409" s="57"/>
      <c r="E409" s="57"/>
      <c r="F409" s="57"/>
      <c r="G409" s="57"/>
      <c r="H409" s="57"/>
      <c r="I409" s="57"/>
      <c r="J409" s="57"/>
      <c r="K409" s="57"/>
    </row>
    <row r="410" spans="3:11" x14ac:dyDescent="0.2">
      <c r="C410" s="57"/>
      <c r="D410" s="57"/>
      <c r="E410" s="57"/>
      <c r="F410" s="57"/>
      <c r="G410" s="57"/>
      <c r="H410" s="57"/>
      <c r="I410" s="57"/>
      <c r="J410" s="57"/>
      <c r="K410" s="57"/>
    </row>
    <row r="411" spans="3:11" x14ac:dyDescent="0.2">
      <c r="C411" s="57"/>
      <c r="D411" s="57"/>
      <c r="E411" s="57"/>
      <c r="F411" s="57"/>
      <c r="G411" s="57"/>
      <c r="H411" s="57"/>
      <c r="I411" s="57"/>
      <c r="J411" s="57"/>
      <c r="K411" s="57"/>
    </row>
    <row r="412" spans="3:11" x14ac:dyDescent="0.2">
      <c r="C412" s="57"/>
      <c r="D412" s="57"/>
      <c r="E412" s="57"/>
      <c r="F412" s="57"/>
      <c r="G412" s="57"/>
      <c r="H412" s="57"/>
      <c r="I412" s="57"/>
      <c r="J412" s="57"/>
      <c r="K412" s="57"/>
    </row>
    <row r="413" spans="3:11" x14ac:dyDescent="0.2">
      <c r="C413" s="57"/>
      <c r="D413" s="57"/>
      <c r="E413" s="57"/>
      <c r="F413" s="57"/>
      <c r="G413" s="57"/>
      <c r="H413" s="57"/>
      <c r="I413" s="57"/>
      <c r="J413" s="57"/>
      <c r="K413" s="57"/>
    </row>
    <row r="414" spans="3:11" x14ac:dyDescent="0.2">
      <c r="C414" s="57"/>
      <c r="D414" s="57"/>
      <c r="E414" s="57"/>
      <c r="F414" s="57"/>
      <c r="G414" s="57"/>
      <c r="H414" s="57"/>
      <c r="I414" s="57"/>
      <c r="J414" s="57"/>
      <c r="K414" s="57"/>
    </row>
    <row r="415" spans="3:11" x14ac:dyDescent="0.2">
      <c r="C415" s="57"/>
      <c r="D415" s="57"/>
      <c r="E415" s="57"/>
      <c r="F415" s="57"/>
      <c r="G415" s="57"/>
      <c r="H415" s="57"/>
      <c r="I415" s="57"/>
      <c r="J415" s="57"/>
      <c r="K415" s="57"/>
    </row>
    <row r="416" spans="3:11" x14ac:dyDescent="0.2">
      <c r="C416" s="57"/>
      <c r="D416" s="57"/>
      <c r="E416" s="57"/>
      <c r="F416" s="57"/>
      <c r="G416" s="57"/>
      <c r="H416" s="57"/>
      <c r="I416" s="57"/>
      <c r="J416" s="57"/>
      <c r="K416" s="57"/>
    </row>
    <row r="417" spans="3:11" x14ac:dyDescent="0.2">
      <c r="C417" s="57"/>
      <c r="D417" s="57"/>
      <c r="E417" s="57"/>
      <c r="F417" s="57"/>
      <c r="G417" s="57"/>
      <c r="H417" s="57"/>
      <c r="I417" s="57"/>
      <c r="J417" s="57"/>
      <c r="K417" s="57"/>
    </row>
    <row r="418" spans="3:11" x14ac:dyDescent="0.2">
      <c r="C418" s="57"/>
      <c r="D418" s="57"/>
      <c r="E418" s="57"/>
      <c r="F418" s="57"/>
      <c r="G418" s="57"/>
      <c r="H418" s="57"/>
      <c r="I418" s="57"/>
      <c r="J418" s="57"/>
      <c r="K418" s="57"/>
    </row>
    <row r="419" spans="3:11" x14ac:dyDescent="0.2">
      <c r="C419" s="57"/>
      <c r="D419" s="57"/>
      <c r="E419" s="57"/>
      <c r="F419" s="57"/>
      <c r="G419" s="57"/>
      <c r="H419" s="57"/>
      <c r="I419" s="57"/>
      <c r="J419" s="57"/>
      <c r="K419" s="57"/>
    </row>
    <row r="420" spans="3:11" x14ac:dyDescent="0.2">
      <c r="C420" s="57"/>
      <c r="D420" s="57"/>
      <c r="E420" s="57"/>
      <c r="F420" s="57"/>
      <c r="G420" s="57"/>
      <c r="H420" s="57"/>
      <c r="I420" s="57"/>
      <c r="J420" s="57"/>
      <c r="K420" s="57"/>
    </row>
    <row r="421" spans="3:11" x14ac:dyDescent="0.2">
      <c r="C421" s="57"/>
      <c r="D421" s="57"/>
      <c r="E421" s="57"/>
      <c r="F421" s="57"/>
      <c r="G421" s="57"/>
      <c r="H421" s="57"/>
      <c r="I421" s="57"/>
      <c r="J421" s="57"/>
      <c r="K421" s="57"/>
    </row>
    <row r="422" spans="3:11" x14ac:dyDescent="0.2">
      <c r="C422" s="57"/>
      <c r="D422" s="57"/>
      <c r="E422" s="57"/>
      <c r="F422" s="57"/>
      <c r="G422" s="57"/>
      <c r="H422" s="57"/>
      <c r="I422" s="57"/>
      <c r="J422" s="57"/>
      <c r="K422" s="57"/>
    </row>
    <row r="423" spans="3:11" x14ac:dyDescent="0.2">
      <c r="C423" s="57"/>
      <c r="D423" s="57"/>
      <c r="E423" s="57"/>
      <c r="F423" s="57"/>
      <c r="G423" s="57"/>
      <c r="H423" s="57"/>
      <c r="I423" s="57"/>
      <c r="J423" s="57"/>
      <c r="K423" s="57"/>
    </row>
    <row r="424" spans="3:11" x14ac:dyDescent="0.2">
      <c r="C424" s="57"/>
      <c r="D424" s="57"/>
      <c r="E424" s="57"/>
      <c r="F424" s="57"/>
      <c r="G424" s="57"/>
      <c r="H424" s="57"/>
      <c r="I424" s="57"/>
      <c r="J424" s="57"/>
      <c r="K424" s="57"/>
    </row>
    <row r="425" spans="3:11" x14ac:dyDescent="0.2">
      <c r="C425" s="57"/>
      <c r="D425" s="57"/>
      <c r="E425" s="57"/>
      <c r="F425" s="57"/>
      <c r="G425" s="57"/>
      <c r="H425" s="57"/>
      <c r="I425" s="57"/>
      <c r="J425" s="57"/>
      <c r="K425" s="57"/>
    </row>
    <row r="426" spans="3:11" x14ac:dyDescent="0.2">
      <c r="C426" s="57"/>
      <c r="D426" s="57"/>
      <c r="E426" s="57"/>
      <c r="F426" s="57"/>
      <c r="G426" s="57"/>
      <c r="H426" s="57"/>
      <c r="I426" s="57"/>
      <c r="J426" s="57"/>
      <c r="K426" s="57"/>
    </row>
    <row r="427" spans="3:11" x14ac:dyDescent="0.2">
      <c r="C427" s="57"/>
      <c r="D427" s="57"/>
      <c r="E427" s="57"/>
      <c r="F427" s="57"/>
      <c r="G427" s="57"/>
      <c r="H427" s="57"/>
      <c r="I427" s="57"/>
      <c r="J427" s="57"/>
      <c r="K427" s="57"/>
    </row>
    <row r="428" spans="3:11" x14ac:dyDescent="0.2">
      <c r="C428" s="57"/>
      <c r="D428" s="57"/>
      <c r="E428" s="57"/>
      <c r="F428" s="57"/>
      <c r="G428" s="57"/>
      <c r="H428" s="57"/>
      <c r="I428" s="57"/>
      <c r="J428" s="57"/>
      <c r="K428" s="57"/>
    </row>
    <row r="429" spans="3:11" x14ac:dyDescent="0.2">
      <c r="C429" s="57"/>
      <c r="D429" s="57"/>
      <c r="E429" s="57"/>
      <c r="F429" s="57"/>
      <c r="G429" s="57"/>
      <c r="H429" s="57"/>
      <c r="I429" s="57"/>
      <c r="J429" s="57"/>
      <c r="K429" s="57"/>
    </row>
    <row r="430" spans="3:11" x14ac:dyDescent="0.2">
      <c r="C430" s="57"/>
      <c r="D430" s="57"/>
      <c r="E430" s="57"/>
      <c r="F430" s="57"/>
      <c r="G430" s="57"/>
      <c r="H430" s="57"/>
      <c r="I430" s="57"/>
      <c r="J430" s="57"/>
      <c r="K430" s="57"/>
    </row>
    <row r="431" spans="3:11" x14ac:dyDescent="0.2">
      <c r="C431" s="57"/>
      <c r="D431" s="57"/>
      <c r="E431" s="57"/>
      <c r="F431" s="57"/>
      <c r="G431" s="57"/>
      <c r="H431" s="57"/>
      <c r="I431" s="57"/>
      <c r="J431" s="57"/>
      <c r="K431" s="57"/>
    </row>
    <row r="432" spans="3:11" x14ac:dyDescent="0.2">
      <c r="C432" s="57"/>
      <c r="D432" s="57"/>
      <c r="E432" s="57"/>
      <c r="F432" s="57"/>
      <c r="G432" s="57"/>
      <c r="H432" s="57"/>
      <c r="I432" s="57"/>
      <c r="J432" s="57"/>
      <c r="K432" s="57"/>
    </row>
    <row r="433" spans="3:11" x14ac:dyDescent="0.2">
      <c r="C433" s="57"/>
      <c r="D433" s="57"/>
      <c r="E433" s="57"/>
      <c r="F433" s="57"/>
      <c r="G433" s="57"/>
      <c r="H433" s="57"/>
      <c r="I433" s="57"/>
      <c r="J433" s="57"/>
      <c r="K433" s="57"/>
    </row>
    <row r="434" spans="3:11" x14ac:dyDescent="0.2">
      <c r="C434" s="57"/>
      <c r="D434" s="57"/>
      <c r="E434" s="57"/>
      <c r="F434" s="57"/>
      <c r="G434" s="57"/>
      <c r="H434" s="57"/>
      <c r="I434" s="57"/>
      <c r="J434" s="57"/>
      <c r="K434" s="57"/>
    </row>
    <row r="435" spans="3:11" x14ac:dyDescent="0.2">
      <c r="C435" s="57"/>
      <c r="D435" s="57"/>
      <c r="E435" s="57"/>
      <c r="F435" s="57"/>
      <c r="G435" s="57"/>
      <c r="H435" s="57"/>
      <c r="I435" s="57"/>
      <c r="J435" s="57"/>
      <c r="K435" s="57"/>
    </row>
    <row r="436" spans="3:11" x14ac:dyDescent="0.2">
      <c r="C436" s="57"/>
      <c r="D436" s="57"/>
      <c r="E436" s="57"/>
      <c r="F436" s="57"/>
      <c r="G436" s="57"/>
      <c r="H436" s="57"/>
      <c r="I436" s="57"/>
      <c r="J436" s="57"/>
      <c r="K436" s="57"/>
    </row>
    <row r="437" spans="3:11" x14ac:dyDescent="0.2">
      <c r="C437" s="57"/>
      <c r="D437" s="57"/>
      <c r="E437" s="57"/>
      <c r="F437" s="57"/>
      <c r="G437" s="57"/>
      <c r="H437" s="57"/>
      <c r="I437" s="57"/>
      <c r="J437" s="57"/>
      <c r="K437" s="57"/>
    </row>
    <row r="438" spans="3:11" x14ac:dyDescent="0.2">
      <c r="C438" s="57"/>
      <c r="D438" s="57"/>
      <c r="E438" s="57"/>
      <c r="F438" s="57"/>
      <c r="G438" s="57"/>
      <c r="H438" s="57"/>
      <c r="I438" s="57"/>
      <c r="J438" s="57"/>
      <c r="K438" s="57"/>
    </row>
    <row r="439" spans="3:11" x14ac:dyDescent="0.2">
      <c r="C439" s="57"/>
      <c r="D439" s="57"/>
      <c r="E439" s="57"/>
      <c r="F439" s="57"/>
      <c r="G439" s="57"/>
      <c r="H439" s="57"/>
      <c r="I439" s="57"/>
      <c r="J439" s="57"/>
      <c r="K439" s="57"/>
    </row>
    <row r="440" spans="3:11" x14ac:dyDescent="0.2">
      <c r="C440" s="57"/>
      <c r="D440" s="57"/>
      <c r="E440" s="57"/>
      <c r="F440" s="57"/>
      <c r="G440" s="57"/>
      <c r="H440" s="57"/>
      <c r="I440" s="57"/>
      <c r="J440" s="57"/>
      <c r="K440" s="57"/>
    </row>
    <row r="441" spans="3:11" x14ac:dyDescent="0.2">
      <c r="C441" s="57"/>
      <c r="D441" s="57"/>
      <c r="E441" s="57"/>
      <c r="F441" s="57"/>
      <c r="G441" s="57"/>
      <c r="H441" s="57"/>
      <c r="I441" s="57"/>
      <c r="J441" s="57"/>
      <c r="K441" s="57"/>
    </row>
    <row r="442" spans="3:11" x14ac:dyDescent="0.2">
      <c r="C442" s="57"/>
      <c r="D442" s="57"/>
      <c r="E442" s="57"/>
      <c r="F442" s="57"/>
      <c r="G442" s="57"/>
      <c r="H442" s="57"/>
      <c r="I442" s="57"/>
      <c r="J442" s="57"/>
      <c r="K442" s="57"/>
    </row>
    <row r="443" spans="3:11" x14ac:dyDescent="0.2">
      <c r="C443" s="57"/>
      <c r="D443" s="57"/>
      <c r="E443" s="57"/>
      <c r="F443" s="57"/>
      <c r="G443" s="57"/>
      <c r="H443" s="57"/>
      <c r="I443" s="57"/>
      <c r="J443" s="57"/>
      <c r="K443" s="57"/>
    </row>
    <row r="444" spans="3:11" x14ac:dyDescent="0.2">
      <c r="C444" s="57"/>
      <c r="D444" s="57"/>
      <c r="E444" s="57"/>
      <c r="F444" s="57"/>
      <c r="G444" s="57"/>
      <c r="H444" s="57"/>
      <c r="I444" s="57"/>
      <c r="J444" s="57"/>
      <c r="K444" s="57"/>
    </row>
    <row r="445" spans="3:11" x14ac:dyDescent="0.2">
      <c r="C445" s="57"/>
      <c r="D445" s="57"/>
      <c r="E445" s="57"/>
      <c r="F445" s="57"/>
      <c r="G445" s="57"/>
      <c r="H445" s="57"/>
      <c r="I445" s="57"/>
      <c r="J445" s="57"/>
      <c r="K445" s="57"/>
    </row>
    <row r="446" spans="3:11" x14ac:dyDescent="0.2">
      <c r="C446" s="57"/>
      <c r="D446" s="57"/>
      <c r="E446" s="57"/>
      <c r="F446" s="57"/>
      <c r="G446" s="57"/>
      <c r="H446" s="57"/>
      <c r="I446" s="57"/>
      <c r="J446" s="57"/>
      <c r="K446" s="57"/>
    </row>
    <row r="447" spans="3:11" x14ac:dyDescent="0.2">
      <c r="C447" s="57"/>
      <c r="D447" s="57"/>
      <c r="E447" s="57"/>
      <c r="F447" s="57"/>
      <c r="G447" s="57"/>
      <c r="H447" s="57"/>
      <c r="I447" s="57"/>
      <c r="J447" s="57"/>
      <c r="K447" s="57"/>
    </row>
    <row r="448" spans="3:11" x14ac:dyDescent="0.2">
      <c r="C448" s="57"/>
      <c r="D448" s="57"/>
      <c r="E448" s="57"/>
      <c r="F448" s="57"/>
      <c r="G448" s="57"/>
      <c r="H448" s="57"/>
      <c r="I448" s="57"/>
      <c r="J448" s="57"/>
      <c r="K448" s="57"/>
    </row>
    <row r="449" spans="3:11" x14ac:dyDescent="0.2">
      <c r="C449" s="57"/>
      <c r="D449" s="57"/>
      <c r="E449" s="57"/>
      <c r="F449" s="57"/>
      <c r="G449" s="57"/>
      <c r="H449" s="57"/>
      <c r="I449" s="57"/>
      <c r="J449" s="57"/>
      <c r="K449" s="57"/>
    </row>
    <row r="450" spans="3:11" x14ac:dyDescent="0.2">
      <c r="C450" s="57"/>
      <c r="D450" s="57"/>
      <c r="E450" s="57"/>
      <c r="F450" s="57"/>
      <c r="G450" s="57"/>
      <c r="H450" s="57"/>
      <c r="I450" s="57"/>
      <c r="J450" s="57"/>
      <c r="K450" s="57"/>
    </row>
    <row r="451" spans="3:11" x14ac:dyDescent="0.2">
      <c r="C451" s="57"/>
      <c r="D451" s="57"/>
      <c r="E451" s="57"/>
      <c r="F451" s="57"/>
      <c r="G451" s="57"/>
      <c r="H451" s="57"/>
      <c r="I451" s="57"/>
      <c r="J451" s="57"/>
      <c r="K451" s="57"/>
    </row>
    <row r="452" spans="3:11" x14ac:dyDescent="0.2">
      <c r="C452" s="57"/>
      <c r="D452" s="57"/>
      <c r="E452" s="57"/>
      <c r="F452" s="57"/>
      <c r="G452" s="57"/>
      <c r="H452" s="57"/>
      <c r="I452" s="57"/>
      <c r="J452" s="57"/>
      <c r="K452" s="57"/>
    </row>
    <row r="453" spans="3:11" x14ac:dyDescent="0.2">
      <c r="C453" s="57"/>
      <c r="D453" s="57"/>
      <c r="E453" s="57"/>
      <c r="F453" s="57"/>
      <c r="G453" s="57"/>
      <c r="H453" s="57"/>
      <c r="I453" s="57"/>
      <c r="J453" s="57"/>
      <c r="K453" s="57"/>
    </row>
    <row r="454" spans="3:11" x14ac:dyDescent="0.2">
      <c r="C454" s="57"/>
      <c r="D454" s="57"/>
      <c r="E454" s="57"/>
      <c r="F454" s="57"/>
      <c r="G454" s="57"/>
      <c r="H454" s="57"/>
      <c r="I454" s="57"/>
      <c r="J454" s="57"/>
      <c r="K454" s="57"/>
    </row>
    <row r="455" spans="3:11" x14ac:dyDescent="0.2">
      <c r="C455" s="57"/>
      <c r="D455" s="57"/>
      <c r="E455" s="57"/>
      <c r="F455" s="57"/>
      <c r="G455" s="57"/>
      <c r="H455" s="57"/>
      <c r="I455" s="57"/>
      <c r="J455" s="57"/>
      <c r="K455" s="57"/>
    </row>
    <row r="456" spans="3:11" x14ac:dyDescent="0.2">
      <c r="C456" s="57"/>
      <c r="D456" s="57"/>
      <c r="E456" s="57"/>
      <c r="F456" s="57"/>
      <c r="G456" s="57"/>
      <c r="H456" s="57"/>
      <c r="I456" s="57"/>
      <c r="J456" s="57"/>
      <c r="K456" s="57"/>
    </row>
    <row r="457" spans="3:11" x14ac:dyDescent="0.2">
      <c r="C457" s="57"/>
      <c r="D457" s="57"/>
      <c r="E457" s="57"/>
      <c r="F457" s="57"/>
      <c r="G457" s="57"/>
      <c r="H457" s="57"/>
      <c r="I457" s="57"/>
      <c r="J457" s="57"/>
      <c r="K457" s="57"/>
    </row>
    <row r="458" spans="3:11" x14ac:dyDescent="0.2">
      <c r="C458" s="57"/>
      <c r="D458" s="57"/>
      <c r="E458" s="57"/>
      <c r="F458" s="57"/>
      <c r="G458" s="57"/>
      <c r="H458" s="57"/>
      <c r="I458" s="57"/>
      <c r="J458" s="57"/>
      <c r="K458" s="57"/>
    </row>
    <row r="459" spans="3:11" x14ac:dyDescent="0.2">
      <c r="C459" s="57"/>
      <c r="D459" s="57"/>
      <c r="E459" s="57"/>
      <c r="F459" s="57"/>
      <c r="G459" s="57"/>
      <c r="H459" s="57"/>
      <c r="I459" s="57"/>
      <c r="J459" s="57"/>
      <c r="K459" s="57"/>
    </row>
    <row r="460" spans="3:11" x14ac:dyDescent="0.2">
      <c r="C460" s="57"/>
      <c r="D460" s="57"/>
      <c r="E460" s="57"/>
      <c r="F460" s="57"/>
      <c r="G460" s="57"/>
      <c r="H460" s="57"/>
      <c r="I460" s="57"/>
      <c r="J460" s="57"/>
      <c r="K460" s="57"/>
    </row>
    <row r="461" spans="3:11" x14ac:dyDescent="0.2">
      <c r="C461" s="57"/>
      <c r="D461" s="57"/>
      <c r="E461" s="57"/>
      <c r="F461" s="57"/>
      <c r="G461" s="57"/>
      <c r="H461" s="57"/>
      <c r="I461" s="57"/>
      <c r="J461" s="57"/>
      <c r="K461" s="57"/>
    </row>
    <row r="462" spans="3:11" x14ac:dyDescent="0.2">
      <c r="C462" s="57"/>
      <c r="D462" s="57"/>
      <c r="E462" s="57"/>
      <c r="F462" s="57"/>
      <c r="G462" s="57"/>
      <c r="H462" s="57"/>
      <c r="I462" s="57"/>
      <c r="J462" s="57"/>
      <c r="K462" s="57"/>
    </row>
    <row r="463" spans="3:11" x14ac:dyDescent="0.2">
      <c r="C463" s="57"/>
      <c r="D463" s="57"/>
      <c r="E463" s="57"/>
      <c r="F463" s="57"/>
      <c r="G463" s="57"/>
      <c r="H463" s="57"/>
      <c r="I463" s="57"/>
      <c r="J463" s="57"/>
      <c r="K463" s="57"/>
    </row>
    <row r="464" spans="3:11" x14ac:dyDescent="0.2">
      <c r="C464" s="57"/>
      <c r="D464" s="57"/>
      <c r="E464" s="57"/>
      <c r="F464" s="57"/>
      <c r="G464" s="57"/>
      <c r="H464" s="57"/>
      <c r="I464" s="57"/>
      <c r="J464" s="57"/>
      <c r="K464" s="57"/>
    </row>
    <row r="465" spans="3:11" x14ac:dyDescent="0.2">
      <c r="C465" s="57"/>
      <c r="D465" s="57"/>
      <c r="E465" s="57"/>
      <c r="F465" s="57"/>
      <c r="G465" s="57"/>
      <c r="H465" s="57"/>
      <c r="I465" s="57"/>
      <c r="J465" s="57"/>
      <c r="K465" s="57"/>
    </row>
    <row r="466" spans="3:11" x14ac:dyDescent="0.2">
      <c r="C466" s="57"/>
      <c r="D466" s="57"/>
      <c r="E466" s="57"/>
      <c r="F466" s="57"/>
      <c r="G466" s="57"/>
      <c r="H466" s="57"/>
      <c r="I466" s="57"/>
      <c r="J466" s="57"/>
      <c r="K466" s="57"/>
    </row>
    <row r="467" spans="3:11" x14ac:dyDescent="0.2">
      <c r="C467" s="57"/>
      <c r="D467" s="57"/>
      <c r="E467" s="57"/>
      <c r="F467" s="57"/>
      <c r="G467" s="57"/>
      <c r="H467" s="57"/>
      <c r="I467" s="57"/>
      <c r="J467" s="57"/>
      <c r="K467" s="57"/>
    </row>
    <row r="468" spans="3:11" x14ac:dyDescent="0.2">
      <c r="C468" s="57"/>
      <c r="D468" s="57"/>
      <c r="E468" s="57"/>
      <c r="F468" s="57"/>
      <c r="G468" s="57"/>
      <c r="H468" s="57"/>
      <c r="I468" s="57"/>
      <c r="J468" s="57"/>
      <c r="K468" s="57"/>
    </row>
    <row r="469" spans="3:11" x14ac:dyDescent="0.2">
      <c r="C469" s="57"/>
      <c r="D469" s="57"/>
      <c r="E469" s="57"/>
      <c r="F469" s="57"/>
      <c r="G469" s="57"/>
      <c r="H469" s="57"/>
      <c r="I469" s="57"/>
      <c r="J469" s="57"/>
      <c r="K469" s="57"/>
    </row>
    <row r="470" spans="3:11" x14ac:dyDescent="0.2">
      <c r="C470" s="57"/>
      <c r="D470" s="57"/>
      <c r="E470" s="57"/>
      <c r="F470" s="57"/>
      <c r="G470" s="57"/>
      <c r="H470" s="57"/>
      <c r="I470" s="57"/>
      <c r="J470" s="57"/>
      <c r="K470" s="57"/>
    </row>
    <row r="471" spans="3:11" x14ac:dyDescent="0.2">
      <c r="C471" s="57"/>
      <c r="D471" s="57"/>
      <c r="E471" s="57"/>
      <c r="F471" s="57"/>
      <c r="G471" s="57"/>
      <c r="H471" s="57"/>
      <c r="I471" s="57"/>
      <c r="J471" s="57"/>
      <c r="K471" s="57"/>
    </row>
    <row r="472" spans="3:11" x14ac:dyDescent="0.2">
      <c r="C472" s="57"/>
      <c r="D472" s="57"/>
      <c r="E472" s="57"/>
      <c r="F472" s="57"/>
      <c r="G472" s="57"/>
      <c r="H472" s="57"/>
      <c r="I472" s="57"/>
      <c r="J472" s="57"/>
      <c r="K472" s="57"/>
    </row>
    <row r="473" spans="3:11" x14ac:dyDescent="0.2">
      <c r="C473" s="57"/>
      <c r="D473" s="57"/>
      <c r="E473" s="57"/>
      <c r="F473" s="57"/>
      <c r="G473" s="57"/>
      <c r="H473" s="57"/>
      <c r="I473" s="57"/>
      <c r="J473" s="57"/>
      <c r="K473" s="57"/>
    </row>
    <row r="474" spans="3:11" x14ac:dyDescent="0.2">
      <c r="C474" s="57"/>
      <c r="D474" s="57"/>
      <c r="E474" s="57"/>
      <c r="F474" s="57"/>
      <c r="G474" s="57"/>
      <c r="H474" s="57"/>
      <c r="I474" s="57"/>
      <c r="J474" s="57"/>
      <c r="K474" s="57"/>
    </row>
    <row r="475" spans="3:11" x14ac:dyDescent="0.2">
      <c r="C475" s="57"/>
      <c r="D475" s="57"/>
      <c r="E475" s="57"/>
      <c r="F475" s="57"/>
      <c r="G475" s="57"/>
      <c r="H475" s="57"/>
      <c r="I475" s="57"/>
      <c r="J475" s="57"/>
      <c r="K475" s="57"/>
    </row>
  </sheetData>
  <hyperlinks>
    <hyperlink ref="A1" location="'statewide summary'!Print_Titles" display="Link to Summary Worksheet" xr:uid="{11509B1D-3000-4744-8269-108F8E42C1BC}"/>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2/19/2025</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7D149-603F-49A9-882B-9F895EC8E431}">
  <dimension ref="A1:N263"/>
  <sheetViews>
    <sheetView showGridLines="0" workbookViewId="0">
      <pane xSplit="2" ySplit="10" topLeftCell="C11" activePane="bottomRight" state="frozen"/>
      <selection pane="topRight" activeCell="C1" sqref="C1"/>
      <selection pane="bottomLeft" activeCell="A14" sqref="A14"/>
      <selection pane="bottomRight" activeCell="B23" sqref="B23"/>
    </sheetView>
  </sheetViews>
  <sheetFormatPr defaultRowHeight="12.75" x14ac:dyDescent="0.2"/>
  <cols>
    <col min="1" max="1" width="5.42578125" style="39" customWidth="1"/>
    <col min="2" max="2" width="32" style="39" customWidth="1"/>
    <col min="3" max="9" width="13.7109375" style="39" customWidth="1"/>
    <col min="10" max="10" width="2" style="39" customWidth="1"/>
    <col min="11" max="11" width="9.140625" style="39"/>
    <col min="12" max="12" width="1.85546875" style="39" customWidth="1"/>
    <col min="13" max="16384" width="9.140625" style="39"/>
  </cols>
  <sheetData>
    <row r="1" spans="1:11" ht="16.149999999999999" customHeight="1" x14ac:dyDescent="0.2">
      <c r="A1" s="92" t="s">
        <v>8923</v>
      </c>
    </row>
    <row r="2" spans="1:11" ht="14.45" customHeight="1" x14ac:dyDescent="0.2">
      <c r="B2" s="94" t="s">
        <v>1395</v>
      </c>
    </row>
    <row r="3" spans="1:11" ht="2.1" customHeight="1" x14ac:dyDescent="0.2"/>
    <row r="4" spans="1:11" ht="14.45" customHeight="1" x14ac:dyDescent="0.2">
      <c r="B4" s="46" t="s">
        <v>1</v>
      </c>
    </row>
    <row r="5" spans="1:11" ht="1.1499999999999999" customHeight="1" x14ac:dyDescent="0.2"/>
    <row r="6" spans="1:11" ht="14.45" customHeight="1" x14ac:dyDescent="0.2">
      <c r="B6" s="46" t="s">
        <v>2</v>
      </c>
    </row>
    <row r="7" spans="1:11" ht="0.75" customHeight="1" x14ac:dyDescent="0.2"/>
    <row r="8" spans="1:11" ht="14.45" customHeight="1" x14ac:dyDescent="0.2">
      <c r="B8" s="47" t="s">
        <v>3</v>
      </c>
    </row>
    <row r="9" spans="1:11" x14ac:dyDescent="0.2">
      <c r="B9" s="42" t="s">
        <v>4</v>
      </c>
      <c r="C9" s="37" t="s">
        <v>4</v>
      </c>
      <c r="D9" s="37" t="s">
        <v>4</v>
      </c>
      <c r="E9" s="37" t="s">
        <v>4</v>
      </c>
      <c r="F9" s="37" t="s">
        <v>4</v>
      </c>
      <c r="G9" s="37" t="s">
        <v>4</v>
      </c>
      <c r="H9" s="37" t="s">
        <v>5</v>
      </c>
      <c r="I9" s="37" t="s">
        <v>174</v>
      </c>
    </row>
    <row r="10" spans="1:11" x14ac:dyDescent="0.2">
      <c r="B10" s="43" t="s">
        <v>4</v>
      </c>
      <c r="C10" s="38" t="s">
        <v>7</v>
      </c>
      <c r="D10" s="38" t="s">
        <v>8</v>
      </c>
      <c r="E10" s="38" t="s">
        <v>9</v>
      </c>
      <c r="F10" s="38" t="s">
        <v>10</v>
      </c>
      <c r="G10" s="38" t="s">
        <v>11</v>
      </c>
      <c r="H10" s="38" t="s">
        <v>12</v>
      </c>
      <c r="I10" s="38" t="s">
        <v>13</v>
      </c>
      <c r="K10" s="54" t="s">
        <v>331</v>
      </c>
    </row>
    <row r="11" spans="1:11" x14ac:dyDescent="0.2">
      <c r="B11" s="42" t="s">
        <v>153</v>
      </c>
      <c r="C11" s="86">
        <v>0</v>
      </c>
      <c r="D11" s="86">
        <v>0</v>
      </c>
      <c r="E11" s="86">
        <v>0</v>
      </c>
      <c r="F11" s="86">
        <v>0</v>
      </c>
      <c r="G11" s="86">
        <v>0</v>
      </c>
      <c r="H11" s="86">
        <v>175671</v>
      </c>
      <c r="I11" s="86">
        <v>181135</v>
      </c>
    </row>
    <row r="12" spans="1:11" x14ac:dyDescent="0.2">
      <c r="B12" s="42" t="s">
        <v>1411</v>
      </c>
      <c r="C12" s="86">
        <v>64575.781000000003</v>
      </c>
      <c r="D12" s="86">
        <v>99309.937000000005</v>
      </c>
      <c r="E12" s="86">
        <v>91702.77</v>
      </c>
      <c r="F12" s="86">
        <v>99942.137000000002</v>
      </c>
      <c r="G12" s="86">
        <v>97128</v>
      </c>
      <c r="H12" s="86">
        <v>0</v>
      </c>
      <c r="I12" s="86">
        <v>0</v>
      </c>
    </row>
    <row r="13" spans="1:11" x14ac:dyDescent="0.2">
      <c r="B13" s="42" t="s">
        <v>1410</v>
      </c>
      <c r="C13" s="86">
        <v>0</v>
      </c>
      <c r="D13" s="86">
        <v>0</v>
      </c>
      <c r="E13" s="86">
        <v>0</v>
      </c>
      <c r="F13" s="86">
        <v>258.89699999999999</v>
      </c>
      <c r="G13" s="86">
        <v>0</v>
      </c>
      <c r="H13" s="86">
        <v>0</v>
      </c>
      <c r="I13" s="86">
        <v>0</v>
      </c>
    </row>
    <row r="14" spans="1:11" x14ac:dyDescent="0.2">
      <c r="B14" s="42" t="s">
        <v>1409</v>
      </c>
      <c r="C14" s="86">
        <v>40</v>
      </c>
      <c r="D14" s="86">
        <v>0</v>
      </c>
      <c r="E14" s="86">
        <v>0</v>
      </c>
      <c r="F14" s="86">
        <v>0</v>
      </c>
      <c r="G14" s="86">
        <v>0</v>
      </c>
      <c r="H14" s="86">
        <v>0</v>
      </c>
      <c r="I14" s="86">
        <v>0</v>
      </c>
    </row>
    <row r="15" spans="1:11" x14ac:dyDescent="0.2">
      <c r="B15" s="42" t="s">
        <v>1408</v>
      </c>
      <c r="C15" s="86">
        <v>2850</v>
      </c>
      <c r="D15" s="86">
        <v>2310.1799999999998</v>
      </c>
      <c r="E15" s="86">
        <v>13092.623</v>
      </c>
      <c r="F15" s="86">
        <v>17946.659</v>
      </c>
      <c r="G15" s="86">
        <v>20022.5</v>
      </c>
      <c r="H15" s="86">
        <v>0</v>
      </c>
      <c r="I15" s="86">
        <v>0</v>
      </c>
    </row>
    <row r="16" spans="1:11" x14ac:dyDescent="0.2">
      <c r="B16" s="42" t="s">
        <v>1407</v>
      </c>
      <c r="C16" s="86">
        <v>1203.2190000000001</v>
      </c>
      <c r="D16" s="86">
        <v>92.5</v>
      </c>
      <c r="E16" s="86">
        <v>4569.8779999999997</v>
      </c>
      <c r="F16" s="86">
        <v>200</v>
      </c>
      <c r="G16" s="86">
        <v>5782</v>
      </c>
      <c r="H16" s="86">
        <v>0</v>
      </c>
      <c r="I16" s="86">
        <v>0</v>
      </c>
    </row>
    <row r="17" spans="1:14" x14ac:dyDescent="0.2">
      <c r="B17" s="42" t="s">
        <v>1406</v>
      </c>
      <c r="C17" s="86">
        <v>3950</v>
      </c>
      <c r="D17" s="86">
        <v>1142.7070000000001</v>
      </c>
      <c r="E17" s="86">
        <v>4030</v>
      </c>
      <c r="F17" s="86">
        <v>6261.0119999999997</v>
      </c>
      <c r="G17" s="86">
        <v>13740.5</v>
      </c>
      <c r="H17" s="86">
        <v>0</v>
      </c>
      <c r="I17" s="86">
        <v>0</v>
      </c>
    </row>
    <row r="18" spans="1:14" x14ac:dyDescent="0.2">
      <c r="B18" s="42" t="s">
        <v>1404</v>
      </c>
      <c r="C18" s="86">
        <v>5200</v>
      </c>
      <c r="D18" s="86">
        <v>623.67600000000004</v>
      </c>
      <c r="E18" s="86">
        <v>4432.0119999999997</v>
      </c>
      <c r="F18" s="86">
        <v>4452.259</v>
      </c>
      <c r="G18" s="86">
        <v>10924</v>
      </c>
      <c r="H18" s="86">
        <v>0</v>
      </c>
      <c r="I18" s="86">
        <v>0</v>
      </c>
    </row>
    <row r="19" spans="1:14" x14ac:dyDescent="0.2">
      <c r="B19" s="42" t="s">
        <v>1403</v>
      </c>
      <c r="C19" s="86">
        <v>30</v>
      </c>
      <c r="D19" s="86">
        <v>0</v>
      </c>
      <c r="E19" s="86">
        <v>983.71699999999998</v>
      </c>
      <c r="F19" s="86">
        <v>4024.2240000000002</v>
      </c>
      <c r="G19" s="86">
        <v>4916</v>
      </c>
      <c r="H19" s="86">
        <v>0</v>
      </c>
      <c r="I19" s="86">
        <v>0</v>
      </c>
    </row>
    <row r="20" spans="1:14" x14ac:dyDescent="0.2">
      <c r="B20" s="42" t="s">
        <v>1412</v>
      </c>
      <c r="C20" s="86">
        <v>0</v>
      </c>
      <c r="D20" s="86">
        <v>0</v>
      </c>
      <c r="E20" s="86">
        <v>25.652000000000001</v>
      </c>
      <c r="F20" s="86">
        <v>22.713000000000001</v>
      </c>
      <c r="G20" s="86">
        <v>0</v>
      </c>
      <c r="H20" s="86">
        <v>0</v>
      </c>
      <c r="I20" s="86">
        <v>0</v>
      </c>
    </row>
    <row r="21" spans="1:14" x14ac:dyDescent="0.2">
      <c r="B21" s="45" t="s">
        <v>146</v>
      </c>
      <c r="C21" s="41">
        <v>77849</v>
      </c>
      <c r="D21" s="41">
        <v>103479</v>
      </c>
      <c r="E21" s="41">
        <v>118836.652</v>
      </c>
      <c r="F21" s="41">
        <v>133107.90100000001</v>
      </c>
      <c r="G21" s="41">
        <v>152513</v>
      </c>
      <c r="H21" s="41">
        <v>175671</v>
      </c>
      <c r="I21" s="41">
        <v>181135</v>
      </c>
    </row>
    <row r="23" spans="1:14" x14ac:dyDescent="0.2">
      <c r="B23" s="72" t="s">
        <v>9036</v>
      </c>
      <c r="C23" s="87"/>
      <c r="D23" s="87"/>
      <c r="E23" s="87"/>
      <c r="F23" s="87"/>
      <c r="G23" s="87"/>
      <c r="H23" s="87"/>
      <c r="I23" s="88">
        <f>I21+K23</f>
        <v>181135</v>
      </c>
      <c r="K23" s="55">
        <f>SUM(K24:K93)</f>
        <v>0</v>
      </c>
    </row>
    <row r="24" spans="1:14" x14ac:dyDescent="0.2">
      <c r="B24" s="87" t="s">
        <v>257</v>
      </c>
      <c r="C24" s="87"/>
      <c r="D24" s="87"/>
      <c r="E24" s="87"/>
      <c r="F24" s="87"/>
      <c r="G24" s="87"/>
      <c r="H24" s="87"/>
      <c r="I24" s="89">
        <f>I23/I21-1</f>
        <v>0</v>
      </c>
      <c r="K24" s="56"/>
    </row>
    <row r="25" spans="1:14" x14ac:dyDescent="0.2">
      <c r="G25" s="57"/>
      <c r="H25" s="57"/>
      <c r="I25" s="57"/>
      <c r="J25" s="57"/>
      <c r="K25" s="58"/>
    </row>
    <row r="26" spans="1:14" x14ac:dyDescent="0.2">
      <c r="D26" s="57"/>
      <c r="E26" s="57"/>
      <c r="F26" s="57"/>
      <c r="G26" s="57"/>
      <c r="H26" s="57"/>
      <c r="I26" s="57"/>
      <c r="J26" s="57"/>
      <c r="K26" s="58"/>
    </row>
    <row r="27" spans="1:14" x14ac:dyDescent="0.2">
      <c r="A27" s="59" t="s">
        <v>256</v>
      </c>
      <c r="D27" s="57"/>
      <c r="E27" s="57"/>
      <c r="F27" s="57"/>
      <c r="G27" s="57"/>
      <c r="H27" s="57"/>
      <c r="I27" s="57"/>
      <c r="J27" s="57"/>
      <c r="K27" s="58"/>
    </row>
    <row r="28" spans="1:14" x14ac:dyDescent="0.2">
      <c r="C28" s="57"/>
      <c r="D28" s="57"/>
      <c r="E28" s="57"/>
      <c r="F28" s="57"/>
      <c r="G28" s="57"/>
      <c r="H28" s="57"/>
      <c r="I28" s="57"/>
      <c r="J28" s="57"/>
      <c r="K28" s="58"/>
    </row>
    <row r="29" spans="1:14" x14ac:dyDescent="0.2">
      <c r="A29" s="60">
        <v>2021</v>
      </c>
      <c r="C29" s="57"/>
      <c r="D29" s="57"/>
      <c r="E29" s="57"/>
      <c r="F29" s="57"/>
      <c r="G29" s="57"/>
      <c r="H29" s="57"/>
      <c r="I29" s="57"/>
      <c r="J29" s="57"/>
      <c r="K29" s="58"/>
    </row>
    <row r="30" spans="1:14" x14ac:dyDescent="0.2">
      <c r="B30" s="26" t="s">
        <v>7524</v>
      </c>
      <c r="C30" s="57"/>
      <c r="D30" s="57"/>
      <c r="E30" s="57"/>
      <c r="F30" s="57"/>
      <c r="G30" s="57">
        <v>242</v>
      </c>
      <c r="H30" s="57">
        <v>376</v>
      </c>
      <c r="I30" s="57"/>
      <c r="J30" s="57"/>
      <c r="K30" s="58"/>
      <c r="M30" s="39" t="s">
        <v>182</v>
      </c>
      <c r="N30" s="26" t="s">
        <v>7559</v>
      </c>
    </row>
    <row r="31" spans="1:14" x14ac:dyDescent="0.2">
      <c r="B31" s="26" t="s">
        <v>7851</v>
      </c>
      <c r="C31" s="57"/>
      <c r="D31" s="57"/>
      <c r="E31" s="57"/>
      <c r="F31" s="57"/>
      <c r="G31" s="57">
        <v>300</v>
      </c>
      <c r="H31" s="57">
        <v>303</v>
      </c>
      <c r="I31" s="57"/>
      <c r="J31" s="57"/>
      <c r="K31" s="58"/>
      <c r="M31" s="39" t="s">
        <v>180</v>
      </c>
      <c r="N31" s="26" t="s">
        <v>7854</v>
      </c>
    </row>
    <row r="32" spans="1:14" x14ac:dyDescent="0.2">
      <c r="B32" s="26" t="s">
        <v>7539</v>
      </c>
      <c r="C32" s="57"/>
      <c r="D32" s="57"/>
      <c r="E32" s="57"/>
      <c r="F32" s="57"/>
      <c r="G32" s="57">
        <v>250</v>
      </c>
      <c r="H32" s="57">
        <v>0</v>
      </c>
      <c r="I32" s="57"/>
      <c r="J32" s="57"/>
      <c r="K32" s="58"/>
      <c r="M32" s="39" t="s">
        <v>184</v>
      </c>
      <c r="N32" s="26" t="s">
        <v>7855</v>
      </c>
    </row>
    <row r="33" spans="1:14" x14ac:dyDescent="0.2">
      <c r="B33" s="26" t="s">
        <v>7852</v>
      </c>
      <c r="C33" s="57"/>
      <c r="D33" s="57"/>
      <c r="E33" s="57"/>
      <c r="F33" s="57"/>
      <c r="G33" s="57">
        <v>1000</v>
      </c>
      <c r="H33" s="57">
        <v>1010</v>
      </c>
      <c r="I33" s="57"/>
      <c r="J33" s="57"/>
      <c r="K33" s="58"/>
      <c r="M33" s="39" t="s">
        <v>180</v>
      </c>
      <c r="N33" s="26" t="s">
        <v>7856</v>
      </c>
    </row>
    <row r="34" spans="1:14" x14ac:dyDescent="0.2">
      <c r="B34" s="26" t="s">
        <v>7853</v>
      </c>
      <c r="C34" s="57"/>
      <c r="D34" s="57"/>
      <c r="E34" s="57"/>
      <c r="F34" s="57"/>
      <c r="G34" s="57">
        <v>220</v>
      </c>
      <c r="H34" s="57">
        <v>222</v>
      </c>
      <c r="I34" s="57"/>
      <c r="J34" s="57"/>
      <c r="K34" s="58"/>
      <c r="M34" s="39" t="s">
        <v>180</v>
      </c>
      <c r="N34" s="26" t="s">
        <v>7857</v>
      </c>
    </row>
    <row r="35" spans="1:14" x14ac:dyDescent="0.2">
      <c r="B35" s="26" t="s">
        <v>7552</v>
      </c>
      <c r="C35" s="57"/>
      <c r="D35" s="57"/>
      <c r="E35" s="57"/>
      <c r="F35" s="57"/>
      <c r="G35" s="57">
        <v>27</v>
      </c>
      <c r="H35" s="57">
        <v>0</v>
      </c>
      <c r="I35" s="57"/>
      <c r="J35" s="57"/>
      <c r="K35" s="58"/>
      <c r="M35" s="39" t="s">
        <v>184</v>
      </c>
      <c r="N35" s="26" t="s">
        <v>7787</v>
      </c>
    </row>
    <row r="36" spans="1:14" x14ac:dyDescent="0.2">
      <c r="B36" s="26" t="s">
        <v>7555</v>
      </c>
      <c r="C36" s="57"/>
      <c r="D36" s="57"/>
      <c r="E36" s="57"/>
      <c r="F36" s="57"/>
      <c r="G36" s="57">
        <v>90</v>
      </c>
      <c r="H36" s="57">
        <v>91</v>
      </c>
      <c r="I36" s="57"/>
      <c r="J36" s="57"/>
      <c r="K36" s="58"/>
      <c r="M36" s="39" t="s">
        <v>180</v>
      </c>
      <c r="N36" s="26" t="s">
        <v>7858</v>
      </c>
    </row>
    <row r="37" spans="1:14" x14ac:dyDescent="0.2">
      <c r="B37" s="39" t="s">
        <v>221</v>
      </c>
      <c r="C37" s="57"/>
      <c r="D37" s="57"/>
      <c r="E37" s="57"/>
      <c r="F37" s="57"/>
      <c r="G37" s="57">
        <v>186</v>
      </c>
      <c r="H37" s="57">
        <v>1128</v>
      </c>
      <c r="I37" s="57"/>
      <c r="J37" s="57"/>
      <c r="K37" s="58"/>
      <c r="N37" s="3" t="s">
        <v>2345</v>
      </c>
    </row>
    <row r="38" spans="1:14" x14ac:dyDescent="0.2">
      <c r="B38" s="39" t="s">
        <v>166</v>
      </c>
      <c r="C38" s="57"/>
      <c r="D38" s="57"/>
      <c r="E38" s="57"/>
      <c r="F38" s="57"/>
      <c r="G38" s="57">
        <v>217</v>
      </c>
      <c r="H38" s="57">
        <v>-30</v>
      </c>
      <c r="I38" s="57"/>
      <c r="J38" s="57"/>
      <c r="K38" s="58"/>
    </row>
    <row r="39" spans="1:14" x14ac:dyDescent="0.2">
      <c r="C39" s="57"/>
      <c r="D39" s="57"/>
      <c r="E39" s="57"/>
      <c r="F39" s="57"/>
      <c r="G39" s="57"/>
      <c r="H39" s="57"/>
      <c r="I39" s="57"/>
      <c r="J39" s="57"/>
      <c r="K39" s="58"/>
    </row>
    <row r="40" spans="1:14" x14ac:dyDescent="0.2">
      <c r="A40" s="39">
        <v>2022</v>
      </c>
      <c r="C40" s="57"/>
      <c r="D40" s="57"/>
      <c r="E40" s="57"/>
      <c r="F40" s="57"/>
      <c r="G40" s="57"/>
      <c r="H40" s="57"/>
      <c r="I40" s="57"/>
      <c r="J40" s="57"/>
      <c r="K40" s="58"/>
    </row>
    <row r="41" spans="1:14" x14ac:dyDescent="0.2">
      <c r="B41" s="26" t="s">
        <v>7859</v>
      </c>
      <c r="C41" s="57"/>
      <c r="D41" s="57"/>
      <c r="E41" s="57"/>
      <c r="F41" s="57"/>
      <c r="G41" s="57">
        <v>1054</v>
      </c>
      <c r="H41" s="57">
        <v>2130</v>
      </c>
      <c r="I41" s="57"/>
      <c r="J41" s="57"/>
      <c r="K41" s="58"/>
      <c r="M41" s="39" t="s">
        <v>180</v>
      </c>
      <c r="N41" s="26" t="s">
        <v>7863</v>
      </c>
    </row>
    <row r="42" spans="1:14" x14ac:dyDescent="0.2">
      <c r="B42" s="26" t="s">
        <v>6948</v>
      </c>
      <c r="C42" s="57"/>
      <c r="D42" s="57"/>
      <c r="E42" s="57"/>
      <c r="F42" s="57"/>
      <c r="G42" s="57">
        <v>68</v>
      </c>
      <c r="H42" s="57">
        <v>137</v>
      </c>
      <c r="I42" s="57"/>
      <c r="J42" s="57"/>
      <c r="K42" s="58"/>
      <c r="M42" s="39" t="s">
        <v>180</v>
      </c>
      <c r="N42" s="26" t="s">
        <v>6990</v>
      </c>
    </row>
    <row r="43" spans="1:14" x14ac:dyDescent="0.2">
      <c r="B43" s="26" t="s">
        <v>7860</v>
      </c>
      <c r="C43" s="57"/>
      <c r="D43" s="57"/>
      <c r="E43" s="57"/>
      <c r="F43" s="57"/>
      <c r="G43" s="57">
        <v>2262</v>
      </c>
      <c r="H43" s="57">
        <v>2166</v>
      </c>
      <c r="I43" s="57"/>
      <c r="J43" s="57"/>
      <c r="K43" s="58"/>
      <c r="M43" s="39" t="s">
        <v>182</v>
      </c>
      <c r="N43" s="26" t="s">
        <v>7864</v>
      </c>
    </row>
    <row r="44" spans="1:14" x14ac:dyDescent="0.2">
      <c r="B44" s="26" t="s">
        <v>7861</v>
      </c>
      <c r="C44" s="57"/>
      <c r="D44" s="57"/>
      <c r="E44" s="57"/>
      <c r="F44" s="57"/>
      <c r="G44" s="57">
        <v>6170</v>
      </c>
      <c r="H44" s="57">
        <v>3880</v>
      </c>
      <c r="I44" s="57"/>
      <c r="J44" s="57"/>
      <c r="K44" s="58"/>
      <c r="M44" s="39" t="s">
        <v>182</v>
      </c>
      <c r="N44" s="26" t="s">
        <v>7865</v>
      </c>
    </row>
    <row r="45" spans="1:14" x14ac:dyDescent="0.2">
      <c r="B45" s="26" t="s">
        <v>7599</v>
      </c>
      <c r="C45" s="57"/>
      <c r="D45" s="57"/>
      <c r="E45" s="57"/>
      <c r="F45" s="57"/>
      <c r="G45" s="57">
        <v>262</v>
      </c>
      <c r="H45" s="57">
        <v>529</v>
      </c>
      <c r="I45" s="57"/>
      <c r="J45" s="57"/>
      <c r="K45" s="58"/>
      <c r="M45" s="39" t="s">
        <v>180</v>
      </c>
      <c r="N45" s="26" t="s">
        <v>7620</v>
      </c>
    </row>
    <row r="46" spans="1:14" x14ac:dyDescent="0.2">
      <c r="B46" s="26" t="s">
        <v>7606</v>
      </c>
      <c r="C46" s="57"/>
      <c r="D46" s="57"/>
      <c r="E46" s="57"/>
      <c r="F46" s="57"/>
      <c r="G46" s="57">
        <v>43</v>
      </c>
      <c r="H46" s="57">
        <v>87</v>
      </c>
      <c r="I46" s="57"/>
      <c r="J46" s="57"/>
      <c r="K46" s="58"/>
      <c r="M46" s="39" t="s">
        <v>180</v>
      </c>
      <c r="N46" s="26" t="s">
        <v>7629</v>
      </c>
    </row>
    <row r="47" spans="1:14" x14ac:dyDescent="0.2">
      <c r="B47" s="26" t="s">
        <v>7862</v>
      </c>
      <c r="C47" s="57"/>
      <c r="D47" s="57"/>
      <c r="E47" s="57"/>
      <c r="F47" s="57"/>
      <c r="G47" s="57">
        <v>548</v>
      </c>
      <c r="H47" s="57">
        <v>542</v>
      </c>
      <c r="I47" s="57"/>
      <c r="J47" s="57"/>
      <c r="K47" s="58"/>
      <c r="M47" s="39" t="s">
        <v>182</v>
      </c>
      <c r="N47" s="26" t="s">
        <v>7866</v>
      </c>
    </row>
    <row r="48" spans="1:14" x14ac:dyDescent="0.2">
      <c r="B48" s="39" t="s">
        <v>221</v>
      </c>
      <c r="C48" s="57"/>
      <c r="D48" s="57"/>
      <c r="E48" s="57"/>
      <c r="F48" s="57"/>
      <c r="G48" s="57">
        <v>1659</v>
      </c>
      <c r="H48" s="57">
        <v>3322</v>
      </c>
      <c r="I48" s="57"/>
      <c r="J48" s="57"/>
      <c r="K48" s="58"/>
      <c r="N48" s="39" t="s">
        <v>3285</v>
      </c>
    </row>
    <row r="49" spans="1:14" x14ac:dyDescent="0.2">
      <c r="B49" s="39" t="s">
        <v>166</v>
      </c>
      <c r="C49" s="57"/>
      <c r="D49" s="57"/>
      <c r="E49" s="57"/>
      <c r="F49" s="57"/>
      <c r="G49" s="57">
        <v>44</v>
      </c>
      <c r="H49" s="57">
        <v>72</v>
      </c>
      <c r="I49" s="57"/>
      <c r="J49" s="57"/>
      <c r="K49" s="58"/>
    </row>
    <row r="50" spans="1:14" x14ac:dyDescent="0.2">
      <c r="C50" s="57"/>
      <c r="D50" s="57"/>
      <c r="E50" s="57"/>
      <c r="F50" s="57"/>
      <c r="G50" s="57"/>
      <c r="H50" s="57"/>
      <c r="I50" s="57"/>
      <c r="J50" s="57"/>
      <c r="K50" s="58"/>
    </row>
    <row r="51" spans="1:14" x14ac:dyDescent="0.2">
      <c r="A51" s="39">
        <v>2023</v>
      </c>
      <c r="C51" s="57"/>
      <c r="D51" s="57"/>
      <c r="E51" s="57"/>
      <c r="F51" s="57"/>
      <c r="G51" s="57"/>
      <c r="H51" s="57"/>
      <c r="I51" s="57"/>
      <c r="J51" s="57"/>
      <c r="K51" s="58"/>
    </row>
    <row r="52" spans="1:14" x14ac:dyDescent="0.2">
      <c r="B52" s="26" t="s">
        <v>7638</v>
      </c>
      <c r="C52" s="57"/>
      <c r="D52" s="57"/>
      <c r="E52" s="57"/>
      <c r="F52" s="57"/>
      <c r="G52" s="57"/>
      <c r="H52" s="57">
        <v>5000</v>
      </c>
      <c r="I52" s="57">
        <v>5052</v>
      </c>
      <c r="J52" s="57"/>
      <c r="K52" s="58"/>
      <c r="M52" s="39" t="s">
        <v>180</v>
      </c>
      <c r="N52" s="26" t="s">
        <v>7667</v>
      </c>
    </row>
    <row r="53" spans="1:14" x14ac:dyDescent="0.2">
      <c r="B53" s="26" t="s">
        <v>7867</v>
      </c>
      <c r="C53" s="57"/>
      <c r="D53" s="57"/>
      <c r="E53" s="57"/>
      <c r="F53" s="57"/>
      <c r="G53" s="57"/>
      <c r="H53" s="57">
        <v>36</v>
      </c>
      <c r="I53" s="57">
        <v>36</v>
      </c>
      <c r="J53" s="57"/>
      <c r="K53" s="58"/>
      <c r="M53" s="39" t="s">
        <v>180</v>
      </c>
      <c r="N53" s="26" t="s">
        <v>7870</v>
      </c>
    </row>
    <row r="54" spans="1:14" x14ac:dyDescent="0.2">
      <c r="B54" s="26" t="s">
        <v>7861</v>
      </c>
      <c r="C54" s="57"/>
      <c r="D54" s="57"/>
      <c r="E54" s="57"/>
      <c r="F54" s="57"/>
      <c r="G54" s="57"/>
      <c r="H54" s="57">
        <v>4598</v>
      </c>
      <c r="I54" s="57">
        <v>4923</v>
      </c>
      <c r="J54" s="57"/>
      <c r="K54" s="58"/>
      <c r="M54" s="39" t="s">
        <v>182</v>
      </c>
      <c r="N54" s="26" t="s">
        <v>7871</v>
      </c>
    </row>
    <row r="55" spans="1:14" x14ac:dyDescent="0.2">
      <c r="B55" s="26" t="s">
        <v>3370</v>
      </c>
      <c r="C55" s="57"/>
      <c r="D55" s="57"/>
      <c r="E55" s="57"/>
      <c r="F55" s="57"/>
      <c r="G55" s="57"/>
      <c r="H55" s="57">
        <v>35</v>
      </c>
      <c r="I55" s="57">
        <v>20</v>
      </c>
      <c r="J55" s="57"/>
      <c r="K55" s="58"/>
      <c r="M55" s="39" t="s">
        <v>180</v>
      </c>
      <c r="N55" s="26" t="s">
        <v>7872</v>
      </c>
    </row>
    <row r="56" spans="1:14" x14ac:dyDescent="0.2">
      <c r="B56" s="26" t="s">
        <v>7539</v>
      </c>
      <c r="C56" s="57"/>
      <c r="D56" s="57"/>
      <c r="E56" s="57"/>
      <c r="F56" s="57"/>
      <c r="G56" s="57"/>
      <c r="H56" s="57">
        <v>476</v>
      </c>
      <c r="I56" s="57">
        <v>0</v>
      </c>
      <c r="J56" s="57"/>
      <c r="K56" s="58"/>
      <c r="M56" s="39" t="s">
        <v>184</v>
      </c>
      <c r="N56" s="26" t="s">
        <v>7680</v>
      </c>
    </row>
    <row r="57" spans="1:14" x14ac:dyDescent="0.2">
      <c r="B57" s="26" t="s">
        <v>7648</v>
      </c>
      <c r="C57" s="57"/>
      <c r="D57" s="57"/>
      <c r="E57" s="57"/>
      <c r="F57" s="57"/>
      <c r="G57" s="57"/>
      <c r="H57" s="57">
        <v>1472</v>
      </c>
      <c r="I57" s="57">
        <v>1900</v>
      </c>
      <c r="J57" s="57"/>
      <c r="K57" s="58"/>
      <c r="M57" s="39" t="s">
        <v>180</v>
      </c>
      <c r="N57" s="26" t="s">
        <v>7684</v>
      </c>
    </row>
    <row r="58" spans="1:14" x14ac:dyDescent="0.2">
      <c r="B58" s="26" t="s">
        <v>7868</v>
      </c>
      <c r="C58" s="57"/>
      <c r="D58" s="57"/>
      <c r="E58" s="57"/>
      <c r="F58" s="57"/>
      <c r="G58" s="57"/>
      <c r="H58" s="57">
        <v>500</v>
      </c>
      <c r="I58" s="57">
        <v>0</v>
      </c>
      <c r="J58" s="57"/>
      <c r="K58" s="58"/>
      <c r="M58" s="39" t="s">
        <v>184</v>
      </c>
      <c r="N58" s="26" t="s">
        <v>7873</v>
      </c>
    </row>
    <row r="59" spans="1:14" x14ac:dyDescent="0.2">
      <c r="B59" s="26" t="s">
        <v>7869</v>
      </c>
      <c r="C59" s="57"/>
      <c r="D59" s="57"/>
      <c r="E59" s="57"/>
      <c r="F59" s="57"/>
      <c r="G59" s="57"/>
      <c r="H59" s="57">
        <v>300</v>
      </c>
      <c r="I59" s="57">
        <v>0</v>
      </c>
      <c r="J59" s="57"/>
      <c r="K59" s="58"/>
      <c r="M59" s="39" t="s">
        <v>184</v>
      </c>
      <c r="N59" s="26" t="s">
        <v>7874</v>
      </c>
    </row>
    <row r="60" spans="1:14" x14ac:dyDescent="0.2">
      <c r="B60" s="26" t="s">
        <v>7659</v>
      </c>
      <c r="C60" s="57"/>
      <c r="D60" s="57"/>
      <c r="E60" s="57"/>
      <c r="F60" s="57"/>
      <c r="G60" s="57"/>
      <c r="H60" s="57">
        <v>200</v>
      </c>
      <c r="I60" s="57">
        <v>0</v>
      </c>
      <c r="J60" s="57"/>
      <c r="K60" s="58"/>
      <c r="M60" s="39" t="s">
        <v>184</v>
      </c>
      <c r="N60" s="26" t="s">
        <v>7698</v>
      </c>
    </row>
    <row r="61" spans="1:14" x14ac:dyDescent="0.2">
      <c r="B61" s="26" t="s">
        <v>7450</v>
      </c>
      <c r="C61" s="57"/>
      <c r="D61" s="57"/>
      <c r="E61" s="57"/>
      <c r="F61" s="57"/>
      <c r="G61" s="57"/>
      <c r="H61" s="57">
        <v>118</v>
      </c>
      <c r="I61" s="57">
        <v>119</v>
      </c>
      <c r="J61" s="57"/>
      <c r="K61" s="58"/>
      <c r="M61" s="39" t="s">
        <v>180</v>
      </c>
      <c r="N61" s="26" t="s">
        <v>7701</v>
      </c>
    </row>
    <row r="62" spans="1:14" x14ac:dyDescent="0.2">
      <c r="B62" s="39" t="s">
        <v>221</v>
      </c>
      <c r="C62" s="57"/>
      <c r="D62" s="57"/>
      <c r="E62" s="57"/>
      <c r="F62" s="57"/>
      <c r="G62" s="57"/>
      <c r="H62" s="57">
        <v>6166</v>
      </c>
      <c r="I62" s="57">
        <v>7536</v>
      </c>
      <c r="J62" s="57"/>
      <c r="K62" s="58"/>
      <c r="N62" s="39" t="s">
        <v>7764</v>
      </c>
    </row>
    <row r="63" spans="1:14" x14ac:dyDescent="0.2">
      <c r="B63" s="39" t="s">
        <v>166</v>
      </c>
      <c r="C63" s="57"/>
      <c r="D63" s="57"/>
      <c r="E63" s="57"/>
      <c r="F63" s="57"/>
      <c r="G63" s="57"/>
      <c r="H63" s="57">
        <v>164</v>
      </c>
      <c r="I63" s="57">
        <v>121</v>
      </c>
      <c r="J63" s="57"/>
      <c r="K63" s="58"/>
    </row>
    <row r="64" spans="1:14" x14ac:dyDescent="0.2">
      <c r="C64" s="57"/>
      <c r="D64" s="57"/>
      <c r="E64" s="57"/>
      <c r="F64" s="57"/>
      <c r="G64" s="57"/>
      <c r="H64" s="57"/>
      <c r="I64" s="57"/>
      <c r="J64" s="57"/>
      <c r="K64" s="58"/>
    </row>
    <row r="65" spans="1:14" x14ac:dyDescent="0.2">
      <c r="A65" s="39">
        <v>2024</v>
      </c>
      <c r="C65" s="57"/>
      <c r="D65" s="57"/>
      <c r="E65" s="57"/>
      <c r="F65" s="57"/>
      <c r="G65" s="57"/>
      <c r="H65" s="57"/>
      <c r="I65" s="57"/>
      <c r="J65" s="57"/>
      <c r="K65" s="58"/>
    </row>
    <row r="66" spans="1:14" x14ac:dyDescent="0.2">
      <c r="B66" s="26" t="s">
        <v>7875</v>
      </c>
      <c r="C66" s="57"/>
      <c r="D66" s="57"/>
      <c r="E66" s="57"/>
      <c r="F66" s="57"/>
      <c r="G66" s="57"/>
      <c r="H66" s="57">
        <v>127</v>
      </c>
      <c r="I66" s="57">
        <v>0</v>
      </c>
      <c r="J66" s="57"/>
      <c r="K66" s="58"/>
      <c r="M66" s="39" t="s">
        <v>184</v>
      </c>
      <c r="N66" s="26" t="s">
        <v>7877</v>
      </c>
    </row>
    <row r="67" spans="1:14" x14ac:dyDescent="0.2">
      <c r="B67" s="26" t="s">
        <v>7876</v>
      </c>
      <c r="C67" s="57"/>
      <c r="D67" s="57"/>
      <c r="E67" s="57"/>
      <c r="F67" s="57"/>
      <c r="G67" s="57"/>
      <c r="H67" s="57">
        <v>520</v>
      </c>
      <c r="I67" s="57">
        <v>1051</v>
      </c>
      <c r="J67" s="57"/>
      <c r="K67" s="58"/>
      <c r="M67" s="39" t="s">
        <v>180</v>
      </c>
      <c r="N67" s="26" t="s">
        <v>7878</v>
      </c>
    </row>
    <row r="68" spans="1:14" x14ac:dyDescent="0.2">
      <c r="B68" s="26" t="s">
        <v>7719</v>
      </c>
      <c r="C68" s="57"/>
      <c r="D68" s="57"/>
      <c r="E68" s="57"/>
      <c r="F68" s="57"/>
      <c r="G68" s="57"/>
      <c r="H68" s="57">
        <v>535</v>
      </c>
      <c r="I68" s="57">
        <v>0</v>
      </c>
      <c r="J68" s="57"/>
      <c r="K68" s="58"/>
      <c r="M68" s="39" t="s">
        <v>184</v>
      </c>
      <c r="N68" s="26" t="s">
        <v>7879</v>
      </c>
    </row>
    <row r="69" spans="1:14" x14ac:dyDescent="0.2">
      <c r="B69" s="26" t="s">
        <v>6549</v>
      </c>
      <c r="C69" s="57"/>
      <c r="D69" s="57"/>
      <c r="E69" s="57"/>
      <c r="F69" s="57"/>
      <c r="G69" s="57"/>
      <c r="H69" s="57">
        <v>144</v>
      </c>
      <c r="I69" s="57">
        <v>291</v>
      </c>
      <c r="J69" s="57"/>
      <c r="K69" s="58"/>
      <c r="M69" s="39" t="s">
        <v>180</v>
      </c>
      <c r="N69" s="26" t="s">
        <v>7880</v>
      </c>
    </row>
    <row r="70" spans="1:14" x14ac:dyDescent="0.2">
      <c r="B70" s="26" t="s">
        <v>7724</v>
      </c>
      <c r="C70" s="57"/>
      <c r="D70" s="57"/>
      <c r="E70" s="57"/>
      <c r="F70" s="57"/>
      <c r="G70" s="57"/>
      <c r="H70" s="57">
        <v>95</v>
      </c>
      <c r="I70" s="57">
        <v>192</v>
      </c>
      <c r="J70" s="57"/>
      <c r="K70" s="58"/>
      <c r="M70" s="39" t="s">
        <v>180</v>
      </c>
      <c r="N70" s="26" t="s">
        <v>7746</v>
      </c>
    </row>
    <row r="71" spans="1:14" x14ac:dyDescent="0.2">
      <c r="B71" s="26" t="s">
        <v>7450</v>
      </c>
      <c r="C71" s="57"/>
      <c r="D71" s="57"/>
      <c r="E71" s="57"/>
      <c r="F71" s="57"/>
      <c r="G71" s="57"/>
      <c r="H71" s="57">
        <v>20</v>
      </c>
      <c r="I71" s="57">
        <v>40</v>
      </c>
      <c r="J71" s="57"/>
      <c r="K71" s="58"/>
      <c r="M71" s="39" t="s">
        <v>180</v>
      </c>
      <c r="N71" s="26" t="s">
        <v>7755</v>
      </c>
    </row>
    <row r="72" spans="1:14" x14ac:dyDescent="0.2">
      <c r="B72" s="39" t="s">
        <v>221</v>
      </c>
      <c r="C72" s="57"/>
      <c r="D72" s="57"/>
      <c r="E72" s="57"/>
      <c r="F72" s="57"/>
      <c r="G72" s="57"/>
      <c r="H72" s="57">
        <v>-129</v>
      </c>
      <c r="I72" s="57">
        <v>-254</v>
      </c>
      <c r="J72" s="57"/>
      <c r="K72" s="58"/>
      <c r="N72" s="3" t="s">
        <v>2338</v>
      </c>
    </row>
    <row r="73" spans="1:14" x14ac:dyDescent="0.2">
      <c r="B73" s="39" t="s">
        <v>166</v>
      </c>
      <c r="C73" s="57"/>
      <c r="D73" s="57"/>
      <c r="E73" s="57"/>
      <c r="F73" s="57"/>
      <c r="G73" s="57"/>
      <c r="H73" s="57">
        <v>92</v>
      </c>
      <c r="I73" s="57">
        <v>6</v>
      </c>
      <c r="J73" s="57"/>
      <c r="K73" s="58"/>
    </row>
    <row r="74" spans="1:14" x14ac:dyDescent="0.2">
      <c r="C74" s="57"/>
      <c r="D74" s="57"/>
      <c r="E74" s="57"/>
      <c r="F74" s="57"/>
      <c r="G74" s="57"/>
      <c r="H74" s="57"/>
      <c r="I74" s="57"/>
      <c r="J74" s="57"/>
      <c r="K74" s="58"/>
    </row>
    <row r="75" spans="1:14" x14ac:dyDescent="0.2">
      <c r="C75" s="57"/>
      <c r="D75" s="57"/>
      <c r="E75" s="57"/>
      <c r="F75" s="57"/>
      <c r="G75" s="57"/>
      <c r="H75" s="57"/>
      <c r="I75" s="57"/>
      <c r="J75" s="57"/>
      <c r="K75" s="58"/>
    </row>
    <row r="76" spans="1:14" x14ac:dyDescent="0.2">
      <c r="A76" s="59" t="s">
        <v>6459</v>
      </c>
      <c r="C76" s="57"/>
      <c r="D76" s="57"/>
      <c r="E76" s="57"/>
      <c r="F76" s="57"/>
      <c r="G76" s="57"/>
      <c r="H76" s="57"/>
      <c r="I76" s="57"/>
      <c r="J76" s="57"/>
      <c r="K76" s="58"/>
    </row>
    <row r="77" spans="1:14" x14ac:dyDescent="0.2">
      <c r="B77" s="39" t="s">
        <v>578</v>
      </c>
      <c r="C77" s="57"/>
      <c r="D77" s="57"/>
      <c r="E77" s="57"/>
      <c r="F77" s="57"/>
      <c r="G77" s="57"/>
      <c r="H77" s="57"/>
      <c r="I77" s="48">
        <v>-541</v>
      </c>
      <c r="J77" s="57"/>
      <c r="K77" s="58"/>
      <c r="N77" s="39" t="s">
        <v>8936</v>
      </c>
    </row>
    <row r="78" spans="1:14" x14ac:dyDescent="0.2">
      <c r="B78" s="39" t="s">
        <v>579</v>
      </c>
      <c r="C78" s="57"/>
      <c r="D78" s="57"/>
      <c r="E78" s="57"/>
      <c r="F78" s="57"/>
      <c r="G78" s="57"/>
      <c r="H78" s="57"/>
      <c r="I78" s="48">
        <v>2955</v>
      </c>
      <c r="J78" s="57"/>
      <c r="K78" s="58"/>
      <c r="N78" s="39" t="s">
        <v>8935</v>
      </c>
    </row>
    <row r="79" spans="1:14" x14ac:dyDescent="0.2">
      <c r="B79" s="39" t="s">
        <v>5745</v>
      </c>
      <c r="C79" s="57"/>
      <c r="D79" s="57"/>
      <c r="E79" s="57"/>
      <c r="F79" s="57"/>
      <c r="G79" s="57"/>
      <c r="H79" s="57"/>
      <c r="I79" s="57">
        <v>-270</v>
      </c>
      <c r="J79" s="57"/>
      <c r="K79" s="58"/>
    </row>
    <row r="80" spans="1:14" x14ac:dyDescent="0.2">
      <c r="B80" s="36" t="s">
        <v>7765</v>
      </c>
      <c r="C80" s="57"/>
      <c r="D80" s="57"/>
      <c r="E80" s="57"/>
      <c r="F80" s="57"/>
      <c r="G80" s="57"/>
      <c r="H80" s="57"/>
      <c r="I80" s="48">
        <v>1342</v>
      </c>
      <c r="J80" s="57"/>
      <c r="K80" s="58"/>
      <c r="N80" s="39" t="s">
        <v>7768</v>
      </c>
    </row>
    <row r="81" spans="1:14" x14ac:dyDescent="0.2">
      <c r="B81" s="36" t="s">
        <v>7719</v>
      </c>
      <c r="C81" s="57"/>
      <c r="D81" s="57"/>
      <c r="E81" s="57"/>
      <c r="F81" s="57"/>
      <c r="G81" s="57"/>
      <c r="H81" s="57"/>
      <c r="I81" s="48">
        <v>104</v>
      </c>
      <c r="J81" s="57"/>
      <c r="K81" s="58"/>
      <c r="N81" s="39" t="s">
        <v>7769</v>
      </c>
    </row>
    <row r="82" spans="1:14" x14ac:dyDescent="0.2">
      <c r="C82" s="57"/>
      <c r="D82" s="57"/>
      <c r="E82" s="57"/>
      <c r="F82" s="57"/>
      <c r="G82" s="57"/>
      <c r="H82" s="57"/>
      <c r="I82" s="57"/>
      <c r="J82" s="57"/>
      <c r="K82" s="58"/>
    </row>
    <row r="83" spans="1:14" x14ac:dyDescent="0.2">
      <c r="C83" s="57"/>
      <c r="D83" s="57"/>
      <c r="E83" s="57"/>
      <c r="F83" s="57"/>
      <c r="G83" s="57"/>
      <c r="H83" s="57"/>
      <c r="I83" s="57"/>
      <c r="J83" s="57"/>
      <c r="K83" s="58"/>
    </row>
    <row r="84" spans="1:14" ht="25.5" x14ac:dyDescent="0.2">
      <c r="A84" s="61" t="s">
        <v>6460</v>
      </c>
      <c r="B84" s="62"/>
      <c r="C84" s="66" t="s">
        <v>3292</v>
      </c>
      <c r="D84" s="66" t="s">
        <v>3293</v>
      </c>
      <c r="E84" s="70" t="s">
        <v>7761</v>
      </c>
      <c r="F84" s="57"/>
      <c r="G84" s="57"/>
      <c r="H84" s="57"/>
      <c r="I84" s="57"/>
      <c r="J84" s="57"/>
      <c r="K84" s="58"/>
    </row>
    <row r="85" spans="1:14" x14ac:dyDescent="0.2">
      <c r="A85" s="62"/>
      <c r="B85" s="62" t="s">
        <v>6461</v>
      </c>
      <c r="C85" s="65">
        <f>-I79</f>
        <v>270</v>
      </c>
      <c r="D85" s="62"/>
      <c r="E85" s="65"/>
      <c r="F85" s="57"/>
      <c r="G85" s="57"/>
      <c r="H85" s="57"/>
      <c r="I85" s="57"/>
      <c r="J85" s="57"/>
      <c r="K85" s="58"/>
    </row>
    <row r="86" spans="1:14" x14ac:dyDescent="0.2">
      <c r="A86" s="62"/>
      <c r="B86" s="51" t="s">
        <v>7765</v>
      </c>
      <c r="C86" s="65">
        <f t="shared" ref="C86:C87" si="0">-I80</f>
        <v>-1342</v>
      </c>
      <c r="D86" s="65"/>
      <c r="E86" s="65"/>
      <c r="F86" s="57"/>
      <c r="G86" s="57"/>
      <c r="H86" s="57"/>
      <c r="I86" s="57"/>
      <c r="J86" s="57"/>
      <c r="K86" s="58"/>
    </row>
    <row r="87" spans="1:14" x14ac:dyDescent="0.2">
      <c r="A87" s="62"/>
      <c r="B87" s="51" t="s">
        <v>7719</v>
      </c>
      <c r="C87" s="65">
        <f t="shared" si="0"/>
        <v>-104</v>
      </c>
      <c r="D87" s="65"/>
      <c r="E87" s="65"/>
      <c r="F87" s="57"/>
      <c r="G87" s="57"/>
      <c r="H87" s="57"/>
      <c r="I87" s="57"/>
      <c r="J87" s="57"/>
      <c r="K87" s="58"/>
    </row>
    <row r="88" spans="1:14" ht="13.5" customHeight="1" x14ac:dyDescent="0.2">
      <c r="A88" s="62"/>
      <c r="B88" s="51" t="s">
        <v>7772</v>
      </c>
      <c r="C88" s="65">
        <v>-68000</v>
      </c>
      <c r="D88" s="65">
        <v>-210</v>
      </c>
      <c r="E88" s="65"/>
      <c r="F88" s="57"/>
      <c r="G88" s="57"/>
      <c r="H88" s="57"/>
      <c r="I88" s="57"/>
      <c r="J88" s="57"/>
      <c r="K88" s="58"/>
      <c r="N88" s="39" t="s">
        <v>7773</v>
      </c>
    </row>
    <row r="89" spans="1:14" ht="13.5" customHeight="1" x14ac:dyDescent="0.2">
      <c r="A89" s="62"/>
      <c r="B89" s="68" t="s">
        <v>9013</v>
      </c>
      <c r="C89" s="65">
        <v>-216</v>
      </c>
      <c r="D89" s="65">
        <v>-216</v>
      </c>
      <c r="E89" s="65"/>
      <c r="F89" s="57"/>
      <c r="G89" s="57"/>
      <c r="H89" s="57"/>
      <c r="I89" s="57"/>
      <c r="J89" s="57"/>
      <c r="K89" s="58"/>
      <c r="N89" s="3" t="s">
        <v>9015</v>
      </c>
    </row>
    <row r="90" spans="1:14" ht="13.5" customHeight="1" x14ac:dyDescent="0.2">
      <c r="A90" s="62"/>
      <c r="B90" s="68" t="s">
        <v>9014</v>
      </c>
      <c r="C90" s="65">
        <v>-113</v>
      </c>
      <c r="D90" s="65">
        <v>-113</v>
      </c>
      <c r="E90" s="65"/>
      <c r="F90" s="57"/>
      <c r="G90" s="57"/>
      <c r="H90" s="57"/>
      <c r="I90" s="57"/>
      <c r="J90" s="57"/>
      <c r="K90" s="58"/>
      <c r="N90" s="3" t="s">
        <v>9016</v>
      </c>
    </row>
    <row r="91" spans="1:14" ht="13.5" customHeight="1" x14ac:dyDescent="0.2">
      <c r="A91" s="62"/>
      <c r="B91" s="68" t="s">
        <v>7881</v>
      </c>
      <c r="C91" s="65"/>
      <c r="D91" s="65"/>
      <c r="E91" s="65">
        <v>-2000</v>
      </c>
      <c r="F91" s="57"/>
      <c r="G91" s="57"/>
      <c r="H91" s="57"/>
      <c r="I91" s="57"/>
      <c r="J91" s="57"/>
      <c r="K91" s="58"/>
      <c r="N91" s="26" t="s">
        <v>7884</v>
      </c>
    </row>
    <row r="92" spans="1:14" ht="13.5" customHeight="1" x14ac:dyDescent="0.2">
      <c r="A92" s="62"/>
      <c r="B92" s="68" t="s">
        <v>7882</v>
      </c>
      <c r="C92" s="65"/>
      <c r="D92" s="65"/>
      <c r="E92" s="65">
        <v>-1800</v>
      </c>
      <c r="F92" s="57"/>
      <c r="G92" s="57"/>
      <c r="H92" s="57"/>
      <c r="I92" s="57"/>
      <c r="J92" s="57"/>
      <c r="K92" s="58"/>
      <c r="N92" s="26" t="s">
        <v>7885</v>
      </c>
    </row>
    <row r="93" spans="1:14" ht="13.5" customHeight="1" x14ac:dyDescent="0.2">
      <c r="A93" s="62"/>
      <c r="B93" s="68" t="s">
        <v>7883</v>
      </c>
      <c r="C93" s="65"/>
      <c r="D93" s="65"/>
      <c r="E93" s="65">
        <v>-1600</v>
      </c>
      <c r="F93" s="57"/>
      <c r="G93" s="57"/>
      <c r="H93" s="57"/>
      <c r="I93" s="57"/>
      <c r="J93" s="57"/>
      <c r="K93" s="58"/>
      <c r="N93" s="26" t="s">
        <v>7886</v>
      </c>
    </row>
    <row r="94" spans="1:14" x14ac:dyDescent="0.2">
      <c r="A94" s="62"/>
      <c r="B94" s="62"/>
      <c r="C94" s="65"/>
      <c r="D94" s="65"/>
      <c r="E94" s="65"/>
      <c r="F94" s="57"/>
      <c r="G94" s="57"/>
      <c r="H94" s="57"/>
      <c r="I94" s="57"/>
      <c r="J94" s="57"/>
      <c r="K94" s="57"/>
    </row>
    <row r="95" spans="1:14" x14ac:dyDescent="0.2">
      <c r="A95" s="69" t="s">
        <v>146</v>
      </c>
      <c r="B95" s="49"/>
      <c r="C95" s="71">
        <f>SUM(C85:C93)</f>
        <v>-69505</v>
      </c>
      <c r="D95" s="71">
        <f t="shared" ref="D95:E95" si="1">SUM(D85:D93)</f>
        <v>-539</v>
      </c>
      <c r="E95" s="71">
        <f t="shared" si="1"/>
        <v>-5400</v>
      </c>
      <c r="F95" s="57"/>
      <c r="G95" s="57"/>
      <c r="H95" s="57"/>
      <c r="I95" s="57"/>
      <c r="J95" s="57"/>
      <c r="K95" s="57"/>
    </row>
    <row r="96" spans="1:14" x14ac:dyDescent="0.2">
      <c r="A96" s="62"/>
      <c r="B96" s="49"/>
      <c r="C96" s="50"/>
      <c r="D96" s="50"/>
      <c r="E96" s="50"/>
      <c r="F96" s="57"/>
      <c r="G96" s="57"/>
      <c r="H96" s="57"/>
      <c r="I96" s="57"/>
      <c r="J96" s="57"/>
      <c r="K96" s="57"/>
    </row>
    <row r="97" spans="1:11" x14ac:dyDescent="0.2">
      <c r="A97" s="62" t="s">
        <v>7759</v>
      </c>
      <c r="B97" s="49"/>
      <c r="C97" s="50"/>
      <c r="D97" s="50"/>
      <c r="E97" s="50">
        <f>E95+D95</f>
        <v>-5939</v>
      </c>
      <c r="F97" s="57"/>
      <c r="G97" s="57"/>
      <c r="H97" s="57"/>
      <c r="I97" s="57"/>
      <c r="J97" s="57"/>
      <c r="K97" s="57"/>
    </row>
    <row r="98" spans="1:11" x14ac:dyDescent="0.2">
      <c r="C98" s="57"/>
      <c r="D98" s="57"/>
      <c r="E98" s="57"/>
      <c r="F98" s="57"/>
      <c r="G98" s="57"/>
      <c r="H98" s="57"/>
      <c r="I98" s="57"/>
      <c r="J98" s="57"/>
      <c r="K98" s="57"/>
    </row>
    <row r="99" spans="1:11" x14ac:dyDescent="0.2">
      <c r="C99" s="57"/>
      <c r="D99" s="57"/>
      <c r="E99" s="57"/>
      <c r="F99" s="57"/>
      <c r="G99" s="57"/>
      <c r="H99" s="57"/>
      <c r="I99" s="57"/>
      <c r="J99" s="57"/>
      <c r="K99" s="57"/>
    </row>
    <row r="100" spans="1:11" x14ac:dyDescent="0.2">
      <c r="C100" s="57"/>
      <c r="D100" s="57"/>
      <c r="E100" s="57"/>
      <c r="F100" s="57"/>
      <c r="G100" s="57"/>
      <c r="H100" s="57"/>
      <c r="I100" s="57"/>
      <c r="J100" s="57"/>
      <c r="K100" s="57"/>
    </row>
    <row r="101" spans="1:11" x14ac:dyDescent="0.2">
      <c r="C101" s="57"/>
      <c r="D101" s="57"/>
      <c r="E101" s="57"/>
      <c r="F101" s="57"/>
      <c r="G101" s="57"/>
      <c r="H101" s="57"/>
      <c r="I101" s="57"/>
      <c r="J101" s="57"/>
      <c r="K101" s="57"/>
    </row>
    <row r="102" spans="1:11" x14ac:dyDescent="0.2">
      <c r="C102" s="57"/>
      <c r="D102" s="57"/>
      <c r="E102" s="57"/>
      <c r="F102" s="57"/>
      <c r="G102" s="57"/>
      <c r="H102" s="57"/>
      <c r="I102" s="57"/>
      <c r="J102" s="57"/>
      <c r="K102" s="57"/>
    </row>
    <row r="103" spans="1:11" x14ac:dyDescent="0.2">
      <c r="C103" s="57"/>
      <c r="D103" s="57"/>
      <c r="E103" s="57"/>
      <c r="F103" s="57"/>
      <c r="G103" s="57"/>
      <c r="H103" s="57"/>
      <c r="I103" s="57"/>
      <c r="J103" s="57"/>
      <c r="K103" s="57"/>
    </row>
    <row r="104" spans="1:11" x14ac:dyDescent="0.2">
      <c r="C104" s="57"/>
      <c r="D104" s="57"/>
      <c r="E104" s="57"/>
      <c r="F104" s="57"/>
      <c r="G104" s="57"/>
      <c r="H104" s="57"/>
      <c r="I104" s="57"/>
      <c r="J104" s="57"/>
      <c r="K104" s="57"/>
    </row>
    <row r="105" spans="1:11" x14ac:dyDescent="0.2">
      <c r="C105" s="57"/>
      <c r="D105" s="57"/>
      <c r="E105" s="57"/>
      <c r="F105" s="57"/>
      <c r="G105" s="57"/>
      <c r="H105" s="57"/>
      <c r="I105" s="57"/>
      <c r="J105" s="57"/>
      <c r="K105" s="57"/>
    </row>
    <row r="106" spans="1:11" x14ac:dyDescent="0.2">
      <c r="C106" s="57"/>
      <c r="D106" s="57"/>
      <c r="E106" s="57"/>
      <c r="F106" s="57"/>
      <c r="G106" s="57"/>
      <c r="H106" s="57"/>
      <c r="I106" s="57"/>
      <c r="J106" s="57"/>
      <c r="K106" s="57"/>
    </row>
    <row r="107" spans="1:11" x14ac:dyDescent="0.2">
      <c r="C107" s="57"/>
      <c r="D107" s="57"/>
      <c r="E107" s="57"/>
      <c r="F107" s="57"/>
      <c r="G107" s="57"/>
      <c r="H107" s="57"/>
      <c r="I107" s="57"/>
      <c r="J107" s="57"/>
      <c r="K107" s="57"/>
    </row>
    <row r="108" spans="1:11" x14ac:dyDescent="0.2">
      <c r="C108" s="57"/>
      <c r="D108" s="57"/>
      <c r="E108" s="57"/>
      <c r="F108" s="57"/>
      <c r="G108" s="57"/>
      <c r="H108" s="57"/>
      <c r="I108" s="57"/>
      <c r="J108" s="57"/>
      <c r="K108" s="57"/>
    </row>
    <row r="109" spans="1:11" x14ac:dyDescent="0.2">
      <c r="C109" s="57"/>
      <c r="D109" s="57"/>
      <c r="E109" s="57"/>
      <c r="F109" s="57"/>
      <c r="G109" s="57"/>
      <c r="H109" s="57"/>
      <c r="I109" s="57"/>
      <c r="J109" s="57"/>
      <c r="K109" s="57"/>
    </row>
    <row r="110" spans="1:11" x14ac:dyDescent="0.2">
      <c r="C110" s="57"/>
      <c r="D110" s="57"/>
      <c r="E110" s="57"/>
      <c r="F110" s="57"/>
      <c r="G110" s="57"/>
      <c r="H110" s="57"/>
      <c r="I110" s="57"/>
      <c r="J110" s="57"/>
      <c r="K110" s="57"/>
    </row>
    <row r="111" spans="1:11" x14ac:dyDescent="0.2">
      <c r="C111" s="57"/>
      <c r="D111" s="57"/>
      <c r="E111" s="57"/>
      <c r="F111" s="57"/>
      <c r="G111" s="57"/>
      <c r="H111" s="57"/>
      <c r="I111" s="57"/>
      <c r="J111" s="57"/>
      <c r="K111" s="57"/>
    </row>
    <row r="112" spans="1:11" x14ac:dyDescent="0.2">
      <c r="C112" s="57"/>
      <c r="D112" s="57"/>
      <c r="E112" s="57"/>
      <c r="F112" s="57"/>
      <c r="G112" s="57"/>
      <c r="H112" s="57"/>
      <c r="I112" s="57"/>
      <c r="J112" s="57"/>
      <c r="K112" s="57"/>
    </row>
    <row r="113" spans="3:11" x14ac:dyDescent="0.2">
      <c r="C113" s="57"/>
      <c r="D113" s="57"/>
      <c r="E113" s="57"/>
      <c r="F113" s="57"/>
      <c r="G113" s="57"/>
      <c r="H113" s="57"/>
      <c r="I113" s="57"/>
      <c r="J113" s="57"/>
      <c r="K113" s="57"/>
    </row>
    <row r="114" spans="3:11" x14ac:dyDescent="0.2">
      <c r="C114" s="57"/>
      <c r="D114" s="57"/>
      <c r="E114" s="57"/>
      <c r="F114" s="57"/>
      <c r="G114" s="57"/>
      <c r="H114" s="57"/>
      <c r="I114" s="57"/>
      <c r="J114" s="57"/>
      <c r="K114" s="57"/>
    </row>
    <row r="115" spans="3:11" x14ac:dyDescent="0.2">
      <c r="C115" s="57"/>
      <c r="D115" s="57"/>
      <c r="E115" s="57"/>
      <c r="F115" s="57"/>
      <c r="G115" s="57"/>
      <c r="H115" s="57"/>
      <c r="I115" s="57"/>
      <c r="J115" s="57"/>
      <c r="K115" s="57"/>
    </row>
    <row r="116" spans="3:11" x14ac:dyDescent="0.2">
      <c r="C116" s="57"/>
      <c r="D116" s="57"/>
      <c r="E116" s="57"/>
      <c r="F116" s="57"/>
      <c r="G116" s="57"/>
      <c r="H116" s="57"/>
      <c r="I116" s="57"/>
      <c r="J116" s="57"/>
      <c r="K116" s="57"/>
    </row>
    <row r="117" spans="3:11" x14ac:dyDescent="0.2">
      <c r="C117" s="57"/>
      <c r="D117" s="57"/>
      <c r="E117" s="57"/>
      <c r="F117" s="57"/>
      <c r="G117" s="57"/>
      <c r="H117" s="57"/>
      <c r="I117" s="57"/>
      <c r="J117" s="57"/>
      <c r="K117" s="57"/>
    </row>
    <row r="118" spans="3:11" x14ac:dyDescent="0.2">
      <c r="C118" s="57"/>
      <c r="D118" s="57"/>
      <c r="E118" s="57"/>
      <c r="F118" s="57"/>
      <c r="G118" s="57"/>
      <c r="H118" s="57"/>
      <c r="I118" s="57"/>
      <c r="J118" s="57"/>
      <c r="K118" s="57"/>
    </row>
    <row r="119" spans="3:11" x14ac:dyDescent="0.2">
      <c r="C119" s="57"/>
      <c r="D119" s="57"/>
      <c r="E119" s="57"/>
      <c r="F119" s="57"/>
      <c r="G119" s="57"/>
      <c r="H119" s="57"/>
      <c r="I119" s="57"/>
      <c r="J119" s="57"/>
      <c r="K119" s="57"/>
    </row>
    <row r="120" spans="3:11" x14ac:dyDescent="0.2">
      <c r="C120" s="57"/>
      <c r="D120" s="57"/>
      <c r="E120" s="57"/>
      <c r="F120" s="57"/>
      <c r="G120" s="57"/>
      <c r="H120" s="57"/>
      <c r="I120" s="57"/>
      <c r="J120" s="57"/>
      <c r="K120" s="57"/>
    </row>
    <row r="121" spans="3:11" x14ac:dyDescent="0.2">
      <c r="C121" s="57"/>
      <c r="D121" s="57"/>
      <c r="E121" s="57"/>
      <c r="F121" s="57"/>
      <c r="G121" s="57"/>
      <c r="H121" s="57"/>
      <c r="I121" s="57"/>
      <c r="J121" s="57"/>
      <c r="K121" s="57"/>
    </row>
    <row r="122" spans="3:11" x14ac:dyDescent="0.2">
      <c r="C122" s="57"/>
      <c r="D122" s="57"/>
      <c r="E122" s="57"/>
      <c r="F122" s="57"/>
      <c r="G122" s="57"/>
      <c r="H122" s="57"/>
      <c r="I122" s="57"/>
      <c r="J122" s="57"/>
      <c r="K122" s="57"/>
    </row>
    <row r="123" spans="3:11" x14ac:dyDescent="0.2">
      <c r="C123" s="57"/>
      <c r="D123" s="57"/>
      <c r="E123" s="57"/>
      <c r="F123" s="57"/>
      <c r="G123" s="57"/>
      <c r="H123" s="57"/>
      <c r="I123" s="57"/>
      <c r="J123" s="57"/>
      <c r="K123" s="57"/>
    </row>
    <row r="124" spans="3:11" x14ac:dyDescent="0.2">
      <c r="C124" s="57"/>
      <c r="D124" s="57"/>
      <c r="E124" s="57"/>
      <c r="F124" s="57"/>
      <c r="G124" s="57"/>
      <c r="H124" s="57"/>
      <c r="I124" s="57"/>
      <c r="J124" s="57"/>
      <c r="K124" s="57"/>
    </row>
    <row r="125" spans="3:11" x14ac:dyDescent="0.2">
      <c r="C125" s="57"/>
      <c r="D125" s="57"/>
      <c r="E125" s="57"/>
      <c r="F125" s="57"/>
      <c r="G125" s="57"/>
      <c r="H125" s="57"/>
      <c r="I125" s="57"/>
      <c r="J125" s="57"/>
      <c r="K125" s="57"/>
    </row>
    <row r="126" spans="3:11" x14ac:dyDescent="0.2">
      <c r="C126" s="57"/>
      <c r="D126" s="57"/>
      <c r="E126" s="57"/>
      <c r="F126" s="57"/>
      <c r="G126" s="57"/>
      <c r="H126" s="57"/>
      <c r="I126" s="57"/>
      <c r="J126" s="57"/>
      <c r="K126" s="57"/>
    </row>
    <row r="127" spans="3:11" x14ac:dyDescent="0.2">
      <c r="C127" s="57"/>
      <c r="D127" s="57"/>
      <c r="E127" s="57"/>
      <c r="F127" s="57"/>
      <c r="G127" s="57"/>
      <c r="H127" s="57"/>
      <c r="I127" s="57"/>
      <c r="J127" s="57"/>
      <c r="K127" s="57"/>
    </row>
    <row r="128" spans="3:11" x14ac:dyDescent="0.2">
      <c r="C128" s="57"/>
      <c r="D128" s="57"/>
      <c r="E128" s="57"/>
      <c r="F128" s="57"/>
      <c r="G128" s="57"/>
      <c r="H128" s="57"/>
      <c r="I128" s="57"/>
      <c r="J128" s="57"/>
      <c r="K128" s="57"/>
    </row>
    <row r="129" spans="3:11" x14ac:dyDescent="0.2">
      <c r="C129" s="57"/>
      <c r="D129" s="57"/>
      <c r="E129" s="57"/>
      <c r="F129" s="57"/>
      <c r="G129" s="57"/>
      <c r="H129" s="57"/>
      <c r="I129" s="57"/>
      <c r="J129" s="57"/>
      <c r="K129" s="57"/>
    </row>
    <row r="130" spans="3:11" x14ac:dyDescent="0.2">
      <c r="C130" s="57"/>
      <c r="D130" s="57"/>
      <c r="E130" s="57"/>
      <c r="F130" s="57"/>
      <c r="G130" s="57"/>
      <c r="H130" s="57"/>
      <c r="I130" s="57"/>
      <c r="J130" s="57"/>
      <c r="K130" s="57"/>
    </row>
    <row r="131" spans="3:11" x14ac:dyDescent="0.2">
      <c r="C131" s="57"/>
      <c r="D131" s="57"/>
      <c r="E131" s="57"/>
      <c r="F131" s="57"/>
      <c r="G131" s="57"/>
      <c r="H131" s="57"/>
      <c r="I131" s="57"/>
      <c r="J131" s="57"/>
      <c r="K131" s="57"/>
    </row>
    <row r="132" spans="3:11" x14ac:dyDescent="0.2">
      <c r="C132" s="57"/>
      <c r="D132" s="57"/>
      <c r="E132" s="57"/>
      <c r="F132" s="57"/>
      <c r="G132" s="57"/>
      <c r="H132" s="57"/>
      <c r="I132" s="57"/>
      <c r="J132" s="57"/>
      <c r="K132" s="57"/>
    </row>
    <row r="133" spans="3:11" x14ac:dyDescent="0.2">
      <c r="C133" s="57"/>
      <c r="D133" s="57"/>
      <c r="E133" s="57"/>
      <c r="F133" s="57"/>
      <c r="G133" s="57"/>
      <c r="H133" s="57"/>
      <c r="I133" s="57"/>
      <c r="J133" s="57"/>
      <c r="K133" s="57"/>
    </row>
    <row r="134" spans="3:11" x14ac:dyDescent="0.2">
      <c r="C134" s="57"/>
      <c r="D134" s="57"/>
      <c r="E134" s="57"/>
      <c r="F134" s="57"/>
      <c r="G134" s="57"/>
      <c r="H134" s="57"/>
      <c r="I134" s="57"/>
      <c r="J134" s="57"/>
      <c r="K134" s="57"/>
    </row>
    <row r="135" spans="3:11" x14ac:dyDescent="0.2">
      <c r="C135" s="57"/>
      <c r="D135" s="57"/>
      <c r="E135" s="57"/>
      <c r="F135" s="57"/>
      <c r="G135" s="57"/>
      <c r="H135" s="57"/>
      <c r="I135" s="57"/>
      <c r="J135" s="57"/>
      <c r="K135" s="57"/>
    </row>
    <row r="136" spans="3:11" x14ac:dyDescent="0.2">
      <c r="C136" s="57"/>
      <c r="D136" s="57"/>
      <c r="E136" s="57"/>
      <c r="F136" s="57"/>
      <c r="G136" s="57"/>
      <c r="H136" s="57"/>
      <c r="I136" s="57"/>
      <c r="J136" s="57"/>
      <c r="K136" s="57"/>
    </row>
    <row r="137" spans="3:11" x14ac:dyDescent="0.2">
      <c r="C137" s="57"/>
      <c r="D137" s="57"/>
      <c r="E137" s="57"/>
      <c r="F137" s="57"/>
      <c r="G137" s="57"/>
      <c r="H137" s="57"/>
      <c r="I137" s="57"/>
      <c r="J137" s="57"/>
      <c r="K137" s="57"/>
    </row>
    <row r="138" spans="3:11" x14ac:dyDescent="0.2">
      <c r="C138" s="57"/>
      <c r="D138" s="57"/>
      <c r="E138" s="57"/>
      <c r="F138" s="57"/>
      <c r="G138" s="57"/>
      <c r="H138" s="57"/>
      <c r="I138" s="57"/>
      <c r="J138" s="57"/>
      <c r="K138" s="57"/>
    </row>
    <row r="139" spans="3:11" x14ac:dyDescent="0.2">
      <c r="C139" s="57"/>
      <c r="D139" s="57"/>
      <c r="E139" s="57"/>
      <c r="F139" s="57"/>
      <c r="G139" s="57"/>
      <c r="H139" s="57"/>
      <c r="I139" s="57"/>
      <c r="J139" s="57"/>
      <c r="K139" s="57"/>
    </row>
    <row r="140" spans="3:11" x14ac:dyDescent="0.2">
      <c r="C140" s="57"/>
      <c r="D140" s="57"/>
      <c r="E140" s="57"/>
      <c r="F140" s="57"/>
      <c r="G140" s="57"/>
      <c r="H140" s="57"/>
      <c r="I140" s="57"/>
      <c r="J140" s="57"/>
      <c r="K140" s="57"/>
    </row>
    <row r="141" spans="3:11" x14ac:dyDescent="0.2">
      <c r="C141" s="57"/>
      <c r="D141" s="57"/>
      <c r="E141" s="57"/>
      <c r="F141" s="57"/>
      <c r="G141" s="57"/>
      <c r="H141" s="57"/>
      <c r="I141" s="57"/>
      <c r="J141" s="57"/>
      <c r="K141" s="57"/>
    </row>
    <row r="142" spans="3:11" x14ac:dyDescent="0.2">
      <c r="C142" s="57"/>
      <c r="D142" s="57"/>
      <c r="E142" s="57"/>
      <c r="F142" s="57"/>
      <c r="G142" s="57"/>
      <c r="H142" s="57"/>
      <c r="I142" s="57"/>
      <c r="J142" s="57"/>
      <c r="K142" s="57"/>
    </row>
    <row r="143" spans="3:11" x14ac:dyDescent="0.2">
      <c r="C143" s="57"/>
      <c r="D143" s="57"/>
      <c r="E143" s="57"/>
      <c r="F143" s="57"/>
      <c r="G143" s="57"/>
      <c r="H143" s="57"/>
      <c r="I143" s="57"/>
      <c r="J143" s="57"/>
      <c r="K143" s="57"/>
    </row>
    <row r="144" spans="3:11" x14ac:dyDescent="0.2">
      <c r="C144" s="57"/>
      <c r="D144" s="57"/>
      <c r="E144" s="57"/>
      <c r="F144" s="57"/>
      <c r="G144" s="57"/>
      <c r="H144" s="57"/>
      <c r="I144" s="57"/>
      <c r="J144" s="57"/>
      <c r="K144" s="57"/>
    </row>
    <row r="145" spans="3:11" x14ac:dyDescent="0.2">
      <c r="C145" s="57"/>
      <c r="D145" s="57"/>
      <c r="E145" s="57"/>
      <c r="F145" s="57"/>
      <c r="G145" s="57"/>
      <c r="H145" s="57"/>
      <c r="I145" s="57"/>
      <c r="J145" s="57"/>
      <c r="K145" s="57"/>
    </row>
    <row r="146" spans="3:11" x14ac:dyDescent="0.2">
      <c r="C146" s="57"/>
      <c r="D146" s="57"/>
      <c r="E146" s="57"/>
      <c r="F146" s="57"/>
      <c r="G146" s="57"/>
      <c r="H146" s="57"/>
      <c r="I146" s="57"/>
      <c r="J146" s="57"/>
      <c r="K146" s="57"/>
    </row>
    <row r="147" spans="3:11" x14ac:dyDescent="0.2">
      <c r="C147" s="57"/>
      <c r="D147" s="57"/>
      <c r="E147" s="57"/>
      <c r="F147" s="57"/>
      <c r="G147" s="57"/>
      <c r="H147" s="57"/>
      <c r="I147" s="57"/>
      <c r="J147" s="57"/>
      <c r="K147" s="57"/>
    </row>
    <row r="148" spans="3:11" x14ac:dyDescent="0.2">
      <c r="C148" s="57"/>
      <c r="D148" s="57"/>
      <c r="E148" s="57"/>
      <c r="F148" s="57"/>
      <c r="G148" s="57"/>
      <c r="H148" s="57"/>
      <c r="I148" s="57"/>
      <c r="J148" s="57"/>
      <c r="K148" s="57"/>
    </row>
    <row r="149" spans="3:11" x14ac:dyDescent="0.2">
      <c r="C149" s="57"/>
      <c r="D149" s="57"/>
      <c r="E149" s="57"/>
      <c r="F149" s="57"/>
      <c r="G149" s="57"/>
      <c r="H149" s="57"/>
      <c r="I149" s="57"/>
      <c r="J149" s="57"/>
      <c r="K149" s="57"/>
    </row>
    <row r="150" spans="3:11" x14ac:dyDescent="0.2">
      <c r="C150" s="57"/>
      <c r="D150" s="57"/>
      <c r="E150" s="57"/>
      <c r="F150" s="57"/>
      <c r="G150" s="57"/>
      <c r="H150" s="57"/>
      <c r="I150" s="57"/>
      <c r="J150" s="57"/>
      <c r="K150" s="57"/>
    </row>
    <row r="151" spans="3:11" x14ac:dyDescent="0.2">
      <c r="C151" s="57"/>
      <c r="D151" s="57"/>
      <c r="E151" s="57"/>
      <c r="F151" s="57"/>
      <c r="G151" s="57"/>
      <c r="H151" s="57"/>
      <c r="I151" s="57"/>
      <c r="J151" s="57"/>
      <c r="K151" s="57"/>
    </row>
    <row r="152" spans="3:11" x14ac:dyDescent="0.2">
      <c r="C152" s="57"/>
      <c r="D152" s="57"/>
      <c r="E152" s="57"/>
      <c r="F152" s="57"/>
      <c r="G152" s="57"/>
      <c r="H152" s="57"/>
      <c r="I152" s="57"/>
      <c r="J152" s="57"/>
      <c r="K152" s="57"/>
    </row>
    <row r="153" spans="3:11" x14ac:dyDescent="0.2">
      <c r="C153" s="57"/>
      <c r="D153" s="57"/>
      <c r="E153" s="57"/>
      <c r="F153" s="57"/>
      <c r="G153" s="57"/>
      <c r="H153" s="57"/>
      <c r="I153" s="57"/>
      <c r="J153" s="57"/>
      <c r="K153" s="57"/>
    </row>
    <row r="154" spans="3:11" x14ac:dyDescent="0.2">
      <c r="C154" s="57"/>
      <c r="D154" s="57"/>
      <c r="E154" s="57"/>
      <c r="F154" s="57"/>
      <c r="G154" s="57"/>
      <c r="H154" s="57"/>
      <c r="I154" s="57"/>
      <c r="J154" s="57"/>
      <c r="K154" s="57"/>
    </row>
    <row r="155" spans="3:11" x14ac:dyDescent="0.2">
      <c r="C155" s="57"/>
      <c r="D155" s="57"/>
      <c r="E155" s="57"/>
      <c r="F155" s="57"/>
      <c r="G155" s="57"/>
      <c r="H155" s="57"/>
      <c r="I155" s="57"/>
      <c r="J155" s="57"/>
      <c r="K155" s="57"/>
    </row>
    <row r="156" spans="3:11" x14ac:dyDescent="0.2">
      <c r="C156" s="57"/>
      <c r="D156" s="57"/>
      <c r="E156" s="57"/>
      <c r="F156" s="57"/>
      <c r="G156" s="57"/>
      <c r="H156" s="57"/>
      <c r="I156" s="57"/>
      <c r="J156" s="57"/>
      <c r="K156" s="57"/>
    </row>
    <row r="157" spans="3:11" x14ac:dyDescent="0.2">
      <c r="C157" s="57"/>
      <c r="D157" s="57"/>
      <c r="E157" s="57"/>
      <c r="F157" s="57"/>
      <c r="G157" s="57"/>
      <c r="H157" s="57"/>
      <c r="I157" s="57"/>
      <c r="J157" s="57"/>
      <c r="K157" s="57"/>
    </row>
    <row r="158" spans="3:11" x14ac:dyDescent="0.2">
      <c r="C158" s="57"/>
      <c r="D158" s="57"/>
      <c r="E158" s="57"/>
      <c r="F158" s="57"/>
      <c r="G158" s="57"/>
      <c r="H158" s="57"/>
      <c r="I158" s="57"/>
      <c r="J158" s="57"/>
      <c r="K158" s="57"/>
    </row>
    <row r="159" spans="3:11" x14ac:dyDescent="0.2">
      <c r="C159" s="57"/>
      <c r="D159" s="57"/>
      <c r="E159" s="57"/>
      <c r="F159" s="57"/>
      <c r="G159" s="57"/>
      <c r="H159" s="57"/>
      <c r="I159" s="57"/>
      <c r="J159" s="57"/>
      <c r="K159" s="57"/>
    </row>
    <row r="160" spans="3:11" x14ac:dyDescent="0.2">
      <c r="C160" s="57"/>
      <c r="D160" s="57"/>
      <c r="E160" s="57"/>
      <c r="F160" s="57"/>
      <c r="G160" s="57"/>
      <c r="H160" s="57"/>
      <c r="I160" s="57"/>
      <c r="J160" s="57"/>
      <c r="K160" s="57"/>
    </row>
    <row r="161" spans="3:11" x14ac:dyDescent="0.2">
      <c r="C161" s="57"/>
      <c r="D161" s="57"/>
      <c r="E161" s="57"/>
      <c r="F161" s="57"/>
      <c r="G161" s="57"/>
      <c r="H161" s="57"/>
      <c r="I161" s="57"/>
      <c r="J161" s="57"/>
      <c r="K161" s="57"/>
    </row>
    <row r="162" spans="3:11" x14ac:dyDescent="0.2">
      <c r="C162" s="57"/>
      <c r="D162" s="57"/>
      <c r="E162" s="57"/>
      <c r="F162" s="57"/>
      <c r="G162" s="57"/>
      <c r="H162" s="57"/>
      <c r="I162" s="57"/>
      <c r="J162" s="57"/>
      <c r="K162" s="57"/>
    </row>
    <row r="163" spans="3:11" x14ac:dyDescent="0.2">
      <c r="C163" s="57"/>
      <c r="D163" s="57"/>
      <c r="E163" s="57"/>
      <c r="F163" s="57"/>
      <c r="G163" s="57"/>
      <c r="H163" s="57"/>
      <c r="I163" s="57"/>
      <c r="J163" s="57"/>
      <c r="K163" s="57"/>
    </row>
    <row r="164" spans="3:11" x14ac:dyDescent="0.2">
      <c r="C164" s="57"/>
      <c r="D164" s="57"/>
      <c r="E164" s="57"/>
      <c r="F164" s="57"/>
      <c r="G164" s="57"/>
      <c r="H164" s="57"/>
      <c r="I164" s="57"/>
      <c r="J164" s="57"/>
      <c r="K164" s="57"/>
    </row>
    <row r="165" spans="3:11" x14ac:dyDescent="0.2">
      <c r="C165" s="57"/>
      <c r="D165" s="57"/>
      <c r="E165" s="57"/>
      <c r="F165" s="57"/>
      <c r="G165" s="57"/>
      <c r="H165" s="57"/>
      <c r="I165" s="57"/>
      <c r="J165" s="57"/>
      <c r="K165" s="57"/>
    </row>
    <row r="166" spans="3:11" x14ac:dyDescent="0.2">
      <c r="C166" s="57"/>
      <c r="D166" s="57"/>
      <c r="E166" s="57"/>
      <c r="F166" s="57"/>
      <c r="G166" s="57"/>
      <c r="H166" s="57"/>
      <c r="I166" s="57"/>
      <c r="J166" s="57"/>
      <c r="K166" s="57"/>
    </row>
    <row r="167" spans="3:11" x14ac:dyDescent="0.2">
      <c r="C167" s="57"/>
      <c r="D167" s="57"/>
      <c r="E167" s="57"/>
      <c r="F167" s="57"/>
      <c r="G167" s="57"/>
      <c r="H167" s="57"/>
      <c r="I167" s="57"/>
      <c r="J167" s="57"/>
      <c r="K167" s="57"/>
    </row>
    <row r="168" spans="3:11" x14ac:dyDescent="0.2">
      <c r="C168" s="57"/>
      <c r="D168" s="57"/>
      <c r="E168" s="57"/>
      <c r="F168" s="57"/>
      <c r="G168" s="57"/>
      <c r="H168" s="57"/>
      <c r="I168" s="57"/>
      <c r="J168" s="57"/>
      <c r="K168" s="57"/>
    </row>
    <row r="169" spans="3:11" x14ac:dyDescent="0.2">
      <c r="C169" s="57"/>
      <c r="D169" s="57"/>
      <c r="E169" s="57"/>
      <c r="F169" s="57"/>
      <c r="G169" s="57"/>
      <c r="H169" s="57"/>
      <c r="I169" s="57"/>
      <c r="J169" s="57"/>
      <c r="K169" s="57"/>
    </row>
    <row r="170" spans="3:11" x14ac:dyDescent="0.2">
      <c r="C170" s="57"/>
      <c r="D170" s="57"/>
      <c r="E170" s="57"/>
      <c r="F170" s="57"/>
      <c r="G170" s="57"/>
      <c r="H170" s="57"/>
      <c r="I170" s="57"/>
      <c r="J170" s="57"/>
      <c r="K170" s="57"/>
    </row>
    <row r="171" spans="3:11" x14ac:dyDescent="0.2">
      <c r="C171" s="57"/>
      <c r="D171" s="57"/>
      <c r="E171" s="57"/>
      <c r="F171" s="57"/>
      <c r="G171" s="57"/>
      <c r="H171" s="57"/>
      <c r="I171" s="57"/>
      <c r="J171" s="57"/>
      <c r="K171" s="57"/>
    </row>
    <row r="172" spans="3:11" x14ac:dyDescent="0.2">
      <c r="C172" s="57"/>
      <c r="D172" s="57"/>
      <c r="E172" s="57"/>
      <c r="F172" s="57"/>
      <c r="G172" s="57"/>
      <c r="H172" s="57"/>
      <c r="I172" s="57"/>
      <c r="J172" s="57"/>
      <c r="K172" s="57"/>
    </row>
    <row r="173" spans="3:11" x14ac:dyDescent="0.2">
      <c r="C173" s="57"/>
      <c r="D173" s="57"/>
      <c r="E173" s="57"/>
      <c r="F173" s="57"/>
      <c r="G173" s="57"/>
      <c r="H173" s="57"/>
      <c r="I173" s="57"/>
      <c r="J173" s="57"/>
      <c r="K173" s="57"/>
    </row>
    <row r="174" spans="3:11" x14ac:dyDescent="0.2">
      <c r="C174" s="57"/>
      <c r="D174" s="57"/>
      <c r="E174" s="57"/>
      <c r="F174" s="57"/>
      <c r="G174" s="57"/>
      <c r="H174" s="57"/>
      <c r="I174" s="57"/>
      <c r="J174" s="57"/>
      <c r="K174" s="57"/>
    </row>
    <row r="175" spans="3:11" x14ac:dyDescent="0.2">
      <c r="C175" s="57"/>
      <c r="D175" s="57"/>
      <c r="E175" s="57"/>
      <c r="F175" s="57"/>
      <c r="G175" s="57"/>
      <c r="H175" s="57"/>
      <c r="I175" s="57"/>
      <c r="J175" s="57"/>
      <c r="K175" s="57"/>
    </row>
    <row r="176" spans="3:11" x14ac:dyDescent="0.2">
      <c r="C176" s="57"/>
      <c r="D176" s="57"/>
      <c r="E176" s="57"/>
      <c r="F176" s="57"/>
      <c r="G176" s="57"/>
      <c r="H176" s="57"/>
      <c r="I176" s="57"/>
      <c r="J176" s="57"/>
      <c r="K176" s="57"/>
    </row>
    <row r="177" spans="3:11" x14ac:dyDescent="0.2">
      <c r="C177" s="57"/>
      <c r="D177" s="57"/>
      <c r="E177" s="57"/>
      <c r="F177" s="57"/>
      <c r="G177" s="57"/>
      <c r="H177" s="57"/>
      <c r="I177" s="57"/>
      <c r="J177" s="57"/>
      <c r="K177" s="57"/>
    </row>
    <row r="178" spans="3:11" x14ac:dyDescent="0.2">
      <c r="C178" s="57"/>
      <c r="D178" s="57"/>
      <c r="E178" s="57"/>
      <c r="F178" s="57"/>
      <c r="G178" s="57"/>
      <c r="H178" s="57"/>
      <c r="I178" s="57"/>
      <c r="J178" s="57"/>
      <c r="K178" s="57"/>
    </row>
    <row r="179" spans="3:11" x14ac:dyDescent="0.2">
      <c r="C179" s="57"/>
      <c r="D179" s="57"/>
      <c r="E179" s="57"/>
      <c r="F179" s="57"/>
      <c r="G179" s="57"/>
      <c r="H179" s="57"/>
      <c r="I179" s="57"/>
      <c r="J179" s="57"/>
      <c r="K179" s="57"/>
    </row>
    <row r="180" spans="3:11" x14ac:dyDescent="0.2">
      <c r="C180" s="57"/>
      <c r="D180" s="57"/>
      <c r="E180" s="57"/>
      <c r="F180" s="57"/>
      <c r="G180" s="57"/>
      <c r="H180" s="57"/>
      <c r="I180" s="57"/>
      <c r="J180" s="57"/>
      <c r="K180" s="57"/>
    </row>
    <row r="181" spans="3:11" x14ac:dyDescent="0.2">
      <c r="C181" s="57"/>
      <c r="D181" s="57"/>
      <c r="E181" s="57"/>
      <c r="F181" s="57"/>
      <c r="G181" s="57"/>
      <c r="H181" s="57"/>
      <c r="I181" s="57"/>
      <c r="J181" s="57"/>
      <c r="K181" s="57"/>
    </row>
    <row r="182" spans="3:11" x14ac:dyDescent="0.2">
      <c r="C182" s="57"/>
      <c r="D182" s="57"/>
      <c r="E182" s="57"/>
      <c r="F182" s="57"/>
      <c r="G182" s="57"/>
      <c r="H182" s="57"/>
      <c r="I182" s="57"/>
      <c r="J182" s="57"/>
      <c r="K182" s="57"/>
    </row>
    <row r="183" spans="3:11" x14ac:dyDescent="0.2">
      <c r="C183" s="57"/>
      <c r="D183" s="57"/>
      <c r="E183" s="57"/>
      <c r="F183" s="57"/>
      <c r="G183" s="57"/>
      <c r="H183" s="57"/>
      <c r="I183" s="57"/>
      <c r="J183" s="57"/>
      <c r="K183" s="57"/>
    </row>
    <row r="184" spans="3:11" x14ac:dyDescent="0.2">
      <c r="C184" s="57"/>
      <c r="D184" s="57"/>
      <c r="E184" s="57"/>
      <c r="F184" s="57"/>
      <c r="G184" s="57"/>
      <c r="H184" s="57"/>
      <c r="I184" s="57"/>
      <c r="J184" s="57"/>
      <c r="K184" s="57"/>
    </row>
    <row r="185" spans="3:11" x14ac:dyDescent="0.2">
      <c r="C185" s="57"/>
      <c r="D185" s="57"/>
      <c r="E185" s="57"/>
      <c r="F185" s="57"/>
      <c r="G185" s="57"/>
      <c r="H185" s="57"/>
      <c r="I185" s="57"/>
      <c r="J185" s="57"/>
      <c r="K185" s="57"/>
    </row>
    <row r="186" spans="3:11" x14ac:dyDescent="0.2">
      <c r="C186" s="57"/>
      <c r="D186" s="57"/>
      <c r="E186" s="57"/>
      <c r="F186" s="57"/>
      <c r="G186" s="57"/>
      <c r="H186" s="57"/>
      <c r="I186" s="57"/>
      <c r="J186" s="57"/>
      <c r="K186" s="57"/>
    </row>
    <row r="187" spans="3:11" x14ac:dyDescent="0.2">
      <c r="C187" s="57"/>
      <c r="D187" s="57"/>
      <c r="E187" s="57"/>
      <c r="F187" s="57"/>
      <c r="G187" s="57"/>
      <c r="H187" s="57"/>
      <c r="I187" s="57"/>
      <c r="J187" s="57"/>
      <c r="K187" s="57"/>
    </row>
    <row r="188" spans="3:11" x14ac:dyDescent="0.2">
      <c r="C188" s="57"/>
      <c r="D188" s="57"/>
      <c r="E188" s="57"/>
      <c r="F188" s="57"/>
      <c r="G188" s="57"/>
      <c r="H188" s="57"/>
      <c r="I188" s="57"/>
      <c r="J188" s="57"/>
      <c r="K188" s="57"/>
    </row>
    <row r="189" spans="3:11" x14ac:dyDescent="0.2">
      <c r="C189" s="57"/>
      <c r="D189" s="57"/>
      <c r="E189" s="57"/>
      <c r="F189" s="57"/>
      <c r="G189" s="57"/>
      <c r="H189" s="57"/>
      <c r="I189" s="57"/>
      <c r="J189" s="57"/>
      <c r="K189" s="57"/>
    </row>
    <row r="190" spans="3:11" x14ac:dyDescent="0.2">
      <c r="C190" s="57"/>
      <c r="D190" s="57"/>
      <c r="E190" s="57"/>
      <c r="F190" s="57"/>
      <c r="G190" s="57"/>
      <c r="H190" s="57"/>
      <c r="I190" s="57"/>
      <c r="J190" s="57"/>
      <c r="K190" s="57"/>
    </row>
    <row r="191" spans="3:11" x14ac:dyDescent="0.2">
      <c r="C191" s="57"/>
      <c r="D191" s="57"/>
      <c r="E191" s="57"/>
      <c r="F191" s="57"/>
      <c r="G191" s="57"/>
      <c r="H191" s="57"/>
      <c r="I191" s="57"/>
      <c r="J191" s="57"/>
      <c r="K191" s="57"/>
    </row>
    <row r="192" spans="3:11" x14ac:dyDescent="0.2">
      <c r="C192" s="57"/>
      <c r="D192" s="57"/>
      <c r="E192" s="57"/>
      <c r="F192" s="57"/>
      <c r="G192" s="57"/>
      <c r="H192" s="57"/>
      <c r="I192" s="57"/>
      <c r="J192" s="57"/>
      <c r="K192" s="57"/>
    </row>
    <row r="193" spans="3:11" x14ac:dyDescent="0.2">
      <c r="C193" s="57"/>
      <c r="D193" s="57"/>
      <c r="E193" s="57"/>
      <c r="F193" s="57"/>
      <c r="G193" s="57"/>
      <c r="H193" s="57"/>
      <c r="I193" s="57"/>
      <c r="J193" s="57"/>
      <c r="K193" s="57"/>
    </row>
    <row r="194" spans="3:11" x14ac:dyDescent="0.2">
      <c r="C194" s="57"/>
      <c r="D194" s="57"/>
      <c r="E194" s="57"/>
      <c r="F194" s="57"/>
      <c r="G194" s="57"/>
      <c r="H194" s="57"/>
      <c r="I194" s="57"/>
      <c r="J194" s="57"/>
      <c r="K194" s="57"/>
    </row>
    <row r="195" spans="3:11" x14ac:dyDescent="0.2">
      <c r="C195" s="57"/>
      <c r="D195" s="57"/>
      <c r="E195" s="57"/>
      <c r="F195" s="57"/>
      <c r="G195" s="57"/>
      <c r="H195" s="57"/>
      <c r="I195" s="57"/>
      <c r="J195" s="57"/>
      <c r="K195" s="57"/>
    </row>
    <row r="196" spans="3:11" x14ac:dyDescent="0.2">
      <c r="C196" s="57"/>
      <c r="D196" s="57"/>
      <c r="E196" s="57"/>
      <c r="F196" s="57"/>
      <c r="G196" s="57"/>
      <c r="H196" s="57"/>
      <c r="I196" s="57"/>
      <c r="J196" s="57"/>
      <c r="K196" s="57"/>
    </row>
    <row r="197" spans="3:11" x14ac:dyDescent="0.2">
      <c r="C197" s="57"/>
      <c r="D197" s="57"/>
      <c r="E197" s="57"/>
      <c r="F197" s="57"/>
      <c r="G197" s="57"/>
      <c r="H197" s="57"/>
      <c r="I197" s="57"/>
      <c r="J197" s="57"/>
      <c r="K197" s="57"/>
    </row>
    <row r="198" spans="3:11" x14ac:dyDescent="0.2">
      <c r="C198" s="57"/>
      <c r="D198" s="57"/>
      <c r="E198" s="57"/>
      <c r="F198" s="57"/>
      <c r="G198" s="57"/>
      <c r="H198" s="57"/>
      <c r="I198" s="57"/>
      <c r="J198" s="57"/>
      <c r="K198" s="57"/>
    </row>
    <row r="199" spans="3:11" x14ac:dyDescent="0.2">
      <c r="C199" s="57"/>
      <c r="D199" s="57"/>
      <c r="E199" s="57"/>
      <c r="F199" s="57"/>
      <c r="G199" s="57"/>
      <c r="H199" s="57"/>
      <c r="I199" s="57"/>
      <c r="J199" s="57"/>
      <c r="K199" s="57"/>
    </row>
    <row r="200" spans="3:11" x14ac:dyDescent="0.2">
      <c r="C200" s="57"/>
      <c r="D200" s="57"/>
      <c r="E200" s="57"/>
      <c r="F200" s="57"/>
      <c r="G200" s="57"/>
      <c r="H200" s="57"/>
      <c r="I200" s="57"/>
      <c r="J200" s="57"/>
      <c r="K200" s="57"/>
    </row>
    <row r="201" spans="3:11" x14ac:dyDescent="0.2">
      <c r="C201" s="57"/>
      <c r="D201" s="57"/>
      <c r="E201" s="57"/>
      <c r="F201" s="57"/>
      <c r="G201" s="57"/>
      <c r="H201" s="57"/>
      <c r="I201" s="57"/>
      <c r="J201" s="57"/>
      <c r="K201" s="57"/>
    </row>
    <row r="202" spans="3:11" x14ac:dyDescent="0.2">
      <c r="C202" s="57"/>
      <c r="D202" s="57"/>
      <c r="E202" s="57"/>
      <c r="F202" s="57"/>
      <c r="G202" s="57"/>
      <c r="H202" s="57"/>
      <c r="I202" s="57"/>
      <c r="J202" s="57"/>
      <c r="K202" s="57"/>
    </row>
    <row r="203" spans="3:11" x14ac:dyDescent="0.2">
      <c r="C203" s="57"/>
      <c r="D203" s="57"/>
      <c r="E203" s="57"/>
      <c r="F203" s="57"/>
      <c r="G203" s="57"/>
      <c r="H203" s="57"/>
      <c r="I203" s="57"/>
      <c r="J203" s="57"/>
      <c r="K203" s="57"/>
    </row>
    <row r="204" spans="3:11" x14ac:dyDescent="0.2">
      <c r="C204" s="57"/>
      <c r="D204" s="57"/>
      <c r="E204" s="57"/>
      <c r="F204" s="57"/>
      <c r="G204" s="57"/>
      <c r="H204" s="57"/>
      <c r="I204" s="57"/>
      <c r="J204" s="57"/>
      <c r="K204" s="57"/>
    </row>
    <row r="205" spans="3:11" x14ac:dyDescent="0.2">
      <c r="C205" s="57"/>
      <c r="D205" s="57"/>
      <c r="E205" s="57"/>
      <c r="F205" s="57"/>
      <c r="G205" s="57"/>
      <c r="H205" s="57"/>
      <c r="I205" s="57"/>
      <c r="J205" s="57"/>
      <c r="K205" s="57"/>
    </row>
    <row r="206" spans="3:11" x14ac:dyDescent="0.2">
      <c r="C206" s="57"/>
      <c r="D206" s="57"/>
      <c r="E206" s="57"/>
      <c r="F206" s="57"/>
      <c r="G206" s="57"/>
      <c r="H206" s="57"/>
      <c r="I206" s="57"/>
      <c r="J206" s="57"/>
      <c r="K206" s="57"/>
    </row>
    <row r="207" spans="3:11" x14ac:dyDescent="0.2">
      <c r="C207" s="57"/>
      <c r="D207" s="57"/>
      <c r="E207" s="57"/>
      <c r="F207" s="57"/>
      <c r="G207" s="57"/>
      <c r="H207" s="57"/>
      <c r="I207" s="57"/>
      <c r="J207" s="57"/>
      <c r="K207" s="57"/>
    </row>
    <row r="208" spans="3:11" x14ac:dyDescent="0.2">
      <c r="C208" s="57"/>
      <c r="D208" s="57"/>
      <c r="E208" s="57"/>
      <c r="F208" s="57"/>
      <c r="G208" s="57"/>
      <c r="H208" s="57"/>
      <c r="I208" s="57"/>
      <c r="J208" s="57"/>
      <c r="K208" s="57"/>
    </row>
    <row r="209" spans="3:11" x14ac:dyDescent="0.2">
      <c r="C209" s="57"/>
      <c r="D209" s="57"/>
      <c r="E209" s="57"/>
      <c r="F209" s="57"/>
      <c r="G209" s="57"/>
      <c r="H209" s="57"/>
      <c r="I209" s="57"/>
      <c r="J209" s="57"/>
      <c r="K209" s="57"/>
    </row>
    <row r="210" spans="3:11" x14ac:dyDescent="0.2">
      <c r="C210" s="57"/>
      <c r="D210" s="57"/>
      <c r="E210" s="57"/>
      <c r="F210" s="57"/>
      <c r="G210" s="57"/>
      <c r="H210" s="57"/>
      <c r="I210" s="57"/>
      <c r="J210" s="57"/>
      <c r="K210" s="57"/>
    </row>
    <row r="211" spans="3:11" x14ac:dyDescent="0.2">
      <c r="C211" s="57"/>
      <c r="D211" s="57"/>
      <c r="E211" s="57"/>
      <c r="F211" s="57"/>
      <c r="G211" s="57"/>
      <c r="H211" s="57"/>
      <c r="I211" s="57"/>
      <c r="J211" s="57"/>
      <c r="K211" s="57"/>
    </row>
    <row r="212" spans="3:11" x14ac:dyDescent="0.2">
      <c r="C212" s="57"/>
      <c r="D212" s="57"/>
      <c r="E212" s="57"/>
      <c r="F212" s="57"/>
      <c r="G212" s="57"/>
      <c r="H212" s="57"/>
      <c r="I212" s="57"/>
      <c r="J212" s="57"/>
      <c r="K212" s="57"/>
    </row>
    <row r="213" spans="3:11" x14ac:dyDescent="0.2">
      <c r="C213" s="57"/>
      <c r="D213" s="57"/>
      <c r="E213" s="57"/>
      <c r="F213" s="57"/>
      <c r="G213" s="57"/>
      <c r="H213" s="57"/>
      <c r="I213" s="57"/>
      <c r="J213" s="57"/>
      <c r="K213" s="57"/>
    </row>
    <row r="214" spans="3:11" x14ac:dyDescent="0.2">
      <c r="C214" s="57"/>
      <c r="D214" s="57"/>
      <c r="E214" s="57"/>
      <c r="F214" s="57"/>
      <c r="G214" s="57"/>
      <c r="H214" s="57"/>
      <c r="I214" s="57"/>
      <c r="J214" s="57"/>
      <c r="K214" s="57"/>
    </row>
    <row r="215" spans="3:11" x14ac:dyDescent="0.2">
      <c r="C215" s="57"/>
      <c r="D215" s="57"/>
      <c r="E215" s="57"/>
      <c r="F215" s="57"/>
      <c r="G215" s="57"/>
      <c r="H215" s="57"/>
      <c r="I215" s="57"/>
      <c r="J215" s="57"/>
      <c r="K215" s="57"/>
    </row>
    <row r="216" spans="3:11" x14ac:dyDescent="0.2">
      <c r="C216" s="57"/>
      <c r="D216" s="57"/>
      <c r="E216" s="57"/>
      <c r="F216" s="57"/>
      <c r="G216" s="57"/>
      <c r="H216" s="57"/>
      <c r="I216" s="57"/>
      <c r="J216" s="57"/>
      <c r="K216" s="57"/>
    </row>
    <row r="217" spans="3:11" x14ac:dyDescent="0.2">
      <c r="C217" s="57"/>
      <c r="D217" s="57"/>
      <c r="E217" s="57"/>
      <c r="F217" s="57"/>
      <c r="G217" s="57"/>
      <c r="H217" s="57"/>
      <c r="I217" s="57"/>
      <c r="J217" s="57"/>
      <c r="K217" s="57"/>
    </row>
    <row r="218" spans="3:11" x14ac:dyDescent="0.2">
      <c r="C218" s="57"/>
      <c r="D218" s="57"/>
      <c r="E218" s="57"/>
      <c r="F218" s="57"/>
      <c r="G218" s="57"/>
      <c r="H218" s="57"/>
      <c r="I218" s="57"/>
      <c r="J218" s="57"/>
      <c r="K218" s="57"/>
    </row>
    <row r="219" spans="3:11" x14ac:dyDescent="0.2">
      <c r="C219" s="57"/>
      <c r="D219" s="57"/>
      <c r="E219" s="57"/>
      <c r="F219" s="57"/>
      <c r="G219" s="57"/>
      <c r="H219" s="57"/>
      <c r="I219" s="57"/>
      <c r="J219" s="57"/>
      <c r="K219" s="57"/>
    </row>
    <row r="220" spans="3:11" x14ac:dyDescent="0.2">
      <c r="C220" s="57"/>
      <c r="D220" s="57"/>
      <c r="E220" s="57"/>
      <c r="F220" s="57"/>
      <c r="G220" s="57"/>
      <c r="H220" s="57"/>
      <c r="I220" s="57"/>
      <c r="J220" s="57"/>
      <c r="K220" s="57"/>
    </row>
    <row r="221" spans="3:11" x14ac:dyDescent="0.2">
      <c r="C221" s="57"/>
      <c r="D221" s="57"/>
      <c r="E221" s="57"/>
      <c r="F221" s="57"/>
      <c r="G221" s="57"/>
      <c r="H221" s="57"/>
      <c r="I221" s="57"/>
      <c r="J221" s="57"/>
      <c r="K221" s="57"/>
    </row>
    <row r="222" spans="3:11" x14ac:dyDescent="0.2">
      <c r="C222" s="57"/>
      <c r="D222" s="57"/>
      <c r="E222" s="57"/>
      <c r="F222" s="57"/>
      <c r="G222" s="57"/>
      <c r="H222" s="57"/>
      <c r="I222" s="57"/>
      <c r="J222" s="57"/>
      <c r="K222" s="57"/>
    </row>
    <row r="223" spans="3:11" x14ac:dyDescent="0.2">
      <c r="C223" s="57"/>
      <c r="D223" s="57"/>
      <c r="E223" s="57"/>
      <c r="F223" s="57"/>
      <c r="G223" s="57"/>
      <c r="H223" s="57"/>
      <c r="I223" s="57"/>
      <c r="J223" s="57"/>
      <c r="K223" s="57"/>
    </row>
    <row r="224" spans="3:11" x14ac:dyDescent="0.2">
      <c r="C224" s="57"/>
      <c r="D224" s="57"/>
      <c r="E224" s="57"/>
      <c r="F224" s="57"/>
      <c r="G224" s="57"/>
      <c r="H224" s="57"/>
      <c r="I224" s="57"/>
      <c r="J224" s="57"/>
      <c r="K224" s="57"/>
    </row>
    <row r="225" spans="3:11" x14ac:dyDescent="0.2">
      <c r="C225" s="57"/>
      <c r="D225" s="57"/>
      <c r="E225" s="57"/>
      <c r="F225" s="57"/>
      <c r="G225" s="57"/>
      <c r="H225" s="57"/>
      <c r="I225" s="57"/>
      <c r="J225" s="57"/>
      <c r="K225" s="57"/>
    </row>
    <row r="226" spans="3:11" x14ac:dyDescent="0.2">
      <c r="C226" s="57"/>
      <c r="D226" s="57"/>
      <c r="E226" s="57"/>
      <c r="F226" s="57"/>
      <c r="G226" s="57"/>
      <c r="H226" s="57"/>
      <c r="I226" s="57"/>
      <c r="J226" s="57"/>
      <c r="K226" s="57"/>
    </row>
    <row r="227" spans="3:11" x14ac:dyDescent="0.2">
      <c r="C227" s="57"/>
      <c r="D227" s="57"/>
      <c r="E227" s="57"/>
      <c r="F227" s="57"/>
      <c r="G227" s="57"/>
      <c r="H227" s="57"/>
      <c r="I227" s="57"/>
      <c r="J227" s="57"/>
      <c r="K227" s="57"/>
    </row>
    <row r="228" spans="3:11" x14ac:dyDescent="0.2">
      <c r="C228" s="57"/>
      <c r="D228" s="57"/>
      <c r="E228" s="57"/>
      <c r="F228" s="57"/>
      <c r="G228" s="57"/>
      <c r="H228" s="57"/>
      <c r="I228" s="57"/>
      <c r="J228" s="57"/>
      <c r="K228" s="57"/>
    </row>
    <row r="229" spans="3:11" x14ac:dyDescent="0.2">
      <c r="C229" s="57"/>
      <c r="D229" s="57"/>
      <c r="E229" s="57"/>
      <c r="F229" s="57"/>
      <c r="G229" s="57"/>
      <c r="H229" s="57"/>
      <c r="I229" s="57"/>
      <c r="J229" s="57"/>
      <c r="K229" s="57"/>
    </row>
    <row r="230" spans="3:11" x14ac:dyDescent="0.2">
      <c r="C230" s="57"/>
      <c r="D230" s="57"/>
      <c r="E230" s="57"/>
      <c r="F230" s="57"/>
      <c r="G230" s="57"/>
      <c r="H230" s="57"/>
      <c r="I230" s="57"/>
      <c r="J230" s="57"/>
      <c r="K230" s="57"/>
    </row>
    <row r="231" spans="3:11" x14ac:dyDescent="0.2">
      <c r="C231" s="57"/>
      <c r="D231" s="57"/>
      <c r="E231" s="57"/>
      <c r="F231" s="57"/>
      <c r="G231" s="57"/>
      <c r="H231" s="57"/>
      <c r="I231" s="57"/>
      <c r="J231" s="57"/>
      <c r="K231" s="57"/>
    </row>
    <row r="232" spans="3:11" x14ac:dyDescent="0.2">
      <c r="C232" s="57"/>
      <c r="D232" s="57"/>
      <c r="E232" s="57"/>
      <c r="F232" s="57"/>
      <c r="G232" s="57"/>
      <c r="H232" s="57"/>
      <c r="I232" s="57"/>
      <c r="J232" s="57"/>
      <c r="K232" s="57"/>
    </row>
    <row r="233" spans="3:11" x14ac:dyDescent="0.2">
      <c r="C233" s="57"/>
      <c r="D233" s="57"/>
      <c r="E233" s="57"/>
      <c r="F233" s="57"/>
      <c r="G233" s="57"/>
      <c r="H233" s="57"/>
      <c r="I233" s="57"/>
      <c r="J233" s="57"/>
      <c r="K233" s="57"/>
    </row>
    <row r="234" spans="3:11" x14ac:dyDescent="0.2">
      <c r="C234" s="57"/>
      <c r="D234" s="57"/>
      <c r="E234" s="57"/>
      <c r="F234" s="57"/>
      <c r="G234" s="57"/>
      <c r="H234" s="57"/>
      <c r="I234" s="57"/>
      <c r="J234" s="57"/>
      <c r="K234" s="57"/>
    </row>
    <row r="235" spans="3:11" x14ac:dyDescent="0.2">
      <c r="C235" s="57"/>
      <c r="D235" s="57"/>
      <c r="E235" s="57"/>
      <c r="F235" s="57"/>
      <c r="G235" s="57"/>
      <c r="H235" s="57"/>
      <c r="I235" s="57"/>
      <c r="J235" s="57"/>
      <c r="K235" s="57"/>
    </row>
    <row r="236" spans="3:11" x14ac:dyDescent="0.2">
      <c r="C236" s="57"/>
      <c r="D236" s="57"/>
      <c r="E236" s="57"/>
      <c r="F236" s="57"/>
      <c r="G236" s="57"/>
      <c r="H236" s="57"/>
      <c r="I236" s="57"/>
      <c r="J236" s="57"/>
      <c r="K236" s="57"/>
    </row>
    <row r="237" spans="3:11" x14ac:dyDescent="0.2">
      <c r="C237" s="57"/>
      <c r="D237" s="57"/>
      <c r="E237" s="57"/>
      <c r="F237" s="57"/>
      <c r="G237" s="57"/>
      <c r="H237" s="57"/>
      <c r="I237" s="57"/>
      <c r="J237" s="57"/>
      <c r="K237" s="57"/>
    </row>
    <row r="238" spans="3:11" x14ac:dyDescent="0.2">
      <c r="C238" s="57"/>
      <c r="D238" s="57"/>
      <c r="E238" s="57"/>
      <c r="F238" s="57"/>
      <c r="G238" s="57"/>
      <c r="H238" s="57"/>
      <c r="I238" s="57"/>
      <c r="J238" s="57"/>
      <c r="K238" s="57"/>
    </row>
    <row r="239" spans="3:11" x14ac:dyDescent="0.2">
      <c r="C239" s="57"/>
      <c r="D239" s="57"/>
      <c r="E239" s="57"/>
      <c r="F239" s="57"/>
      <c r="G239" s="57"/>
      <c r="H239" s="57"/>
      <c r="I239" s="57"/>
      <c r="J239" s="57"/>
      <c r="K239" s="57"/>
    </row>
    <row r="240" spans="3:11" x14ac:dyDescent="0.2">
      <c r="C240" s="57"/>
      <c r="D240" s="57"/>
      <c r="E240" s="57"/>
      <c r="F240" s="57"/>
      <c r="G240" s="57"/>
      <c r="H240" s="57"/>
      <c r="I240" s="57"/>
      <c r="J240" s="57"/>
      <c r="K240" s="57"/>
    </row>
    <row r="241" spans="3:11" x14ac:dyDescent="0.2">
      <c r="C241" s="57"/>
      <c r="D241" s="57"/>
      <c r="E241" s="57"/>
      <c r="F241" s="57"/>
      <c r="G241" s="57"/>
      <c r="H241" s="57"/>
      <c r="I241" s="57"/>
      <c r="J241" s="57"/>
      <c r="K241" s="57"/>
    </row>
    <row r="242" spans="3:11" x14ac:dyDescent="0.2">
      <c r="C242" s="57"/>
      <c r="D242" s="57"/>
      <c r="E242" s="57"/>
      <c r="F242" s="57"/>
      <c r="G242" s="57"/>
      <c r="H242" s="57"/>
      <c r="I242" s="57"/>
      <c r="J242" s="57"/>
      <c r="K242" s="57"/>
    </row>
    <row r="243" spans="3:11" x14ac:dyDescent="0.2">
      <c r="C243" s="57"/>
      <c r="D243" s="57"/>
      <c r="E243" s="57"/>
      <c r="F243" s="57"/>
      <c r="G243" s="57"/>
      <c r="H243" s="57"/>
      <c r="I243" s="57"/>
      <c r="J243" s="57"/>
      <c r="K243" s="57"/>
    </row>
    <row r="244" spans="3:11" x14ac:dyDescent="0.2">
      <c r="C244" s="57"/>
      <c r="D244" s="57"/>
      <c r="E244" s="57"/>
      <c r="F244" s="57"/>
      <c r="G244" s="57"/>
      <c r="H244" s="57"/>
      <c r="I244" s="57"/>
      <c r="J244" s="57"/>
      <c r="K244" s="57"/>
    </row>
    <row r="245" spans="3:11" x14ac:dyDescent="0.2">
      <c r="C245" s="57"/>
      <c r="D245" s="57"/>
      <c r="E245" s="57"/>
      <c r="F245" s="57"/>
      <c r="G245" s="57"/>
      <c r="H245" s="57"/>
      <c r="I245" s="57"/>
      <c r="J245" s="57"/>
      <c r="K245" s="57"/>
    </row>
    <row r="246" spans="3:11" x14ac:dyDescent="0.2">
      <c r="C246" s="57"/>
      <c r="D246" s="57"/>
      <c r="E246" s="57"/>
      <c r="F246" s="57"/>
      <c r="G246" s="57"/>
      <c r="H246" s="57"/>
      <c r="I246" s="57"/>
      <c r="J246" s="57"/>
      <c r="K246" s="57"/>
    </row>
    <row r="247" spans="3:11" x14ac:dyDescent="0.2">
      <c r="C247" s="57"/>
      <c r="D247" s="57"/>
      <c r="E247" s="57"/>
      <c r="F247" s="57"/>
      <c r="G247" s="57"/>
      <c r="H247" s="57"/>
      <c r="I247" s="57"/>
      <c r="J247" s="57"/>
      <c r="K247" s="57"/>
    </row>
    <row r="248" spans="3:11" x14ac:dyDescent="0.2">
      <c r="C248" s="57"/>
      <c r="D248" s="57"/>
      <c r="E248" s="57"/>
      <c r="F248" s="57"/>
      <c r="G248" s="57"/>
      <c r="H248" s="57"/>
      <c r="I248" s="57"/>
      <c r="J248" s="57"/>
      <c r="K248" s="57"/>
    </row>
    <row r="249" spans="3:11" x14ac:dyDescent="0.2">
      <c r="C249" s="57"/>
      <c r="D249" s="57"/>
      <c r="E249" s="57"/>
      <c r="F249" s="57"/>
      <c r="G249" s="57"/>
      <c r="H249" s="57"/>
      <c r="I249" s="57"/>
      <c r="J249" s="57"/>
      <c r="K249" s="57"/>
    </row>
    <row r="250" spans="3:11" x14ac:dyDescent="0.2">
      <c r="C250" s="57"/>
      <c r="D250" s="57"/>
      <c r="E250" s="57"/>
      <c r="F250" s="57"/>
      <c r="G250" s="57"/>
      <c r="H250" s="57"/>
      <c r="I250" s="57"/>
      <c r="J250" s="57"/>
      <c r="K250" s="57"/>
    </row>
    <row r="251" spans="3:11" x14ac:dyDescent="0.2">
      <c r="C251" s="57"/>
      <c r="D251" s="57"/>
      <c r="E251" s="57"/>
      <c r="F251" s="57"/>
      <c r="G251" s="57"/>
      <c r="H251" s="57"/>
      <c r="I251" s="57"/>
      <c r="J251" s="57"/>
      <c r="K251" s="57"/>
    </row>
    <row r="252" spans="3:11" x14ac:dyDescent="0.2">
      <c r="C252" s="57"/>
      <c r="D252" s="57"/>
      <c r="E252" s="57"/>
      <c r="F252" s="57"/>
      <c r="G252" s="57"/>
      <c r="H252" s="57"/>
      <c r="I252" s="57"/>
      <c r="J252" s="57"/>
      <c r="K252" s="57"/>
    </row>
    <row r="253" spans="3:11" x14ac:dyDescent="0.2">
      <c r="C253" s="57"/>
      <c r="D253" s="57"/>
      <c r="E253" s="57"/>
      <c r="F253" s="57"/>
      <c r="G253" s="57"/>
      <c r="H253" s="57"/>
      <c r="I253" s="57"/>
      <c r="J253" s="57"/>
      <c r="K253" s="57"/>
    </row>
    <row r="254" spans="3:11" x14ac:dyDescent="0.2">
      <c r="C254" s="57"/>
      <c r="D254" s="57"/>
      <c r="E254" s="57"/>
      <c r="F254" s="57"/>
      <c r="G254" s="57"/>
      <c r="H254" s="57"/>
      <c r="I254" s="57"/>
      <c r="J254" s="57"/>
      <c r="K254" s="57"/>
    </row>
    <row r="255" spans="3:11" x14ac:dyDescent="0.2">
      <c r="C255" s="57"/>
      <c r="D255" s="57"/>
      <c r="E255" s="57"/>
      <c r="F255" s="57"/>
      <c r="G255" s="57"/>
      <c r="H255" s="57"/>
      <c r="I255" s="57"/>
      <c r="J255" s="57"/>
      <c r="K255" s="57"/>
    </row>
    <row r="256" spans="3:11" x14ac:dyDescent="0.2">
      <c r="C256" s="57"/>
      <c r="D256" s="57"/>
      <c r="E256" s="57"/>
      <c r="F256" s="57"/>
      <c r="G256" s="57"/>
      <c r="H256" s="57"/>
      <c r="I256" s="57"/>
      <c r="J256" s="57"/>
      <c r="K256" s="57"/>
    </row>
    <row r="257" spans="3:11" x14ac:dyDescent="0.2">
      <c r="C257" s="57"/>
      <c r="D257" s="57"/>
      <c r="E257" s="57"/>
      <c r="F257" s="57"/>
      <c r="G257" s="57"/>
      <c r="H257" s="57"/>
      <c r="I257" s="57"/>
      <c r="J257" s="57"/>
      <c r="K257" s="57"/>
    </row>
    <row r="258" spans="3:11" x14ac:dyDescent="0.2">
      <c r="C258" s="57"/>
      <c r="D258" s="57"/>
      <c r="E258" s="57"/>
      <c r="F258" s="57"/>
      <c r="G258" s="57"/>
      <c r="H258" s="57"/>
      <c r="I258" s="57"/>
      <c r="J258" s="57"/>
      <c r="K258" s="57"/>
    </row>
    <row r="259" spans="3:11" x14ac:dyDescent="0.2">
      <c r="C259" s="57"/>
      <c r="D259" s="57"/>
      <c r="E259" s="57"/>
      <c r="F259" s="57"/>
      <c r="G259" s="57"/>
      <c r="H259" s="57"/>
      <c r="I259" s="57"/>
      <c r="J259" s="57"/>
      <c r="K259" s="57"/>
    </row>
    <row r="260" spans="3:11" x14ac:dyDescent="0.2">
      <c r="C260" s="57"/>
      <c r="D260" s="57"/>
      <c r="E260" s="57"/>
      <c r="F260" s="57"/>
      <c r="G260" s="57"/>
      <c r="H260" s="57"/>
      <c r="I260" s="57"/>
      <c r="J260" s="57"/>
      <c r="K260" s="57"/>
    </row>
    <row r="261" spans="3:11" x14ac:dyDescent="0.2">
      <c r="C261" s="57"/>
      <c r="D261" s="57"/>
      <c r="E261" s="57"/>
      <c r="F261" s="57"/>
      <c r="G261" s="57"/>
      <c r="H261" s="57"/>
      <c r="I261" s="57"/>
      <c r="J261" s="57"/>
      <c r="K261" s="57"/>
    </row>
    <row r="262" spans="3:11" x14ac:dyDescent="0.2">
      <c r="C262" s="57"/>
      <c r="D262" s="57"/>
      <c r="E262" s="57"/>
      <c r="F262" s="57"/>
      <c r="G262" s="57"/>
      <c r="H262" s="57"/>
      <c r="I262" s="57"/>
      <c r="J262" s="57"/>
      <c r="K262" s="57"/>
    </row>
    <row r="263" spans="3:11" x14ac:dyDescent="0.2">
      <c r="C263" s="57"/>
      <c r="D263" s="57"/>
      <c r="E263" s="57"/>
      <c r="F263" s="57"/>
      <c r="G263" s="57"/>
      <c r="H263" s="57"/>
      <c r="I263" s="57"/>
      <c r="J263" s="57"/>
      <c r="K263" s="57"/>
    </row>
  </sheetData>
  <hyperlinks>
    <hyperlink ref="A1" location="'statewide summary'!Print_Titles" display="Link to Summary Worksheet" xr:uid="{3FB9EE60-D41F-40C5-B6D0-82934A830F43}"/>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2/19/2025</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D513A-B83D-48A7-AFAF-F7EEBBDAE99F}">
  <dimension ref="A1:N128"/>
  <sheetViews>
    <sheetView showGridLines="0" zoomScaleNormal="100" workbookViewId="0">
      <pane xSplit="2" ySplit="10" topLeftCell="C11" activePane="bottomRight" state="frozen"/>
      <selection pane="topRight" activeCell="C1" sqref="C1"/>
      <selection pane="bottomLeft" activeCell="A14" sqref="A14"/>
      <selection pane="bottomRight" activeCell="B17" sqref="B17"/>
    </sheetView>
  </sheetViews>
  <sheetFormatPr defaultRowHeight="12.75" x14ac:dyDescent="0.2"/>
  <cols>
    <col min="1" max="1" width="6.28515625" style="39" customWidth="1"/>
    <col min="2" max="2" width="20.7109375" style="39" customWidth="1"/>
    <col min="3" max="9" width="13.7109375" style="39" customWidth="1"/>
    <col min="10" max="10" width="1.42578125" style="39" customWidth="1"/>
    <col min="11" max="11" width="9.140625" style="39"/>
    <col min="12" max="12" width="1.42578125" style="39" customWidth="1"/>
    <col min="13" max="16384" width="9.140625" style="39"/>
  </cols>
  <sheetData>
    <row r="1" spans="1:11" ht="16.149999999999999" customHeight="1" x14ac:dyDescent="0.2">
      <c r="A1" s="92" t="s">
        <v>8923</v>
      </c>
    </row>
    <row r="2" spans="1:11" ht="14.45" customHeight="1" x14ac:dyDescent="0.2">
      <c r="B2" s="94" t="s">
        <v>1396</v>
      </c>
    </row>
    <row r="3" spans="1:11" ht="2.1" customHeight="1" x14ac:dyDescent="0.2"/>
    <row r="4" spans="1:11" ht="14.45" customHeight="1" x14ac:dyDescent="0.2">
      <c r="B4" s="46" t="s">
        <v>1</v>
      </c>
    </row>
    <row r="5" spans="1:11" ht="1.1499999999999999" customHeight="1" x14ac:dyDescent="0.2"/>
    <row r="6" spans="1:11" ht="14.45" customHeight="1" x14ac:dyDescent="0.2">
      <c r="B6" s="46" t="s">
        <v>2</v>
      </c>
    </row>
    <row r="7" spans="1:11" ht="0.75" customHeight="1" x14ac:dyDescent="0.2"/>
    <row r="8" spans="1:11" ht="14.45" customHeight="1" x14ac:dyDescent="0.2">
      <c r="B8" s="47" t="s">
        <v>3</v>
      </c>
    </row>
    <row r="9" spans="1:11" x14ac:dyDescent="0.2">
      <c r="B9" s="42" t="s">
        <v>4</v>
      </c>
      <c r="C9" s="37" t="s">
        <v>4</v>
      </c>
      <c r="D9" s="37" t="s">
        <v>4</v>
      </c>
      <c r="E9" s="37" t="s">
        <v>4</v>
      </c>
      <c r="F9" s="37" t="s">
        <v>4</v>
      </c>
      <c r="G9" s="37" t="s">
        <v>4</v>
      </c>
      <c r="H9" s="37" t="s">
        <v>5</v>
      </c>
      <c r="I9" s="37" t="s">
        <v>174</v>
      </c>
    </row>
    <row r="10" spans="1:11" x14ac:dyDescent="0.2">
      <c r="B10" s="43" t="s">
        <v>4</v>
      </c>
      <c r="C10" s="38" t="s">
        <v>7</v>
      </c>
      <c r="D10" s="38" t="s">
        <v>8</v>
      </c>
      <c r="E10" s="38" t="s">
        <v>9</v>
      </c>
      <c r="F10" s="38" t="s">
        <v>10</v>
      </c>
      <c r="G10" s="38" t="s">
        <v>11</v>
      </c>
      <c r="H10" s="38" t="s">
        <v>12</v>
      </c>
      <c r="I10" s="38" t="s">
        <v>13</v>
      </c>
      <c r="K10" s="54" t="s">
        <v>331</v>
      </c>
    </row>
    <row r="11" spans="1:11" x14ac:dyDescent="0.2">
      <c r="B11" s="42" t="s">
        <v>153</v>
      </c>
      <c r="C11" s="86">
        <v>0</v>
      </c>
      <c r="D11" s="86">
        <v>0</v>
      </c>
      <c r="E11" s="86">
        <v>0</v>
      </c>
      <c r="F11" s="86">
        <v>0</v>
      </c>
      <c r="G11" s="86">
        <v>0</v>
      </c>
      <c r="H11" s="86">
        <v>175914</v>
      </c>
      <c r="I11" s="86">
        <v>184146</v>
      </c>
    </row>
    <row r="12" spans="1:11" x14ac:dyDescent="0.2">
      <c r="B12" s="42" t="s">
        <v>1411</v>
      </c>
      <c r="C12" s="86">
        <v>78045</v>
      </c>
      <c r="D12" s="86">
        <v>102384</v>
      </c>
      <c r="E12" s="86">
        <v>118683</v>
      </c>
      <c r="F12" s="86">
        <v>132611</v>
      </c>
      <c r="G12" s="86">
        <v>148660.872</v>
      </c>
      <c r="H12" s="86">
        <v>0</v>
      </c>
      <c r="I12" s="86">
        <v>0</v>
      </c>
    </row>
    <row r="13" spans="1:11" x14ac:dyDescent="0.2">
      <c r="B13" s="42" t="s">
        <v>1406</v>
      </c>
      <c r="C13" s="86">
        <v>0</v>
      </c>
      <c r="D13" s="86">
        <v>1530</v>
      </c>
      <c r="E13" s="86">
        <v>0</v>
      </c>
      <c r="F13" s="86">
        <v>736</v>
      </c>
      <c r="G13" s="86">
        <v>568.12800000000004</v>
      </c>
      <c r="H13" s="86">
        <v>0</v>
      </c>
      <c r="I13" s="86">
        <v>0</v>
      </c>
    </row>
    <row r="14" spans="1:11" x14ac:dyDescent="0.2">
      <c r="B14" s="42" t="s">
        <v>1404</v>
      </c>
      <c r="C14" s="86">
        <v>0</v>
      </c>
      <c r="D14" s="86">
        <v>-64</v>
      </c>
      <c r="E14" s="86">
        <v>0</v>
      </c>
      <c r="F14" s="86">
        <v>0</v>
      </c>
      <c r="G14" s="86">
        <v>0</v>
      </c>
      <c r="H14" s="86">
        <v>0</v>
      </c>
      <c r="I14" s="86">
        <v>0</v>
      </c>
    </row>
    <row r="15" spans="1:11" x14ac:dyDescent="0.2">
      <c r="B15" s="45" t="s">
        <v>146</v>
      </c>
      <c r="C15" s="41">
        <v>78045</v>
      </c>
      <c r="D15" s="41">
        <v>103850</v>
      </c>
      <c r="E15" s="41">
        <v>118683</v>
      </c>
      <c r="F15" s="41">
        <v>133347</v>
      </c>
      <c r="G15" s="41">
        <v>149229</v>
      </c>
      <c r="H15" s="41">
        <v>175914</v>
      </c>
      <c r="I15" s="41">
        <v>184146</v>
      </c>
    </row>
    <row r="17" spans="1:14" x14ac:dyDescent="0.2">
      <c r="B17" s="72" t="s">
        <v>9036</v>
      </c>
      <c r="C17" s="87"/>
      <c r="D17" s="87"/>
      <c r="E17" s="87"/>
      <c r="F17" s="87"/>
      <c r="G17" s="87"/>
      <c r="H17" s="87"/>
      <c r="I17" s="88">
        <f>I15+K17</f>
        <v>184146</v>
      </c>
      <c r="K17" s="55">
        <f>SUM(K18:K90)</f>
        <v>0</v>
      </c>
    </row>
    <row r="18" spans="1:14" x14ac:dyDescent="0.2">
      <c r="B18" s="87" t="s">
        <v>257</v>
      </c>
      <c r="C18" s="87"/>
      <c r="D18" s="87"/>
      <c r="E18" s="87"/>
      <c r="F18" s="87"/>
      <c r="G18" s="87"/>
      <c r="H18" s="87"/>
      <c r="I18" s="89">
        <f>I17/I15-1</f>
        <v>0</v>
      </c>
      <c r="K18" s="56"/>
    </row>
    <row r="19" spans="1:14" x14ac:dyDescent="0.2">
      <c r="G19" s="57"/>
      <c r="H19" s="57"/>
      <c r="I19" s="57"/>
      <c r="J19" s="57"/>
      <c r="K19" s="58"/>
    </row>
    <row r="20" spans="1:14" x14ac:dyDescent="0.2">
      <c r="D20" s="57"/>
      <c r="E20" s="57"/>
      <c r="F20" s="57"/>
      <c r="G20" s="57"/>
      <c r="H20" s="57"/>
      <c r="I20" s="57"/>
      <c r="J20" s="57"/>
      <c r="K20" s="58"/>
    </row>
    <row r="21" spans="1:14" x14ac:dyDescent="0.2">
      <c r="A21" s="59" t="s">
        <v>256</v>
      </c>
      <c r="D21" s="57"/>
      <c r="E21" s="57"/>
      <c r="F21" s="57"/>
      <c r="G21" s="57"/>
      <c r="H21" s="57"/>
      <c r="I21" s="57"/>
      <c r="J21" s="57"/>
      <c r="K21" s="58"/>
    </row>
    <row r="22" spans="1:14" x14ac:dyDescent="0.2">
      <c r="C22" s="57"/>
      <c r="D22" s="57"/>
      <c r="E22" s="57"/>
      <c r="F22" s="57"/>
      <c r="G22" s="57"/>
      <c r="H22" s="57"/>
      <c r="I22" s="57"/>
      <c r="J22" s="57"/>
      <c r="K22" s="58"/>
    </row>
    <row r="23" spans="1:14" x14ac:dyDescent="0.2">
      <c r="A23" s="60">
        <v>2021</v>
      </c>
      <c r="C23" s="57"/>
      <c r="D23" s="57"/>
      <c r="E23" s="57"/>
      <c r="F23" s="57"/>
      <c r="G23" s="57"/>
      <c r="H23" s="57"/>
      <c r="I23" s="57"/>
      <c r="J23" s="57"/>
      <c r="K23" s="58"/>
    </row>
    <row r="24" spans="1:14" x14ac:dyDescent="0.2">
      <c r="B24" s="26" t="s">
        <v>7524</v>
      </c>
      <c r="C24" s="57"/>
      <c r="D24" s="57"/>
      <c r="E24" s="57"/>
      <c r="F24" s="57"/>
      <c r="G24" s="57">
        <v>262</v>
      </c>
      <c r="H24" s="57">
        <v>305</v>
      </c>
      <c r="I24" s="57"/>
      <c r="J24" s="57"/>
      <c r="K24" s="58"/>
      <c r="M24" s="39" t="s">
        <v>182</v>
      </c>
      <c r="N24" s="26" t="s">
        <v>7559</v>
      </c>
    </row>
    <row r="25" spans="1:14" x14ac:dyDescent="0.2">
      <c r="B25" s="26" t="s">
        <v>4476</v>
      </c>
      <c r="C25" s="57"/>
      <c r="D25" s="57"/>
      <c r="E25" s="57"/>
      <c r="F25" s="57"/>
      <c r="G25" s="57">
        <v>32</v>
      </c>
      <c r="H25" s="57">
        <v>32</v>
      </c>
      <c r="I25" s="57"/>
      <c r="J25" s="57"/>
      <c r="K25" s="58"/>
      <c r="M25" s="39" t="s">
        <v>180</v>
      </c>
      <c r="N25" s="26" t="s">
        <v>4503</v>
      </c>
    </row>
    <row r="26" spans="1:14" x14ac:dyDescent="0.2">
      <c r="B26" s="26" t="s">
        <v>7887</v>
      </c>
      <c r="C26" s="57"/>
      <c r="D26" s="57"/>
      <c r="E26" s="57"/>
      <c r="F26" s="57"/>
      <c r="G26" s="57">
        <v>480</v>
      </c>
      <c r="H26" s="57">
        <v>485</v>
      </c>
      <c r="I26" s="57"/>
      <c r="J26" s="57"/>
      <c r="K26" s="58"/>
      <c r="M26" s="39" t="s">
        <v>180</v>
      </c>
      <c r="N26" s="26" t="s">
        <v>7890</v>
      </c>
    </row>
    <row r="27" spans="1:14" x14ac:dyDescent="0.2">
      <c r="B27" s="26" t="s">
        <v>7888</v>
      </c>
      <c r="C27" s="57"/>
      <c r="D27" s="57"/>
      <c r="E27" s="57"/>
      <c r="F27" s="57"/>
      <c r="G27" s="57">
        <v>1500</v>
      </c>
      <c r="H27" s="57">
        <v>1516</v>
      </c>
      <c r="I27" s="57"/>
      <c r="J27" s="57"/>
      <c r="K27" s="58"/>
      <c r="M27" s="39" t="s">
        <v>180</v>
      </c>
      <c r="N27" s="26" t="s">
        <v>7891</v>
      </c>
    </row>
    <row r="28" spans="1:14" x14ac:dyDescent="0.2">
      <c r="B28" s="26" t="s">
        <v>7889</v>
      </c>
      <c r="C28" s="57"/>
      <c r="D28" s="57"/>
      <c r="E28" s="57"/>
      <c r="F28" s="57"/>
      <c r="G28" s="57">
        <v>155</v>
      </c>
      <c r="H28" s="57">
        <v>0</v>
      </c>
      <c r="I28" s="57"/>
      <c r="J28" s="57"/>
      <c r="K28" s="58"/>
      <c r="M28" s="39" t="s">
        <v>184</v>
      </c>
      <c r="N28" s="26" t="s">
        <v>7892</v>
      </c>
    </row>
    <row r="29" spans="1:14" x14ac:dyDescent="0.2">
      <c r="B29" s="26" t="s">
        <v>7552</v>
      </c>
      <c r="C29" s="57"/>
      <c r="D29" s="57"/>
      <c r="E29" s="57"/>
      <c r="F29" s="57"/>
      <c r="G29" s="57">
        <v>31</v>
      </c>
      <c r="H29" s="57">
        <v>0</v>
      </c>
      <c r="I29" s="57"/>
      <c r="J29" s="57"/>
      <c r="K29" s="58"/>
      <c r="M29" s="39" t="s">
        <v>184</v>
      </c>
      <c r="N29" s="26" t="s">
        <v>7787</v>
      </c>
    </row>
    <row r="30" spans="1:14" x14ac:dyDescent="0.2">
      <c r="B30" s="26" t="s">
        <v>7555</v>
      </c>
      <c r="C30" s="57"/>
      <c r="D30" s="57"/>
      <c r="E30" s="57"/>
      <c r="F30" s="57"/>
      <c r="G30" s="57">
        <v>104</v>
      </c>
      <c r="H30" s="57">
        <v>105</v>
      </c>
      <c r="I30" s="57"/>
      <c r="J30" s="57"/>
      <c r="K30" s="58"/>
      <c r="M30" s="39" t="s">
        <v>180</v>
      </c>
      <c r="N30" s="26" t="s">
        <v>7858</v>
      </c>
    </row>
    <row r="31" spans="1:14" x14ac:dyDescent="0.2">
      <c r="B31" s="39" t="s">
        <v>221</v>
      </c>
      <c r="C31" s="57"/>
      <c r="D31" s="57"/>
      <c r="E31" s="57"/>
      <c r="F31" s="57"/>
      <c r="G31" s="57">
        <v>218</v>
      </c>
      <c r="H31" s="57">
        <v>1218</v>
      </c>
      <c r="I31" s="57"/>
      <c r="J31" s="57"/>
      <c r="K31" s="58"/>
      <c r="N31" s="3" t="s">
        <v>2345</v>
      </c>
    </row>
    <row r="32" spans="1:14" x14ac:dyDescent="0.2">
      <c r="B32" s="39" t="s">
        <v>166</v>
      </c>
      <c r="C32" s="57"/>
      <c r="D32" s="57"/>
      <c r="E32" s="57"/>
      <c r="F32" s="57"/>
      <c r="G32" s="57">
        <v>231</v>
      </c>
      <c r="H32" s="57">
        <v>-61</v>
      </c>
      <c r="I32" s="57"/>
      <c r="J32" s="57"/>
      <c r="K32" s="58"/>
    </row>
    <row r="33" spans="1:14" x14ac:dyDescent="0.2">
      <c r="C33" s="57"/>
      <c r="D33" s="57"/>
      <c r="E33" s="57"/>
      <c r="F33" s="57"/>
      <c r="G33" s="57"/>
      <c r="H33" s="57"/>
      <c r="I33" s="57"/>
      <c r="J33" s="57"/>
      <c r="K33" s="58"/>
    </row>
    <row r="34" spans="1:14" x14ac:dyDescent="0.2">
      <c r="A34" s="39">
        <v>2022</v>
      </c>
      <c r="C34" s="57"/>
      <c r="D34" s="57"/>
      <c r="E34" s="57"/>
      <c r="F34" s="57"/>
      <c r="G34" s="57"/>
      <c r="H34" s="57"/>
      <c r="I34" s="57"/>
      <c r="J34" s="57"/>
      <c r="K34" s="58"/>
    </row>
    <row r="35" spans="1:14" x14ac:dyDescent="0.2">
      <c r="B35" s="26" t="s">
        <v>7893</v>
      </c>
      <c r="C35" s="57"/>
      <c r="D35" s="57"/>
      <c r="E35" s="57"/>
      <c r="F35" s="57"/>
      <c r="G35" s="57">
        <v>293</v>
      </c>
      <c r="H35" s="57">
        <v>592</v>
      </c>
      <c r="I35" s="57"/>
      <c r="J35" s="57"/>
      <c r="K35" s="58"/>
      <c r="M35" s="39" t="s">
        <v>180</v>
      </c>
      <c r="N35" s="26" t="s">
        <v>7897</v>
      </c>
    </row>
    <row r="36" spans="1:14" x14ac:dyDescent="0.2">
      <c r="B36" s="26" t="s">
        <v>7599</v>
      </c>
      <c r="C36" s="57"/>
      <c r="D36" s="57"/>
      <c r="E36" s="57"/>
      <c r="F36" s="57"/>
      <c r="G36" s="57">
        <v>325</v>
      </c>
      <c r="H36" s="57">
        <v>538</v>
      </c>
      <c r="I36" s="57"/>
      <c r="J36" s="57"/>
      <c r="K36" s="58"/>
      <c r="M36" s="39" t="s">
        <v>182</v>
      </c>
      <c r="N36" s="26" t="s">
        <v>7620</v>
      </c>
    </row>
    <row r="37" spans="1:14" x14ac:dyDescent="0.2">
      <c r="B37" s="26" t="s">
        <v>7894</v>
      </c>
      <c r="C37" s="57"/>
      <c r="D37" s="57"/>
      <c r="E37" s="57"/>
      <c r="F37" s="57"/>
      <c r="G37" s="57">
        <v>613</v>
      </c>
      <c r="H37" s="57">
        <v>242</v>
      </c>
      <c r="I37" s="57"/>
      <c r="J37" s="57"/>
      <c r="K37" s="58"/>
      <c r="M37" s="39" t="s">
        <v>182</v>
      </c>
      <c r="N37" s="26" t="s">
        <v>7898</v>
      </c>
    </row>
    <row r="38" spans="1:14" x14ac:dyDescent="0.2">
      <c r="B38" s="26" t="s">
        <v>7606</v>
      </c>
      <c r="C38" s="57"/>
      <c r="D38" s="57"/>
      <c r="E38" s="57"/>
      <c r="F38" s="57"/>
      <c r="G38" s="57">
        <v>20</v>
      </c>
      <c r="H38" s="57">
        <v>40</v>
      </c>
      <c r="I38" s="57"/>
      <c r="J38" s="57"/>
      <c r="K38" s="58"/>
      <c r="M38" s="39" t="s">
        <v>180</v>
      </c>
      <c r="N38" s="26" t="s">
        <v>7629</v>
      </c>
    </row>
    <row r="39" spans="1:14" x14ac:dyDescent="0.2">
      <c r="B39" s="26" t="s">
        <v>7895</v>
      </c>
      <c r="C39" s="57"/>
      <c r="D39" s="57"/>
      <c r="E39" s="57"/>
      <c r="F39" s="57"/>
      <c r="G39" s="57">
        <v>143</v>
      </c>
      <c r="H39" s="57">
        <v>289</v>
      </c>
      <c r="I39" s="57"/>
      <c r="J39" s="57"/>
      <c r="K39" s="58"/>
      <c r="M39" s="39" t="s">
        <v>180</v>
      </c>
      <c r="N39" s="26" t="s">
        <v>7899</v>
      </c>
    </row>
    <row r="40" spans="1:14" x14ac:dyDescent="0.2">
      <c r="B40" s="26" t="s">
        <v>7896</v>
      </c>
      <c r="C40" s="57"/>
      <c r="D40" s="57"/>
      <c r="E40" s="57"/>
      <c r="F40" s="57"/>
      <c r="G40" s="57">
        <v>55</v>
      </c>
      <c r="H40" s="57">
        <v>0</v>
      </c>
      <c r="I40" s="57"/>
      <c r="J40" s="57"/>
      <c r="K40" s="58"/>
      <c r="M40" s="39" t="s">
        <v>184</v>
      </c>
      <c r="N40" s="26" t="s">
        <v>7900</v>
      </c>
    </row>
    <row r="41" spans="1:14" x14ac:dyDescent="0.2">
      <c r="B41" s="39" t="s">
        <v>221</v>
      </c>
      <c r="C41" s="57"/>
      <c r="D41" s="57"/>
      <c r="E41" s="57"/>
      <c r="F41" s="57"/>
      <c r="G41" s="57">
        <v>2105</v>
      </c>
      <c r="H41" s="57">
        <v>3553</v>
      </c>
      <c r="I41" s="57"/>
      <c r="J41" s="57"/>
      <c r="K41" s="58"/>
      <c r="N41" s="39" t="s">
        <v>3285</v>
      </c>
    </row>
    <row r="42" spans="1:14" x14ac:dyDescent="0.2">
      <c r="B42" s="39" t="s">
        <v>166</v>
      </c>
      <c r="C42" s="57"/>
      <c r="D42" s="57"/>
      <c r="E42" s="57"/>
      <c r="F42" s="57"/>
      <c r="G42" s="57">
        <v>37</v>
      </c>
      <c r="H42" s="57">
        <v>55</v>
      </c>
      <c r="I42" s="57"/>
      <c r="J42" s="57"/>
      <c r="K42" s="58"/>
    </row>
    <row r="43" spans="1:14" x14ac:dyDescent="0.2">
      <c r="C43" s="57"/>
      <c r="D43" s="57"/>
      <c r="E43" s="57"/>
      <c r="F43" s="57"/>
      <c r="G43" s="57"/>
      <c r="H43" s="57"/>
      <c r="I43" s="57"/>
      <c r="J43" s="57"/>
      <c r="K43" s="58"/>
    </row>
    <row r="44" spans="1:14" x14ac:dyDescent="0.2">
      <c r="A44" s="39">
        <v>2023</v>
      </c>
      <c r="B44" s="26"/>
      <c r="C44" s="57"/>
      <c r="D44" s="57"/>
      <c r="E44" s="57"/>
      <c r="F44" s="57"/>
      <c r="G44" s="57"/>
      <c r="H44" s="57"/>
      <c r="I44" s="57"/>
      <c r="J44" s="57"/>
      <c r="K44" s="58"/>
    </row>
    <row r="45" spans="1:14" x14ac:dyDescent="0.2">
      <c r="B45" s="26" t="s">
        <v>7638</v>
      </c>
      <c r="C45" s="57"/>
      <c r="D45" s="57"/>
      <c r="E45" s="57"/>
      <c r="F45" s="57"/>
      <c r="G45" s="57"/>
      <c r="H45" s="57">
        <v>8060</v>
      </c>
      <c r="I45" s="57">
        <v>8144</v>
      </c>
      <c r="J45" s="57"/>
      <c r="K45" s="58"/>
      <c r="M45" s="39" t="s">
        <v>180</v>
      </c>
      <c r="N45" s="26" t="s">
        <v>7667</v>
      </c>
    </row>
    <row r="46" spans="1:14" x14ac:dyDescent="0.2">
      <c r="B46" s="26" t="s">
        <v>7867</v>
      </c>
      <c r="C46" s="57"/>
      <c r="D46" s="57"/>
      <c r="E46" s="57"/>
      <c r="F46" s="57"/>
      <c r="G46" s="57"/>
      <c r="H46" s="57">
        <v>36</v>
      </c>
      <c r="I46" s="57">
        <v>36</v>
      </c>
      <c r="J46" s="57"/>
      <c r="K46" s="58"/>
      <c r="M46" s="39" t="s">
        <v>180</v>
      </c>
      <c r="N46" s="26" t="s">
        <v>7870</v>
      </c>
    </row>
    <row r="47" spans="1:14" x14ac:dyDescent="0.2">
      <c r="B47" s="26" t="s">
        <v>3370</v>
      </c>
      <c r="C47" s="57"/>
      <c r="D47" s="57"/>
      <c r="E47" s="57"/>
      <c r="F47" s="57"/>
      <c r="G47" s="57"/>
      <c r="H47" s="57">
        <v>25</v>
      </c>
      <c r="I47" s="57">
        <v>25</v>
      </c>
      <c r="J47" s="57"/>
      <c r="K47" s="58"/>
      <c r="M47" s="39" t="s">
        <v>182</v>
      </c>
      <c r="N47" s="26" t="s">
        <v>7872</v>
      </c>
    </row>
    <row r="48" spans="1:14" x14ac:dyDescent="0.2">
      <c r="B48" s="26" t="s">
        <v>7808</v>
      </c>
      <c r="C48" s="57"/>
      <c r="D48" s="57"/>
      <c r="E48" s="57"/>
      <c r="F48" s="57"/>
      <c r="G48" s="57"/>
      <c r="H48" s="57">
        <v>57</v>
      </c>
      <c r="I48" s="57">
        <v>0</v>
      </c>
      <c r="J48" s="57"/>
      <c r="K48" s="58"/>
      <c r="M48" s="39" t="s">
        <v>184</v>
      </c>
      <c r="N48" s="26" t="s">
        <v>7822</v>
      </c>
    </row>
    <row r="49" spans="1:14" x14ac:dyDescent="0.2">
      <c r="B49" s="26" t="s">
        <v>7901</v>
      </c>
      <c r="C49" s="57"/>
      <c r="D49" s="57"/>
      <c r="E49" s="57"/>
      <c r="F49" s="57"/>
      <c r="G49" s="57"/>
      <c r="H49" s="57">
        <v>844</v>
      </c>
      <c r="I49" s="57">
        <v>1085</v>
      </c>
      <c r="J49" s="57"/>
      <c r="K49" s="58"/>
      <c r="M49" s="39" t="s">
        <v>180</v>
      </c>
      <c r="N49" s="26" t="s">
        <v>7907</v>
      </c>
    </row>
    <row r="50" spans="1:14" x14ac:dyDescent="0.2">
      <c r="B50" s="26" t="s">
        <v>7648</v>
      </c>
      <c r="C50" s="57"/>
      <c r="D50" s="57"/>
      <c r="E50" s="57"/>
      <c r="F50" s="57"/>
      <c r="G50" s="57"/>
      <c r="H50" s="57">
        <v>1683</v>
      </c>
      <c r="I50" s="57">
        <v>2205</v>
      </c>
      <c r="J50" s="57"/>
      <c r="K50" s="58"/>
      <c r="M50" s="39" t="s">
        <v>180</v>
      </c>
      <c r="N50" s="26" t="s">
        <v>7908</v>
      </c>
    </row>
    <row r="51" spans="1:14" x14ac:dyDescent="0.2">
      <c r="B51" s="26" t="s">
        <v>7902</v>
      </c>
      <c r="C51" s="57"/>
      <c r="D51" s="57"/>
      <c r="E51" s="57"/>
      <c r="F51" s="57"/>
      <c r="G51" s="57"/>
      <c r="H51" s="57">
        <v>24</v>
      </c>
      <c r="I51" s="57">
        <v>24</v>
      </c>
      <c r="J51" s="57"/>
      <c r="K51" s="58"/>
      <c r="M51" s="39" t="s">
        <v>180</v>
      </c>
      <c r="N51" s="26" t="s">
        <v>7909</v>
      </c>
    </row>
    <row r="52" spans="1:14" x14ac:dyDescent="0.2">
      <c r="B52" s="26" t="s">
        <v>7903</v>
      </c>
      <c r="C52" s="57"/>
      <c r="D52" s="57"/>
      <c r="E52" s="57"/>
      <c r="F52" s="57"/>
      <c r="G52" s="57"/>
      <c r="H52" s="57">
        <v>967</v>
      </c>
      <c r="I52" s="57">
        <v>1433</v>
      </c>
      <c r="J52" s="57"/>
      <c r="K52" s="58"/>
      <c r="M52" s="39" t="s">
        <v>180</v>
      </c>
      <c r="N52" s="26" t="s">
        <v>7910</v>
      </c>
    </row>
    <row r="53" spans="1:14" x14ac:dyDescent="0.2">
      <c r="B53" s="26" t="s">
        <v>7904</v>
      </c>
      <c r="C53" s="57"/>
      <c r="D53" s="57"/>
      <c r="E53" s="57"/>
      <c r="F53" s="57"/>
      <c r="G53" s="57"/>
      <c r="H53" s="57">
        <v>336</v>
      </c>
      <c r="I53" s="57">
        <v>339</v>
      </c>
      <c r="J53" s="57"/>
      <c r="K53" s="58"/>
      <c r="M53" s="39" t="s">
        <v>180</v>
      </c>
      <c r="N53" s="26" t="s">
        <v>7911</v>
      </c>
    </row>
    <row r="54" spans="1:14" x14ac:dyDescent="0.2">
      <c r="B54" s="26" t="s">
        <v>7905</v>
      </c>
      <c r="C54" s="57"/>
      <c r="D54" s="57"/>
      <c r="E54" s="57"/>
      <c r="F54" s="57"/>
      <c r="G54" s="57"/>
      <c r="H54" s="57">
        <v>570</v>
      </c>
      <c r="I54" s="57">
        <v>576</v>
      </c>
      <c r="J54" s="57"/>
      <c r="K54" s="58"/>
      <c r="M54" s="39" t="s">
        <v>180</v>
      </c>
      <c r="N54" s="26" t="s">
        <v>7912</v>
      </c>
    </row>
    <row r="55" spans="1:14" x14ac:dyDescent="0.2">
      <c r="B55" s="26" t="s">
        <v>7906</v>
      </c>
      <c r="C55" s="57"/>
      <c r="D55" s="57"/>
      <c r="E55" s="57"/>
      <c r="F55" s="57"/>
      <c r="G55" s="57"/>
      <c r="H55" s="57">
        <v>500</v>
      </c>
      <c r="I55" s="57">
        <v>495</v>
      </c>
      <c r="J55" s="57"/>
      <c r="K55" s="58"/>
      <c r="M55" s="39" t="s">
        <v>180</v>
      </c>
      <c r="N55" s="26" t="s">
        <v>7913</v>
      </c>
    </row>
    <row r="56" spans="1:14" x14ac:dyDescent="0.2">
      <c r="B56" s="26" t="s">
        <v>7450</v>
      </c>
      <c r="C56" s="57"/>
      <c r="D56" s="57"/>
      <c r="E56" s="57"/>
      <c r="F56" s="57"/>
      <c r="G56" s="57"/>
      <c r="H56" s="57">
        <v>126</v>
      </c>
      <c r="I56" s="57">
        <v>127</v>
      </c>
      <c r="J56" s="57"/>
      <c r="K56" s="58"/>
      <c r="M56" s="39" t="s">
        <v>180</v>
      </c>
      <c r="N56" s="26" t="s">
        <v>7701</v>
      </c>
    </row>
    <row r="57" spans="1:14" x14ac:dyDescent="0.2">
      <c r="B57" s="39" t="s">
        <v>221</v>
      </c>
      <c r="C57" s="57"/>
      <c r="D57" s="57"/>
      <c r="E57" s="57"/>
      <c r="F57" s="57"/>
      <c r="G57" s="57"/>
      <c r="H57" s="57">
        <v>7753</v>
      </c>
      <c r="I57" s="57">
        <v>9654</v>
      </c>
      <c r="J57" s="57"/>
      <c r="K57" s="58"/>
      <c r="N57" s="39" t="s">
        <v>7764</v>
      </c>
    </row>
    <row r="58" spans="1:14" x14ac:dyDescent="0.2">
      <c r="B58" s="39" t="s">
        <v>166</v>
      </c>
      <c r="C58" s="57"/>
      <c r="D58" s="57"/>
      <c r="E58" s="57"/>
      <c r="F58" s="57"/>
      <c r="G58" s="57"/>
      <c r="H58" s="57">
        <v>157</v>
      </c>
      <c r="I58" s="57">
        <v>113</v>
      </c>
      <c r="J58" s="57"/>
      <c r="K58" s="58"/>
    </row>
    <row r="59" spans="1:14" x14ac:dyDescent="0.2">
      <c r="C59" s="57"/>
      <c r="D59" s="57"/>
      <c r="E59" s="57"/>
      <c r="F59" s="57"/>
      <c r="G59" s="57"/>
      <c r="H59" s="57"/>
      <c r="I59" s="57"/>
      <c r="J59" s="57"/>
      <c r="K59" s="58"/>
    </row>
    <row r="60" spans="1:14" x14ac:dyDescent="0.2">
      <c r="A60" s="39">
        <v>2024</v>
      </c>
      <c r="C60" s="57"/>
      <c r="D60" s="57"/>
      <c r="E60" s="57"/>
      <c r="F60" s="57"/>
      <c r="G60" s="57"/>
      <c r="H60" s="57"/>
      <c r="I60" s="57"/>
      <c r="J60" s="57"/>
      <c r="K60" s="58"/>
    </row>
    <row r="61" spans="1:14" x14ac:dyDescent="0.2">
      <c r="B61" s="26" t="s">
        <v>7719</v>
      </c>
      <c r="C61" s="57"/>
      <c r="D61" s="57"/>
      <c r="E61" s="57"/>
      <c r="F61" s="57"/>
      <c r="G61" s="57"/>
      <c r="H61" s="57">
        <v>1209</v>
      </c>
      <c r="I61" s="57">
        <v>0</v>
      </c>
      <c r="J61" s="57"/>
      <c r="K61" s="58"/>
      <c r="M61" s="39" t="s">
        <v>184</v>
      </c>
      <c r="N61" s="26" t="s">
        <v>7741</v>
      </c>
    </row>
    <row r="62" spans="1:14" x14ac:dyDescent="0.2">
      <c r="B62" s="26" t="s">
        <v>7724</v>
      </c>
      <c r="C62" s="57"/>
      <c r="D62" s="57"/>
      <c r="E62" s="57"/>
      <c r="F62" s="57"/>
      <c r="G62" s="57"/>
      <c r="H62" s="57">
        <v>22</v>
      </c>
      <c r="I62" s="57">
        <v>44</v>
      </c>
      <c r="J62" s="57"/>
      <c r="K62" s="58"/>
      <c r="M62" s="39" t="s">
        <v>180</v>
      </c>
      <c r="N62" s="26" t="s">
        <v>7844</v>
      </c>
    </row>
    <row r="63" spans="1:14" x14ac:dyDescent="0.2">
      <c r="B63" s="26" t="s">
        <v>7450</v>
      </c>
      <c r="C63" s="57"/>
      <c r="D63" s="57"/>
      <c r="E63" s="57"/>
      <c r="F63" s="57"/>
      <c r="G63" s="57"/>
      <c r="H63" s="57">
        <v>21</v>
      </c>
      <c r="I63" s="57">
        <v>42</v>
      </c>
      <c r="J63" s="57"/>
      <c r="K63" s="58"/>
      <c r="M63" s="39" t="s">
        <v>180</v>
      </c>
      <c r="N63" s="26" t="s">
        <v>7755</v>
      </c>
    </row>
    <row r="64" spans="1:14" x14ac:dyDescent="0.2">
      <c r="B64" s="26" t="s">
        <v>7914</v>
      </c>
      <c r="C64" s="57"/>
      <c r="D64" s="57"/>
      <c r="E64" s="57"/>
      <c r="F64" s="57"/>
      <c r="G64" s="57"/>
      <c r="H64" s="57">
        <v>118</v>
      </c>
      <c r="I64" s="57">
        <v>226</v>
      </c>
      <c r="J64" s="57"/>
      <c r="K64" s="58"/>
      <c r="M64" s="39" t="s">
        <v>182</v>
      </c>
      <c r="N64" s="26" t="s">
        <v>7917</v>
      </c>
    </row>
    <row r="65" spans="1:14" x14ac:dyDescent="0.2">
      <c r="B65" s="26" t="s">
        <v>7915</v>
      </c>
      <c r="C65" s="57"/>
      <c r="D65" s="57"/>
      <c r="E65" s="57"/>
      <c r="F65" s="57"/>
      <c r="G65" s="57"/>
      <c r="H65" s="57">
        <v>126</v>
      </c>
      <c r="I65" s="57">
        <v>249</v>
      </c>
      <c r="J65" s="57"/>
      <c r="K65" s="58"/>
      <c r="M65" s="39" t="s">
        <v>182</v>
      </c>
      <c r="N65" s="26" t="s">
        <v>7918</v>
      </c>
    </row>
    <row r="66" spans="1:14" x14ac:dyDescent="0.2">
      <c r="B66" s="26" t="s">
        <v>7916</v>
      </c>
      <c r="C66" s="57"/>
      <c r="D66" s="57"/>
      <c r="E66" s="57"/>
      <c r="F66" s="57"/>
      <c r="G66" s="57"/>
      <c r="H66" s="57">
        <v>154</v>
      </c>
      <c r="I66" s="57">
        <v>299</v>
      </c>
      <c r="J66" s="57"/>
      <c r="K66" s="58"/>
      <c r="M66" s="39" t="s">
        <v>182</v>
      </c>
      <c r="N66" s="26" t="s">
        <v>7919</v>
      </c>
    </row>
    <row r="67" spans="1:14" x14ac:dyDescent="0.2">
      <c r="B67" s="39" t="s">
        <v>221</v>
      </c>
      <c r="C67" s="57"/>
      <c r="D67" s="57"/>
      <c r="E67" s="57"/>
      <c r="F67" s="57"/>
      <c r="G67" s="57"/>
      <c r="H67" s="57">
        <v>-91</v>
      </c>
      <c r="I67" s="57">
        <v>-180</v>
      </c>
      <c r="J67" s="57"/>
      <c r="K67" s="58"/>
      <c r="N67" s="3" t="s">
        <v>2338</v>
      </c>
    </row>
    <row r="68" spans="1:14" x14ac:dyDescent="0.2">
      <c r="B68" s="39" t="s">
        <v>166</v>
      </c>
      <c r="C68" s="57"/>
      <c r="D68" s="57"/>
      <c r="E68" s="57"/>
      <c r="F68" s="57"/>
      <c r="G68" s="57"/>
      <c r="H68" s="57">
        <v>92</v>
      </c>
      <c r="I68" s="57">
        <v>6</v>
      </c>
      <c r="J68" s="57"/>
      <c r="K68" s="58"/>
    </row>
    <row r="69" spans="1:14" x14ac:dyDescent="0.2">
      <c r="C69" s="57"/>
      <c r="D69" s="57"/>
      <c r="E69" s="57"/>
      <c r="F69" s="57"/>
      <c r="G69" s="57"/>
      <c r="H69" s="57"/>
      <c r="I69" s="57"/>
      <c r="J69" s="57"/>
      <c r="K69" s="58"/>
    </row>
    <row r="70" spans="1:14" x14ac:dyDescent="0.2">
      <c r="C70" s="57"/>
      <c r="D70" s="57"/>
      <c r="E70" s="57"/>
      <c r="F70" s="57"/>
      <c r="G70" s="57"/>
      <c r="H70" s="57"/>
      <c r="I70" s="57"/>
      <c r="J70" s="57"/>
      <c r="K70" s="58"/>
    </row>
    <row r="71" spans="1:14" x14ac:dyDescent="0.2">
      <c r="A71" s="59" t="s">
        <v>6459</v>
      </c>
      <c r="C71" s="57"/>
      <c r="D71" s="57"/>
      <c r="E71" s="57"/>
      <c r="F71" s="57"/>
      <c r="G71" s="57"/>
      <c r="H71" s="57"/>
      <c r="I71" s="57"/>
      <c r="J71" s="57"/>
      <c r="K71" s="58"/>
    </row>
    <row r="72" spans="1:14" x14ac:dyDescent="0.2">
      <c r="B72" s="39" t="s">
        <v>578</v>
      </c>
      <c r="C72" s="57"/>
      <c r="D72" s="57"/>
      <c r="E72" s="57"/>
      <c r="F72" s="57"/>
      <c r="G72" s="57"/>
      <c r="H72" s="57"/>
      <c r="I72" s="48">
        <v>-605</v>
      </c>
      <c r="J72" s="57"/>
      <c r="K72" s="58"/>
      <c r="N72" s="39" t="s">
        <v>8936</v>
      </c>
    </row>
    <row r="73" spans="1:14" x14ac:dyDescent="0.2">
      <c r="B73" s="39" t="s">
        <v>579</v>
      </c>
      <c r="C73" s="57"/>
      <c r="D73" s="57"/>
      <c r="E73" s="57"/>
      <c r="F73" s="57"/>
      <c r="G73" s="57"/>
      <c r="H73" s="57"/>
      <c r="I73" s="48">
        <v>2858</v>
      </c>
      <c r="J73" s="57"/>
      <c r="K73" s="58"/>
      <c r="N73" s="39" t="s">
        <v>8935</v>
      </c>
    </row>
    <row r="74" spans="1:14" x14ac:dyDescent="0.2">
      <c r="B74" s="39" t="s">
        <v>5745</v>
      </c>
      <c r="C74" s="57"/>
      <c r="D74" s="57"/>
      <c r="E74" s="57"/>
      <c r="F74" s="57"/>
      <c r="G74" s="57"/>
      <c r="H74" s="57"/>
      <c r="I74" s="57">
        <v>-1186</v>
      </c>
      <c r="J74" s="57"/>
      <c r="K74" s="58"/>
    </row>
    <row r="75" spans="1:14" x14ac:dyDescent="0.2">
      <c r="B75" s="63" t="s">
        <v>7765</v>
      </c>
      <c r="C75" s="57"/>
      <c r="D75" s="57"/>
      <c r="E75" s="57"/>
      <c r="F75" s="57"/>
      <c r="G75" s="57"/>
      <c r="H75" s="57"/>
      <c r="I75" s="48">
        <v>1513</v>
      </c>
      <c r="J75" s="57"/>
      <c r="K75" s="58"/>
      <c r="N75" s="39" t="s">
        <v>7768</v>
      </c>
    </row>
    <row r="76" spans="1:14" x14ac:dyDescent="0.2">
      <c r="B76" s="63" t="s">
        <v>7719</v>
      </c>
      <c r="C76" s="57"/>
      <c r="D76" s="57"/>
      <c r="E76" s="57"/>
      <c r="F76" s="57"/>
      <c r="G76" s="57"/>
      <c r="H76" s="57"/>
      <c r="I76" s="48">
        <v>-400</v>
      </c>
      <c r="J76" s="57"/>
      <c r="K76" s="58"/>
      <c r="N76" s="39" t="s">
        <v>7769</v>
      </c>
    </row>
    <row r="77" spans="1:14" x14ac:dyDescent="0.2">
      <c r="B77" s="63" t="s">
        <v>7920</v>
      </c>
      <c r="C77" s="57"/>
      <c r="D77" s="57"/>
      <c r="E77" s="57"/>
      <c r="F77" s="57"/>
      <c r="G77" s="57"/>
      <c r="H77" s="57"/>
      <c r="I77" s="48">
        <v>842</v>
      </c>
      <c r="J77" s="57"/>
      <c r="K77" s="58"/>
      <c r="N77" s="39" t="s">
        <v>7921</v>
      </c>
    </row>
    <row r="78" spans="1:14" x14ac:dyDescent="0.2">
      <c r="C78" s="57"/>
      <c r="D78" s="57"/>
      <c r="E78" s="57"/>
      <c r="F78" s="57"/>
      <c r="G78" s="57"/>
      <c r="H78" s="57"/>
      <c r="I78" s="57"/>
      <c r="J78" s="57"/>
      <c r="K78" s="58"/>
    </row>
    <row r="79" spans="1:14" x14ac:dyDescent="0.2">
      <c r="C79" s="57"/>
      <c r="D79" s="57"/>
      <c r="E79" s="57"/>
      <c r="F79" s="57"/>
      <c r="G79" s="57"/>
      <c r="H79" s="57"/>
      <c r="I79" s="57"/>
      <c r="J79" s="57"/>
      <c r="K79" s="58"/>
    </row>
    <row r="80" spans="1:14" ht="25.5" x14ac:dyDescent="0.2">
      <c r="A80" s="61" t="s">
        <v>6460</v>
      </c>
      <c r="B80" s="62"/>
      <c r="C80" s="66" t="s">
        <v>3292</v>
      </c>
      <c r="D80" s="66" t="s">
        <v>3293</v>
      </c>
      <c r="E80" s="70" t="s">
        <v>7761</v>
      </c>
      <c r="F80" s="57"/>
      <c r="G80" s="57"/>
      <c r="H80" s="57"/>
      <c r="I80" s="57"/>
      <c r="J80" s="57"/>
      <c r="K80" s="58"/>
    </row>
    <row r="81" spans="1:14" x14ac:dyDescent="0.2">
      <c r="A81" s="62"/>
      <c r="B81" s="62" t="s">
        <v>6461</v>
      </c>
      <c r="C81" s="65">
        <f>-I74</f>
        <v>1186</v>
      </c>
      <c r="D81" s="62"/>
      <c r="E81" s="65"/>
      <c r="F81" s="57"/>
      <c r="G81" s="57"/>
      <c r="H81" s="57"/>
      <c r="I81" s="57"/>
      <c r="J81" s="57"/>
      <c r="K81" s="58"/>
    </row>
    <row r="82" spans="1:14" x14ac:dyDescent="0.2">
      <c r="A82" s="62"/>
      <c r="B82" s="64" t="s">
        <v>7765</v>
      </c>
      <c r="C82" s="65">
        <f t="shared" ref="C82:C84" si="0">-I75</f>
        <v>-1513</v>
      </c>
      <c r="D82" s="65"/>
      <c r="E82" s="65"/>
      <c r="F82" s="57"/>
      <c r="G82" s="57"/>
      <c r="H82" s="57"/>
      <c r="I82" s="57"/>
      <c r="J82" s="57"/>
      <c r="K82" s="58"/>
    </row>
    <row r="83" spans="1:14" x14ac:dyDescent="0.2">
      <c r="A83" s="62"/>
      <c r="B83" s="64" t="s">
        <v>7719</v>
      </c>
      <c r="C83" s="65">
        <f t="shared" si="0"/>
        <v>400</v>
      </c>
      <c r="D83" s="65"/>
      <c r="E83" s="65"/>
      <c r="F83" s="57"/>
      <c r="G83" s="57"/>
      <c r="H83" s="57"/>
      <c r="I83" s="57"/>
      <c r="J83" s="57"/>
      <c r="K83" s="58"/>
    </row>
    <row r="84" spans="1:14" x14ac:dyDescent="0.2">
      <c r="A84" s="62"/>
      <c r="B84" s="64" t="s">
        <v>7920</v>
      </c>
      <c r="C84" s="65">
        <f t="shared" si="0"/>
        <v>-842</v>
      </c>
      <c r="D84" s="65"/>
      <c r="E84" s="65"/>
      <c r="F84" s="57"/>
      <c r="G84" s="57"/>
      <c r="H84" s="57"/>
      <c r="I84" s="57"/>
      <c r="J84" s="57"/>
      <c r="K84" s="58"/>
    </row>
    <row r="85" spans="1:14" x14ac:dyDescent="0.2">
      <c r="A85" s="62"/>
      <c r="B85" s="51" t="s">
        <v>7772</v>
      </c>
      <c r="C85" s="65">
        <v>-72000</v>
      </c>
      <c r="D85" s="65">
        <v>-212</v>
      </c>
      <c r="E85" s="65"/>
      <c r="F85" s="57"/>
      <c r="G85" s="57"/>
      <c r="H85" s="57"/>
      <c r="I85" s="57"/>
      <c r="J85" s="57"/>
      <c r="K85" s="58"/>
      <c r="N85" s="39" t="s">
        <v>7773</v>
      </c>
    </row>
    <row r="86" spans="1:14" x14ac:dyDescent="0.2">
      <c r="A86" s="62"/>
      <c r="B86" s="68" t="s">
        <v>9013</v>
      </c>
      <c r="C86" s="65">
        <v>-208</v>
      </c>
      <c r="D86" s="65">
        <v>-208</v>
      </c>
      <c r="E86" s="65"/>
      <c r="F86" s="57"/>
      <c r="G86" s="57"/>
      <c r="H86" s="57"/>
      <c r="I86" s="57"/>
      <c r="J86" s="57"/>
      <c r="K86" s="58"/>
      <c r="N86" s="3" t="s">
        <v>9015</v>
      </c>
    </row>
    <row r="87" spans="1:14" x14ac:dyDescent="0.2">
      <c r="A87" s="62"/>
      <c r="B87" s="68" t="s">
        <v>9014</v>
      </c>
      <c r="C87" s="65">
        <v>-129</v>
      </c>
      <c r="D87" s="65">
        <v>-129</v>
      </c>
      <c r="E87" s="65"/>
      <c r="F87" s="57"/>
      <c r="G87" s="57"/>
      <c r="H87" s="57"/>
      <c r="I87" s="57"/>
      <c r="J87" s="57"/>
      <c r="K87" s="58"/>
      <c r="N87" s="3" t="s">
        <v>9016</v>
      </c>
    </row>
    <row r="88" spans="1:14" x14ac:dyDescent="0.2">
      <c r="A88" s="62"/>
      <c r="B88" s="68" t="s">
        <v>7881</v>
      </c>
      <c r="C88" s="65"/>
      <c r="D88" s="65"/>
      <c r="E88" s="65">
        <v>-2000</v>
      </c>
      <c r="F88" s="57"/>
      <c r="G88" s="57"/>
      <c r="H88" s="57"/>
      <c r="I88" s="57"/>
      <c r="J88" s="57"/>
      <c r="K88" s="58"/>
      <c r="N88" s="26" t="s">
        <v>7884</v>
      </c>
    </row>
    <row r="89" spans="1:14" x14ac:dyDescent="0.2">
      <c r="A89" s="62"/>
      <c r="B89" s="68" t="s">
        <v>7882</v>
      </c>
      <c r="C89" s="65"/>
      <c r="D89" s="65"/>
      <c r="E89" s="65">
        <v>-1800</v>
      </c>
      <c r="F89" s="57"/>
      <c r="G89" s="57"/>
      <c r="H89" s="57"/>
      <c r="I89" s="57"/>
      <c r="J89" s="57"/>
      <c r="K89" s="58"/>
      <c r="N89" s="26" t="s">
        <v>7885</v>
      </c>
    </row>
    <row r="90" spans="1:14" x14ac:dyDescent="0.2">
      <c r="A90" s="62"/>
      <c r="B90" s="68" t="s">
        <v>7883</v>
      </c>
      <c r="C90" s="65"/>
      <c r="D90" s="65"/>
      <c r="E90" s="65">
        <v>-1600</v>
      </c>
      <c r="F90" s="57"/>
      <c r="G90" s="57"/>
      <c r="H90" s="57"/>
      <c r="I90" s="57"/>
      <c r="J90" s="57"/>
      <c r="K90" s="58"/>
      <c r="N90" s="26" t="s">
        <v>7886</v>
      </c>
    </row>
    <row r="91" spans="1:14" x14ac:dyDescent="0.2">
      <c r="A91" s="62"/>
      <c r="B91" s="62"/>
      <c r="C91" s="65"/>
      <c r="D91" s="65"/>
      <c r="E91" s="65"/>
      <c r="F91" s="57"/>
      <c r="G91" s="57"/>
      <c r="H91" s="57"/>
      <c r="I91" s="57"/>
      <c r="J91" s="57"/>
      <c r="K91" s="57"/>
    </row>
    <row r="92" spans="1:14" x14ac:dyDescent="0.2">
      <c r="A92" s="69" t="s">
        <v>146</v>
      </c>
      <c r="B92" s="49"/>
      <c r="C92" s="71">
        <f>SUM(C81:C90)</f>
        <v>-73106</v>
      </c>
      <c r="D92" s="71">
        <f t="shared" ref="D92:E92" si="1">SUM(D81:D90)</f>
        <v>-549</v>
      </c>
      <c r="E92" s="71">
        <f t="shared" si="1"/>
        <v>-5400</v>
      </c>
      <c r="F92" s="57"/>
      <c r="G92" s="57"/>
      <c r="H92" s="57"/>
      <c r="I92" s="57"/>
      <c r="J92" s="57"/>
      <c r="K92" s="57"/>
    </row>
    <row r="93" spans="1:14" x14ac:dyDescent="0.2">
      <c r="A93" s="62"/>
      <c r="B93" s="49"/>
      <c r="C93" s="50"/>
      <c r="D93" s="50"/>
      <c r="E93" s="50"/>
      <c r="F93" s="57"/>
      <c r="G93" s="57"/>
      <c r="H93" s="57"/>
      <c r="I93" s="57"/>
      <c r="J93" s="57"/>
      <c r="K93" s="57"/>
    </row>
    <row r="94" spans="1:14" x14ac:dyDescent="0.2">
      <c r="A94" s="62" t="s">
        <v>7759</v>
      </c>
      <c r="B94" s="49"/>
      <c r="C94" s="50"/>
      <c r="D94" s="50"/>
      <c r="E94" s="50">
        <f>E92+D92</f>
        <v>-5949</v>
      </c>
      <c r="F94" s="57"/>
      <c r="G94" s="57"/>
      <c r="H94" s="57"/>
      <c r="I94" s="57"/>
      <c r="J94" s="57"/>
      <c r="K94" s="57"/>
    </row>
    <row r="95" spans="1:14" x14ac:dyDescent="0.2">
      <c r="C95" s="57"/>
      <c r="D95" s="57"/>
      <c r="E95" s="57"/>
      <c r="F95" s="57"/>
      <c r="G95" s="57"/>
      <c r="H95" s="57"/>
      <c r="I95" s="57"/>
      <c r="J95" s="57"/>
      <c r="K95" s="57"/>
    </row>
    <row r="96" spans="1:14" x14ac:dyDescent="0.2">
      <c r="C96" s="57"/>
      <c r="D96" s="57"/>
      <c r="E96" s="57"/>
      <c r="F96" s="57"/>
      <c r="G96" s="57"/>
      <c r="H96" s="57"/>
      <c r="I96" s="57"/>
      <c r="J96" s="57"/>
      <c r="K96" s="57"/>
    </row>
    <row r="97" spans="3:11" x14ac:dyDescent="0.2">
      <c r="C97" s="57"/>
      <c r="D97" s="57"/>
      <c r="E97" s="57"/>
      <c r="F97" s="57"/>
      <c r="G97" s="57"/>
      <c r="H97" s="57"/>
      <c r="I97" s="57"/>
      <c r="J97" s="57"/>
      <c r="K97" s="57"/>
    </row>
    <row r="98" spans="3:11" x14ac:dyDescent="0.2">
      <c r="C98" s="57"/>
      <c r="D98" s="57"/>
      <c r="E98" s="57"/>
      <c r="F98" s="57"/>
      <c r="G98" s="57"/>
      <c r="H98" s="57"/>
      <c r="I98" s="57"/>
      <c r="J98" s="57"/>
      <c r="K98" s="57"/>
    </row>
    <row r="99" spans="3:11" x14ac:dyDescent="0.2">
      <c r="C99" s="57"/>
      <c r="D99" s="57"/>
      <c r="E99" s="57"/>
      <c r="F99" s="57"/>
      <c r="G99" s="57"/>
      <c r="H99" s="57"/>
      <c r="I99" s="57"/>
      <c r="J99" s="57"/>
      <c r="K99" s="57"/>
    </row>
    <row r="100" spans="3:11" x14ac:dyDescent="0.2">
      <c r="C100" s="57"/>
      <c r="D100" s="57"/>
      <c r="E100" s="57"/>
      <c r="F100" s="57"/>
      <c r="G100" s="57"/>
      <c r="H100" s="57"/>
      <c r="I100" s="57"/>
      <c r="J100" s="57"/>
      <c r="K100" s="57"/>
    </row>
    <row r="101" spans="3:11" x14ac:dyDescent="0.2">
      <c r="C101" s="57"/>
      <c r="D101" s="57"/>
      <c r="E101" s="57"/>
      <c r="F101" s="57"/>
      <c r="G101" s="57"/>
      <c r="H101" s="57"/>
      <c r="I101" s="57"/>
      <c r="J101" s="57"/>
      <c r="K101" s="57"/>
    </row>
    <row r="102" spans="3:11" x14ac:dyDescent="0.2">
      <c r="C102" s="57"/>
      <c r="D102" s="57"/>
      <c r="E102" s="57"/>
      <c r="F102" s="57"/>
      <c r="G102" s="57"/>
      <c r="H102" s="57"/>
      <c r="I102" s="57"/>
      <c r="J102" s="57"/>
      <c r="K102" s="57"/>
    </row>
    <row r="103" spans="3:11" x14ac:dyDescent="0.2">
      <c r="C103" s="57"/>
      <c r="D103" s="57"/>
      <c r="E103" s="57"/>
      <c r="F103" s="57"/>
      <c r="G103" s="57"/>
      <c r="H103" s="57"/>
      <c r="I103" s="57"/>
      <c r="J103" s="57"/>
      <c r="K103" s="57"/>
    </row>
    <row r="104" spans="3:11" x14ac:dyDescent="0.2">
      <c r="C104" s="57"/>
      <c r="D104" s="57"/>
      <c r="E104" s="57"/>
      <c r="F104" s="57"/>
      <c r="G104" s="57"/>
      <c r="H104" s="57"/>
      <c r="I104" s="57"/>
      <c r="J104" s="57"/>
      <c r="K104" s="57"/>
    </row>
    <row r="105" spans="3:11" x14ac:dyDescent="0.2">
      <c r="C105" s="57"/>
      <c r="D105" s="57"/>
      <c r="E105" s="57"/>
      <c r="F105" s="57"/>
      <c r="G105" s="57"/>
      <c r="H105" s="57"/>
      <c r="I105" s="57"/>
      <c r="J105" s="57"/>
      <c r="K105" s="57"/>
    </row>
    <row r="106" spans="3:11" x14ac:dyDescent="0.2">
      <c r="C106" s="57"/>
      <c r="D106" s="57"/>
      <c r="E106" s="57"/>
      <c r="F106" s="57"/>
      <c r="G106" s="57"/>
      <c r="H106" s="57"/>
      <c r="I106" s="57"/>
      <c r="J106" s="57"/>
      <c r="K106" s="57"/>
    </row>
    <row r="107" spans="3:11" x14ac:dyDescent="0.2">
      <c r="C107" s="57"/>
      <c r="D107" s="57"/>
      <c r="E107" s="57"/>
      <c r="F107" s="57"/>
      <c r="G107" s="57"/>
      <c r="H107" s="57"/>
      <c r="I107" s="57"/>
      <c r="J107" s="57"/>
      <c r="K107" s="57"/>
    </row>
    <row r="108" spans="3:11" x14ac:dyDescent="0.2">
      <c r="C108" s="57"/>
      <c r="D108" s="57"/>
      <c r="E108" s="57"/>
      <c r="F108" s="57"/>
      <c r="G108" s="57"/>
      <c r="H108" s="57"/>
      <c r="I108" s="57"/>
      <c r="J108" s="57"/>
      <c r="K108" s="57"/>
    </row>
    <row r="109" spans="3:11" x14ac:dyDescent="0.2">
      <c r="C109" s="57"/>
      <c r="D109" s="57"/>
      <c r="E109" s="57"/>
      <c r="F109" s="57"/>
      <c r="G109" s="57"/>
      <c r="H109" s="57"/>
      <c r="I109" s="57"/>
      <c r="J109" s="57"/>
      <c r="K109" s="57"/>
    </row>
    <row r="110" spans="3:11" x14ac:dyDescent="0.2">
      <c r="C110" s="57"/>
      <c r="D110" s="57"/>
      <c r="E110" s="57"/>
      <c r="F110" s="57"/>
      <c r="G110" s="57"/>
      <c r="H110" s="57"/>
      <c r="I110" s="57"/>
      <c r="J110" s="57"/>
      <c r="K110" s="57"/>
    </row>
    <row r="111" spans="3:11" x14ac:dyDescent="0.2">
      <c r="C111" s="57"/>
      <c r="D111" s="57"/>
      <c r="E111" s="57"/>
      <c r="F111" s="57"/>
      <c r="G111" s="57"/>
      <c r="H111" s="57"/>
      <c r="I111" s="57"/>
      <c r="J111" s="57"/>
      <c r="K111" s="57"/>
    </row>
    <row r="112" spans="3:11" x14ac:dyDescent="0.2">
      <c r="C112" s="57"/>
      <c r="D112" s="57"/>
      <c r="E112" s="57"/>
      <c r="F112" s="57"/>
      <c r="G112" s="57"/>
      <c r="H112" s="57"/>
      <c r="I112" s="57"/>
      <c r="J112" s="57"/>
      <c r="K112" s="57"/>
    </row>
    <row r="113" spans="3:11" x14ac:dyDescent="0.2">
      <c r="C113" s="57"/>
      <c r="D113" s="57"/>
      <c r="E113" s="57"/>
      <c r="F113" s="57"/>
      <c r="G113" s="57"/>
      <c r="H113" s="57"/>
      <c r="I113" s="57"/>
      <c r="J113" s="57"/>
      <c r="K113" s="57"/>
    </row>
    <row r="114" spans="3:11" x14ac:dyDescent="0.2">
      <c r="C114" s="57"/>
      <c r="D114" s="57"/>
      <c r="E114" s="57"/>
      <c r="F114" s="57"/>
      <c r="G114" s="57"/>
      <c r="H114" s="57"/>
      <c r="I114" s="57"/>
      <c r="J114" s="57"/>
      <c r="K114" s="57"/>
    </row>
    <row r="115" spans="3:11" x14ac:dyDescent="0.2">
      <c r="C115" s="57"/>
      <c r="D115" s="57"/>
      <c r="E115" s="57"/>
      <c r="F115" s="57"/>
      <c r="G115" s="57"/>
      <c r="H115" s="57"/>
      <c r="I115" s="57"/>
      <c r="J115" s="57"/>
      <c r="K115" s="57"/>
    </row>
    <row r="116" spans="3:11" x14ac:dyDescent="0.2">
      <c r="C116" s="57"/>
      <c r="D116" s="57"/>
      <c r="E116" s="57"/>
      <c r="F116" s="57"/>
      <c r="G116" s="57"/>
      <c r="H116" s="57"/>
      <c r="I116" s="57"/>
      <c r="J116" s="57"/>
      <c r="K116" s="57"/>
    </row>
    <row r="117" spans="3:11" x14ac:dyDescent="0.2">
      <c r="C117" s="57"/>
      <c r="D117" s="57"/>
      <c r="E117" s="57"/>
      <c r="F117" s="57"/>
      <c r="G117" s="57"/>
      <c r="H117" s="57"/>
      <c r="I117" s="57"/>
      <c r="J117" s="57"/>
      <c r="K117" s="57"/>
    </row>
    <row r="118" spans="3:11" x14ac:dyDescent="0.2">
      <c r="C118" s="57"/>
      <c r="D118" s="57"/>
      <c r="E118" s="57"/>
      <c r="F118" s="57"/>
      <c r="G118" s="57"/>
      <c r="H118" s="57"/>
      <c r="I118" s="57"/>
      <c r="J118" s="57"/>
      <c r="K118" s="57"/>
    </row>
    <row r="119" spans="3:11" x14ac:dyDescent="0.2">
      <c r="C119" s="57"/>
      <c r="D119" s="57"/>
      <c r="E119" s="57"/>
      <c r="F119" s="57"/>
      <c r="G119" s="57"/>
      <c r="H119" s="57"/>
      <c r="I119" s="57"/>
      <c r="J119" s="57"/>
      <c r="K119" s="57"/>
    </row>
    <row r="120" spans="3:11" x14ac:dyDescent="0.2">
      <c r="C120" s="57"/>
      <c r="D120" s="57"/>
      <c r="E120" s="57"/>
      <c r="F120" s="57"/>
      <c r="G120" s="57"/>
      <c r="H120" s="57"/>
      <c r="I120" s="57"/>
      <c r="J120" s="57"/>
      <c r="K120" s="57"/>
    </row>
    <row r="121" spans="3:11" x14ac:dyDescent="0.2">
      <c r="C121" s="57"/>
      <c r="D121" s="57"/>
      <c r="E121" s="57"/>
      <c r="F121" s="57"/>
      <c r="G121" s="57"/>
      <c r="H121" s="57"/>
      <c r="I121" s="57"/>
      <c r="J121" s="57"/>
      <c r="K121" s="57"/>
    </row>
    <row r="122" spans="3:11" x14ac:dyDescent="0.2">
      <c r="C122" s="57"/>
      <c r="D122" s="57"/>
      <c r="E122" s="57"/>
      <c r="F122" s="57"/>
      <c r="G122" s="57"/>
      <c r="H122" s="57"/>
      <c r="I122" s="57"/>
      <c r="J122" s="57"/>
      <c r="K122" s="57"/>
    </row>
    <row r="123" spans="3:11" x14ac:dyDescent="0.2">
      <c r="C123" s="57"/>
      <c r="D123" s="57"/>
      <c r="E123" s="57"/>
      <c r="F123" s="57"/>
      <c r="G123" s="57"/>
      <c r="H123" s="57"/>
      <c r="I123" s="57"/>
      <c r="J123" s="57"/>
      <c r="K123" s="57"/>
    </row>
    <row r="124" spans="3:11" x14ac:dyDescent="0.2">
      <c r="C124" s="57"/>
      <c r="D124" s="57"/>
      <c r="E124" s="57"/>
      <c r="F124" s="57"/>
      <c r="G124" s="57"/>
      <c r="H124" s="57"/>
      <c r="I124" s="57"/>
      <c r="J124" s="57"/>
      <c r="K124" s="57"/>
    </row>
    <row r="125" spans="3:11" x14ac:dyDescent="0.2">
      <c r="C125" s="57"/>
      <c r="D125" s="57"/>
      <c r="E125" s="57"/>
      <c r="F125" s="57"/>
      <c r="G125" s="57"/>
      <c r="H125" s="57"/>
      <c r="I125" s="57"/>
      <c r="J125" s="57"/>
      <c r="K125" s="57"/>
    </row>
    <row r="126" spans="3:11" x14ac:dyDescent="0.2">
      <c r="C126" s="57"/>
      <c r="D126" s="57"/>
      <c r="E126" s="57"/>
      <c r="F126" s="57"/>
      <c r="G126" s="57"/>
      <c r="H126" s="57"/>
      <c r="I126" s="57"/>
      <c r="J126" s="57"/>
      <c r="K126" s="57"/>
    </row>
    <row r="127" spans="3:11" x14ac:dyDescent="0.2">
      <c r="C127" s="57"/>
      <c r="D127" s="57"/>
      <c r="E127" s="57"/>
      <c r="F127" s="57"/>
      <c r="G127" s="57"/>
      <c r="H127" s="57"/>
      <c r="I127" s="57"/>
      <c r="J127" s="57"/>
      <c r="K127" s="57"/>
    </row>
    <row r="128" spans="3:11" x14ac:dyDescent="0.2">
      <c r="C128" s="57"/>
      <c r="D128" s="57"/>
      <c r="E128" s="57"/>
      <c r="F128" s="57"/>
      <c r="G128" s="57"/>
      <c r="H128" s="57"/>
      <c r="I128" s="57"/>
      <c r="J128" s="57"/>
      <c r="K128" s="57"/>
    </row>
  </sheetData>
  <hyperlinks>
    <hyperlink ref="A1" location="'statewide summary'!Print_Titles" display="Link to Summary Worksheet" xr:uid="{E547A38B-9026-48B5-972C-505757C50B57}"/>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2/19/2025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3D6B8-FB10-4FAD-A799-C61ECDAE5CD3}">
  <sheetPr codeName="Sheet6"/>
  <dimension ref="A1:N51"/>
  <sheetViews>
    <sheetView showGridLines="0" workbookViewId="0">
      <pane xSplit="2" ySplit="10" topLeftCell="C11" activePane="bottomRight" state="frozen"/>
      <selection activeCell="G39" sqref="G39"/>
      <selection pane="topRight" activeCell="G39" sqref="G39"/>
      <selection pane="bottomLeft" activeCell="G39" sqref="G39"/>
      <selection pane="bottomRight" activeCell="B15" sqref="B15"/>
    </sheetView>
  </sheetViews>
  <sheetFormatPr defaultRowHeight="12.75" x14ac:dyDescent="0.2"/>
  <cols>
    <col min="1" max="1" width="4.85546875" style="3" customWidth="1"/>
    <col min="2" max="2" width="28" style="3" customWidth="1"/>
    <col min="3" max="9" width="13.7109375" style="3" customWidth="1"/>
    <col min="10" max="10" width="2.7109375" style="3" customWidth="1"/>
    <col min="11" max="11" width="9.140625" style="3"/>
    <col min="12" max="12" width="2.28515625" style="3" customWidth="1"/>
    <col min="13" max="16384" width="9.140625" style="3"/>
  </cols>
  <sheetData>
    <row r="1" spans="1:11" ht="16.149999999999999" customHeight="1" x14ac:dyDescent="0.2">
      <c r="A1" s="92" t="s">
        <v>8923</v>
      </c>
    </row>
    <row r="2" spans="1:11" ht="14.45" customHeight="1" x14ac:dyDescent="0.2">
      <c r="B2" s="90" t="s">
        <v>279</v>
      </c>
    </row>
    <row r="3" spans="1:11" ht="2.1" customHeight="1" x14ac:dyDescent="0.2"/>
    <row r="4" spans="1:11" ht="14.45" customHeight="1" x14ac:dyDescent="0.2">
      <c r="B4" s="15" t="s">
        <v>1</v>
      </c>
    </row>
    <row r="5" spans="1:11" ht="1.1499999999999999" customHeight="1" x14ac:dyDescent="0.2"/>
    <row r="6" spans="1:11" ht="14.45" customHeight="1" x14ac:dyDescent="0.2">
      <c r="B6" s="15" t="s">
        <v>2</v>
      </c>
    </row>
    <row r="7" spans="1:11" ht="0.75" customHeight="1" x14ac:dyDescent="0.2"/>
    <row r="8" spans="1:11" ht="14.45" customHeight="1" x14ac:dyDescent="0.2">
      <c r="B8" s="16" t="s">
        <v>3</v>
      </c>
    </row>
    <row r="9" spans="1:11" x14ac:dyDescent="0.2">
      <c r="B9" s="8" t="s">
        <v>4</v>
      </c>
      <c r="C9" s="1" t="s">
        <v>4</v>
      </c>
      <c r="D9" s="1" t="s">
        <v>4</v>
      </c>
      <c r="E9" s="1" t="s">
        <v>4</v>
      </c>
      <c r="F9" s="1" t="s">
        <v>4</v>
      </c>
      <c r="G9" s="1" t="s">
        <v>4</v>
      </c>
      <c r="H9" s="1" t="s">
        <v>5</v>
      </c>
      <c r="I9" s="21" t="s">
        <v>174</v>
      </c>
    </row>
    <row r="10" spans="1:11" x14ac:dyDescent="0.2">
      <c r="B10" s="9" t="s">
        <v>4</v>
      </c>
      <c r="C10" s="2" t="s">
        <v>7</v>
      </c>
      <c r="D10" s="2" t="s">
        <v>8</v>
      </c>
      <c r="E10" s="2" t="s">
        <v>9</v>
      </c>
      <c r="F10" s="2" t="s">
        <v>10</v>
      </c>
      <c r="G10" s="2" t="s">
        <v>11</v>
      </c>
      <c r="H10" s="2" t="s">
        <v>12</v>
      </c>
      <c r="I10" s="2" t="s">
        <v>13</v>
      </c>
      <c r="K10" s="31" t="s">
        <v>331</v>
      </c>
    </row>
    <row r="11" spans="1:11" x14ac:dyDescent="0.2">
      <c r="B11" s="8" t="s">
        <v>153</v>
      </c>
      <c r="C11" s="76">
        <v>0</v>
      </c>
      <c r="D11" s="76">
        <v>0</v>
      </c>
      <c r="E11" s="76">
        <v>0</v>
      </c>
      <c r="F11" s="76">
        <v>0</v>
      </c>
      <c r="G11" s="76">
        <v>0</v>
      </c>
      <c r="H11" s="76">
        <v>12589</v>
      </c>
      <c r="I11" s="76">
        <v>13486</v>
      </c>
    </row>
    <row r="12" spans="1:11" x14ac:dyDescent="0.2">
      <c r="B12" s="12" t="s">
        <v>258</v>
      </c>
      <c r="C12" s="6">
        <v>7025.96</v>
      </c>
      <c r="D12" s="6">
        <v>8215.1419999999998</v>
      </c>
      <c r="E12" s="6">
        <v>7597.8919999999998</v>
      </c>
      <c r="F12" s="6">
        <v>7831.9769999999999</v>
      </c>
      <c r="G12" s="6">
        <v>9189.0224600000001</v>
      </c>
      <c r="H12" s="6">
        <v>0</v>
      </c>
      <c r="I12" s="6">
        <v>0</v>
      </c>
    </row>
    <row r="13" spans="1:11" x14ac:dyDescent="0.2">
      <c r="B13" s="13" t="s">
        <v>146</v>
      </c>
      <c r="C13" s="7">
        <v>7025.96</v>
      </c>
      <c r="D13" s="7">
        <v>8215.1419999999998</v>
      </c>
      <c r="E13" s="7">
        <v>7597.8919999999998</v>
      </c>
      <c r="F13" s="7">
        <v>7831.9769999999999</v>
      </c>
      <c r="G13" s="7">
        <v>9189.0224600000001</v>
      </c>
      <c r="H13" s="7">
        <v>12589</v>
      </c>
      <c r="I13" s="7">
        <v>13486</v>
      </c>
    </row>
    <row r="15" spans="1:11" x14ac:dyDescent="0.2">
      <c r="B15" s="72" t="s">
        <v>9036</v>
      </c>
      <c r="C15" s="72"/>
      <c r="D15" s="72"/>
      <c r="E15" s="72"/>
      <c r="F15" s="72"/>
      <c r="G15" s="72"/>
      <c r="H15" s="72"/>
      <c r="I15" s="74">
        <f>I13+K15</f>
        <v>13486</v>
      </c>
      <c r="K15" s="32">
        <f>SUM(K16:K48)</f>
        <v>0</v>
      </c>
    </row>
    <row r="16" spans="1:11" x14ac:dyDescent="0.2">
      <c r="B16" s="72" t="s">
        <v>257</v>
      </c>
      <c r="C16" s="72"/>
      <c r="D16" s="72"/>
      <c r="E16" s="72"/>
      <c r="F16" s="72"/>
      <c r="G16" s="72"/>
      <c r="H16" s="72"/>
      <c r="I16" s="75">
        <f>I15/I13-1</f>
        <v>0</v>
      </c>
      <c r="K16" s="33"/>
    </row>
    <row r="17" spans="1:14" x14ac:dyDescent="0.2">
      <c r="K17" s="33"/>
    </row>
    <row r="18" spans="1:14" x14ac:dyDescent="0.2">
      <c r="A18" s="23" t="s">
        <v>256</v>
      </c>
      <c r="K18" s="33"/>
    </row>
    <row r="19" spans="1:14" x14ac:dyDescent="0.2">
      <c r="K19" s="33"/>
    </row>
    <row r="20" spans="1:14" x14ac:dyDescent="0.2">
      <c r="A20" s="18">
        <v>2021</v>
      </c>
      <c r="K20" s="33"/>
    </row>
    <row r="21" spans="1:14" x14ac:dyDescent="0.2">
      <c r="B21" s="3" t="s">
        <v>221</v>
      </c>
      <c r="G21" s="3">
        <v>23</v>
      </c>
      <c r="H21" s="3">
        <v>110</v>
      </c>
      <c r="K21" s="33"/>
      <c r="M21" s="3" t="s">
        <v>180</v>
      </c>
      <c r="N21" s="26" t="s">
        <v>264</v>
      </c>
    </row>
    <row r="22" spans="1:14" x14ac:dyDescent="0.2">
      <c r="B22" s="3" t="s">
        <v>166</v>
      </c>
      <c r="G22" s="3">
        <v>33</v>
      </c>
      <c r="H22" s="3">
        <v>-19</v>
      </c>
      <c r="K22" s="33"/>
    </row>
    <row r="23" spans="1:14" x14ac:dyDescent="0.2">
      <c r="K23" s="33"/>
    </row>
    <row r="24" spans="1:14" x14ac:dyDescent="0.2">
      <c r="A24" s="3">
        <v>2022</v>
      </c>
      <c r="K24" s="33"/>
    </row>
    <row r="25" spans="1:14" x14ac:dyDescent="0.2">
      <c r="B25" s="3" t="s">
        <v>221</v>
      </c>
      <c r="G25" s="3">
        <v>138</v>
      </c>
      <c r="H25" s="3">
        <v>278</v>
      </c>
      <c r="K25" s="33"/>
      <c r="N25" s="3" t="s">
        <v>1023</v>
      </c>
    </row>
    <row r="26" spans="1:14" x14ac:dyDescent="0.2">
      <c r="B26" s="3" t="s">
        <v>166</v>
      </c>
      <c r="G26" s="3">
        <v>2</v>
      </c>
      <c r="H26" s="3">
        <v>4</v>
      </c>
      <c r="K26" s="33"/>
    </row>
    <row r="27" spans="1:14" x14ac:dyDescent="0.2">
      <c r="K27" s="33"/>
    </row>
    <row r="28" spans="1:14" x14ac:dyDescent="0.2">
      <c r="A28" s="3">
        <v>2023</v>
      </c>
      <c r="K28" s="33"/>
    </row>
    <row r="29" spans="1:14" x14ac:dyDescent="0.2">
      <c r="B29" s="3" t="s">
        <v>221</v>
      </c>
      <c r="H29" s="3">
        <v>438</v>
      </c>
      <c r="I29" s="3">
        <v>413</v>
      </c>
      <c r="K29" s="33"/>
      <c r="N29" s="3" t="s">
        <v>304</v>
      </c>
    </row>
    <row r="30" spans="1:14" x14ac:dyDescent="0.2">
      <c r="B30" s="3" t="s">
        <v>166</v>
      </c>
      <c r="H30" s="3">
        <v>42</v>
      </c>
      <c r="I30" s="3">
        <v>24</v>
      </c>
      <c r="K30" s="33"/>
    </row>
    <row r="31" spans="1:14" x14ac:dyDescent="0.2">
      <c r="K31" s="33"/>
    </row>
    <row r="32" spans="1:14" x14ac:dyDescent="0.2">
      <c r="A32" s="3">
        <v>2024</v>
      </c>
      <c r="K32" s="33"/>
    </row>
    <row r="33" spans="1:14" x14ac:dyDescent="0.2">
      <c r="B33" s="3" t="s">
        <v>221</v>
      </c>
      <c r="H33" s="3">
        <v>-9</v>
      </c>
      <c r="I33" s="3">
        <v>-16</v>
      </c>
      <c r="K33" s="33"/>
      <c r="N33" s="3" t="s">
        <v>297</v>
      </c>
    </row>
    <row r="34" spans="1:14" x14ac:dyDescent="0.2">
      <c r="B34" s="3" t="s">
        <v>166</v>
      </c>
      <c r="H34" s="3">
        <v>43</v>
      </c>
      <c r="I34" s="3">
        <v>4</v>
      </c>
      <c r="K34" s="33"/>
    </row>
    <row r="35" spans="1:14" x14ac:dyDescent="0.2">
      <c r="K35" s="33"/>
    </row>
    <row r="36" spans="1:14" x14ac:dyDescent="0.2">
      <c r="K36" s="33"/>
    </row>
    <row r="37" spans="1:14" x14ac:dyDescent="0.2">
      <c r="A37" s="23" t="s">
        <v>6459</v>
      </c>
      <c r="K37" s="33"/>
    </row>
    <row r="38" spans="1:14" x14ac:dyDescent="0.2">
      <c r="B38" s="3" t="s">
        <v>580</v>
      </c>
      <c r="I38" s="3">
        <v>17</v>
      </c>
      <c r="K38" s="33"/>
    </row>
    <row r="39" spans="1:14" x14ac:dyDescent="0.2">
      <c r="B39" s="3" t="s">
        <v>579</v>
      </c>
      <c r="I39" s="3">
        <v>179</v>
      </c>
      <c r="K39" s="30"/>
      <c r="N39" s="3" t="s">
        <v>8935</v>
      </c>
    </row>
    <row r="40" spans="1:14" x14ac:dyDescent="0.2">
      <c r="B40" s="3" t="s">
        <v>578</v>
      </c>
      <c r="I40" s="3">
        <v>-132</v>
      </c>
      <c r="K40" s="30"/>
      <c r="N40" s="3" t="s">
        <v>8936</v>
      </c>
    </row>
    <row r="41" spans="1:14" x14ac:dyDescent="0.2">
      <c r="B41" s="3" t="s">
        <v>585</v>
      </c>
      <c r="I41" s="3">
        <v>749</v>
      </c>
      <c r="K41" s="30"/>
      <c r="N41" s="3" t="s">
        <v>8944</v>
      </c>
    </row>
    <row r="42" spans="1:14" x14ac:dyDescent="0.2">
      <c r="B42" s="3" t="s">
        <v>586</v>
      </c>
      <c r="I42" s="3">
        <v>149</v>
      </c>
      <c r="K42" s="30"/>
      <c r="N42" s="3" t="s">
        <v>8943</v>
      </c>
    </row>
    <row r="43" spans="1:14" x14ac:dyDescent="0.2">
      <c r="B43" s="3" t="s">
        <v>464</v>
      </c>
      <c r="I43" s="3">
        <v>10</v>
      </c>
      <c r="K43" s="30"/>
      <c r="N43" s="3" t="s">
        <v>8942</v>
      </c>
    </row>
    <row r="44" spans="1:14" x14ac:dyDescent="0.2">
      <c r="B44" s="3" t="s">
        <v>584</v>
      </c>
      <c r="I44" s="3">
        <v>-346</v>
      </c>
      <c r="K44" s="30"/>
    </row>
    <row r="45" spans="1:14" x14ac:dyDescent="0.2">
      <c r="K45" s="30"/>
    </row>
    <row r="46" spans="1:14" x14ac:dyDescent="0.2">
      <c r="K46" s="30"/>
    </row>
    <row r="47" spans="1:14" ht="25.5" x14ac:dyDescent="0.2">
      <c r="A47" s="61" t="s">
        <v>6460</v>
      </c>
      <c r="B47" s="62"/>
      <c r="C47" s="66" t="s">
        <v>3292</v>
      </c>
      <c r="D47" s="66" t="s">
        <v>3293</v>
      </c>
      <c r="E47" s="70" t="s">
        <v>7761</v>
      </c>
      <c r="K47" s="30"/>
    </row>
    <row r="48" spans="1:14" x14ac:dyDescent="0.2">
      <c r="A48" s="62"/>
      <c r="B48" s="68"/>
      <c r="C48" s="65"/>
      <c r="D48" s="62"/>
      <c r="E48" s="65"/>
      <c r="K48" s="30"/>
    </row>
    <row r="49" spans="1:5" x14ac:dyDescent="0.2">
      <c r="A49" s="69" t="s">
        <v>146</v>
      </c>
      <c r="B49" s="49"/>
      <c r="C49" s="71">
        <f>SUM(C48:C48)</f>
        <v>0</v>
      </c>
      <c r="D49" s="71">
        <f>SUM(D48:D48)</f>
        <v>0</v>
      </c>
      <c r="E49" s="71">
        <f>SUM(E48:E48)</f>
        <v>0</v>
      </c>
    </row>
    <row r="50" spans="1:5" x14ac:dyDescent="0.2">
      <c r="A50" s="62"/>
      <c r="B50" s="49"/>
      <c r="C50" s="49"/>
      <c r="D50" s="49"/>
      <c r="E50" s="49"/>
    </row>
    <row r="51" spans="1:5" x14ac:dyDescent="0.2">
      <c r="A51" s="62" t="s">
        <v>7759</v>
      </c>
      <c r="B51" s="49"/>
      <c r="C51" s="49"/>
      <c r="D51" s="49"/>
      <c r="E51" s="50">
        <f>E49+D49</f>
        <v>0</v>
      </c>
    </row>
  </sheetData>
  <hyperlinks>
    <hyperlink ref="A1" location="'statewide summary'!Print_Titles" display="Link to Summary Worksheet" xr:uid="{554777AC-89EF-42BD-983E-893C774F4BE7}"/>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2/17/2025</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3B5A7-2D47-424B-B5FA-4905728BC8D1}">
  <dimension ref="A1:N245"/>
  <sheetViews>
    <sheetView showGridLines="0" workbookViewId="0">
      <pane xSplit="2" ySplit="10" topLeftCell="C11" activePane="bottomRight" state="frozen"/>
      <selection pane="topRight" activeCell="C1" sqref="C1"/>
      <selection pane="bottomLeft" activeCell="A14" sqref="A14"/>
      <selection pane="bottomRight" activeCell="B22" sqref="B22"/>
    </sheetView>
  </sheetViews>
  <sheetFormatPr defaultRowHeight="12.75" x14ac:dyDescent="0.2"/>
  <cols>
    <col min="1" max="1" width="5.140625" style="39" customWidth="1"/>
    <col min="2" max="2" width="31.7109375" style="39" customWidth="1"/>
    <col min="3" max="9" width="13.7109375" style="39" customWidth="1"/>
    <col min="10" max="10" width="1.85546875" style="39" customWidth="1"/>
    <col min="11" max="11" width="9.140625" style="39"/>
    <col min="12" max="12" width="1.5703125" style="39" customWidth="1"/>
    <col min="13" max="16384" width="9.140625" style="39"/>
  </cols>
  <sheetData>
    <row r="1" spans="1:11" ht="16.149999999999999" customHeight="1" x14ac:dyDescent="0.2">
      <c r="A1" s="92" t="s">
        <v>8923</v>
      </c>
    </row>
    <row r="2" spans="1:11" ht="14.45" customHeight="1" x14ac:dyDescent="0.2">
      <c r="B2" s="94" t="s">
        <v>1397</v>
      </c>
    </row>
    <row r="3" spans="1:11" ht="2.1" customHeight="1" x14ac:dyDescent="0.2"/>
    <row r="4" spans="1:11" ht="14.45" customHeight="1" x14ac:dyDescent="0.2">
      <c r="B4" s="46" t="s">
        <v>1</v>
      </c>
    </row>
    <row r="5" spans="1:11" ht="1.1499999999999999" customHeight="1" x14ac:dyDescent="0.2"/>
    <row r="6" spans="1:11" ht="14.45" customHeight="1" x14ac:dyDescent="0.2">
      <c r="B6" s="46" t="s">
        <v>2</v>
      </c>
    </row>
    <row r="7" spans="1:11" ht="0.75" customHeight="1" x14ac:dyDescent="0.2"/>
    <row r="8" spans="1:11" ht="14.45" customHeight="1" x14ac:dyDescent="0.2">
      <c r="B8" s="47" t="s">
        <v>3</v>
      </c>
    </row>
    <row r="9" spans="1:11" x14ac:dyDescent="0.2">
      <c r="B9" s="42" t="s">
        <v>4</v>
      </c>
      <c r="C9" s="37" t="s">
        <v>4</v>
      </c>
      <c r="D9" s="37" t="s">
        <v>4</v>
      </c>
      <c r="E9" s="37" t="s">
        <v>4</v>
      </c>
      <c r="F9" s="37" t="s">
        <v>4</v>
      </c>
      <c r="G9" s="37" t="s">
        <v>4</v>
      </c>
      <c r="H9" s="37" t="s">
        <v>5</v>
      </c>
      <c r="I9" s="37" t="s">
        <v>174</v>
      </c>
    </row>
    <row r="10" spans="1:11" x14ac:dyDescent="0.2">
      <c r="B10" s="43" t="s">
        <v>4</v>
      </c>
      <c r="C10" s="38" t="s">
        <v>7</v>
      </c>
      <c r="D10" s="38" t="s">
        <v>8</v>
      </c>
      <c r="E10" s="38" t="s">
        <v>9</v>
      </c>
      <c r="F10" s="38" t="s">
        <v>10</v>
      </c>
      <c r="G10" s="38" t="s">
        <v>11</v>
      </c>
      <c r="H10" s="38" t="s">
        <v>12</v>
      </c>
      <c r="I10" s="38" t="s">
        <v>13</v>
      </c>
      <c r="K10" s="54" t="s">
        <v>331</v>
      </c>
    </row>
    <row r="11" spans="1:11" x14ac:dyDescent="0.2">
      <c r="B11" s="42" t="s">
        <v>153</v>
      </c>
      <c r="C11" s="86">
        <v>0</v>
      </c>
      <c r="D11" s="86">
        <v>0</v>
      </c>
      <c r="E11" s="86">
        <v>0</v>
      </c>
      <c r="F11" s="86">
        <v>0</v>
      </c>
      <c r="G11" s="86">
        <v>0</v>
      </c>
      <c r="H11" s="86">
        <v>89738</v>
      </c>
      <c r="I11" s="86">
        <v>91468</v>
      </c>
    </row>
    <row r="12" spans="1:11" x14ac:dyDescent="0.2">
      <c r="B12" s="42" t="s">
        <v>1411</v>
      </c>
      <c r="C12" s="86">
        <v>22939.966</v>
      </c>
      <c r="D12" s="86">
        <v>24372.16</v>
      </c>
      <c r="E12" s="86">
        <v>19950.712</v>
      </c>
      <c r="F12" s="86">
        <v>26246.960999999999</v>
      </c>
      <c r="G12" s="86">
        <v>31230.075000000001</v>
      </c>
      <c r="H12" s="86">
        <v>0</v>
      </c>
      <c r="I12" s="86">
        <v>0</v>
      </c>
    </row>
    <row r="13" spans="1:11" x14ac:dyDescent="0.2">
      <c r="B13" s="42" t="s">
        <v>1410</v>
      </c>
      <c r="C13" s="86">
        <v>0</v>
      </c>
      <c r="D13" s="86">
        <v>0</v>
      </c>
      <c r="E13" s="86">
        <v>0</v>
      </c>
      <c r="F13" s="86">
        <v>10303.82</v>
      </c>
      <c r="G13" s="86">
        <v>78.457999999999998</v>
      </c>
      <c r="H13" s="86">
        <v>0</v>
      </c>
      <c r="I13" s="86">
        <v>0</v>
      </c>
    </row>
    <row r="14" spans="1:11" x14ac:dyDescent="0.2">
      <c r="B14" s="42" t="s">
        <v>1409</v>
      </c>
      <c r="C14" s="86">
        <v>1211.924</v>
      </c>
      <c r="D14" s="86">
        <v>7697.567</v>
      </c>
      <c r="E14" s="86">
        <v>13650.862999999999</v>
      </c>
      <c r="F14" s="86">
        <v>6477.6620000000003</v>
      </c>
      <c r="G14" s="86">
        <v>6872.8392199999998</v>
      </c>
      <c r="H14" s="86">
        <v>0</v>
      </c>
      <c r="I14" s="86">
        <v>0</v>
      </c>
    </row>
    <row r="15" spans="1:11" x14ac:dyDescent="0.2">
      <c r="B15" s="42" t="s">
        <v>1408</v>
      </c>
      <c r="C15" s="86">
        <v>1760.258</v>
      </c>
      <c r="D15" s="86">
        <v>2106.989</v>
      </c>
      <c r="E15" s="86">
        <v>2573.6959999999999</v>
      </c>
      <c r="F15" s="86">
        <v>2190.5529999999999</v>
      </c>
      <c r="G15" s="86">
        <v>2578.0300000000002</v>
      </c>
      <c r="H15" s="86">
        <v>0</v>
      </c>
      <c r="I15" s="86">
        <v>0</v>
      </c>
    </row>
    <row r="16" spans="1:11" x14ac:dyDescent="0.2">
      <c r="B16" s="42" t="s">
        <v>1407</v>
      </c>
      <c r="C16" s="86">
        <v>2478.5630000000001</v>
      </c>
      <c r="D16" s="86">
        <v>2949.7919999999999</v>
      </c>
      <c r="E16" s="86">
        <v>3298.578</v>
      </c>
      <c r="F16" s="86">
        <v>3458.056</v>
      </c>
      <c r="G16" s="86">
        <v>3609.2550000000001</v>
      </c>
      <c r="H16" s="86">
        <v>0</v>
      </c>
      <c r="I16" s="86">
        <v>0</v>
      </c>
    </row>
    <row r="17" spans="1:14" x14ac:dyDescent="0.2">
      <c r="B17" s="42" t="s">
        <v>1406</v>
      </c>
      <c r="C17" s="86">
        <v>3454.2170000000001</v>
      </c>
      <c r="D17" s="86">
        <v>4006.973</v>
      </c>
      <c r="E17" s="86">
        <v>4854.8220000000001</v>
      </c>
      <c r="F17" s="86">
        <v>6418.0230000000001</v>
      </c>
      <c r="G17" s="86">
        <v>7643.3519999999999</v>
      </c>
      <c r="H17" s="86">
        <v>0</v>
      </c>
      <c r="I17" s="86">
        <v>0</v>
      </c>
    </row>
    <row r="18" spans="1:14" x14ac:dyDescent="0.2">
      <c r="B18" s="42" t="s">
        <v>1404</v>
      </c>
      <c r="C18" s="86">
        <v>5973.518</v>
      </c>
      <c r="D18" s="86">
        <v>7370.8069999999998</v>
      </c>
      <c r="E18" s="86">
        <v>8721.4179999999997</v>
      </c>
      <c r="F18" s="86">
        <v>9852.9040000000005</v>
      </c>
      <c r="G18" s="86">
        <v>17230.673999999999</v>
      </c>
      <c r="H18" s="86">
        <v>0</v>
      </c>
      <c r="I18" s="86">
        <v>0</v>
      </c>
    </row>
    <row r="19" spans="1:14" x14ac:dyDescent="0.2">
      <c r="B19" s="42" t="s">
        <v>1403</v>
      </c>
      <c r="C19" s="86">
        <v>3211.5540000000001</v>
      </c>
      <c r="D19" s="86">
        <v>5034.7129999999997</v>
      </c>
      <c r="E19" s="86">
        <v>7142.0370000000003</v>
      </c>
      <c r="F19" s="86">
        <v>4874.0219999999999</v>
      </c>
      <c r="G19" s="86">
        <v>7627.0649999999996</v>
      </c>
      <c r="H19" s="86">
        <v>0</v>
      </c>
      <c r="I19" s="86">
        <v>0</v>
      </c>
    </row>
    <row r="20" spans="1:14" x14ac:dyDescent="0.2">
      <c r="B20" s="45" t="s">
        <v>146</v>
      </c>
      <c r="C20" s="41">
        <v>41030</v>
      </c>
      <c r="D20" s="41">
        <v>53539.000999999997</v>
      </c>
      <c r="E20" s="41">
        <v>60192.125999999997</v>
      </c>
      <c r="F20" s="41">
        <v>69822.001000000004</v>
      </c>
      <c r="G20" s="41">
        <v>76869.748219999994</v>
      </c>
      <c r="H20" s="41">
        <v>89738</v>
      </c>
      <c r="I20" s="41">
        <v>91468</v>
      </c>
    </row>
    <row r="22" spans="1:14" x14ac:dyDescent="0.2">
      <c r="B22" s="72" t="s">
        <v>9036</v>
      </c>
      <c r="C22" s="87"/>
      <c r="D22" s="87"/>
      <c r="E22" s="87"/>
      <c r="F22" s="87"/>
      <c r="G22" s="87"/>
      <c r="H22" s="87"/>
      <c r="I22" s="88">
        <f>I20+K22</f>
        <v>91468</v>
      </c>
      <c r="K22" s="55">
        <f>SUM(K23:K124)</f>
        <v>0</v>
      </c>
    </row>
    <row r="23" spans="1:14" x14ac:dyDescent="0.2">
      <c r="B23" s="87" t="s">
        <v>257</v>
      </c>
      <c r="C23" s="87"/>
      <c r="D23" s="87"/>
      <c r="E23" s="87"/>
      <c r="F23" s="87"/>
      <c r="G23" s="87"/>
      <c r="H23" s="87"/>
      <c r="I23" s="89">
        <f>I22/I20-1</f>
        <v>0</v>
      </c>
      <c r="K23" s="56"/>
    </row>
    <row r="24" spans="1:14" x14ac:dyDescent="0.2">
      <c r="G24" s="57"/>
      <c r="H24" s="57"/>
      <c r="I24" s="57"/>
      <c r="J24" s="57"/>
      <c r="K24" s="58"/>
    </row>
    <row r="25" spans="1:14" x14ac:dyDescent="0.2">
      <c r="D25" s="57"/>
      <c r="E25" s="57"/>
      <c r="F25" s="57"/>
      <c r="G25" s="57"/>
      <c r="H25" s="57"/>
      <c r="I25" s="57"/>
      <c r="J25" s="57"/>
      <c r="K25" s="58"/>
    </row>
    <row r="26" spans="1:14" x14ac:dyDescent="0.2">
      <c r="A26" s="59" t="s">
        <v>256</v>
      </c>
      <c r="D26" s="57"/>
      <c r="E26" s="57"/>
      <c r="F26" s="57"/>
      <c r="G26" s="57"/>
      <c r="H26" s="57"/>
      <c r="I26" s="57"/>
      <c r="J26" s="57"/>
      <c r="K26" s="58"/>
    </row>
    <row r="27" spans="1:14" x14ac:dyDescent="0.2">
      <c r="C27" s="57"/>
      <c r="D27" s="57"/>
      <c r="E27" s="57"/>
      <c r="F27" s="57"/>
      <c r="G27" s="57"/>
      <c r="H27" s="57"/>
      <c r="I27" s="57"/>
      <c r="J27" s="57"/>
      <c r="K27" s="58"/>
    </row>
    <row r="28" spans="1:14" x14ac:dyDescent="0.2">
      <c r="A28" s="60">
        <v>2021</v>
      </c>
      <c r="C28" s="57"/>
      <c r="D28" s="57"/>
      <c r="E28" s="57"/>
      <c r="F28" s="57"/>
      <c r="G28" s="57"/>
      <c r="H28" s="57"/>
      <c r="I28" s="57"/>
      <c r="J28" s="57"/>
      <c r="K28" s="58"/>
    </row>
    <row r="29" spans="1:14" x14ac:dyDescent="0.2">
      <c r="B29" s="26" t="s">
        <v>7523</v>
      </c>
      <c r="C29" s="57"/>
      <c r="D29" s="57"/>
      <c r="E29" s="57"/>
      <c r="F29" s="57"/>
      <c r="G29" s="57">
        <v>137</v>
      </c>
      <c r="H29" s="57">
        <v>98</v>
      </c>
      <c r="I29" s="57"/>
      <c r="J29" s="57"/>
      <c r="K29" s="58"/>
      <c r="M29" s="39" t="s">
        <v>182</v>
      </c>
      <c r="N29" s="26" t="s">
        <v>7934</v>
      </c>
    </row>
    <row r="30" spans="1:14" x14ac:dyDescent="0.2">
      <c r="B30" s="26" t="s">
        <v>7524</v>
      </c>
      <c r="C30" s="57"/>
      <c r="D30" s="57"/>
      <c r="E30" s="57"/>
      <c r="F30" s="57"/>
      <c r="G30" s="57">
        <v>456</v>
      </c>
      <c r="H30" s="57">
        <v>441</v>
      </c>
      <c r="I30" s="57"/>
      <c r="J30" s="57"/>
      <c r="K30" s="58"/>
      <c r="M30" s="39" t="s">
        <v>182</v>
      </c>
      <c r="N30" s="26" t="s">
        <v>7559</v>
      </c>
    </row>
    <row r="31" spans="1:14" x14ac:dyDescent="0.2">
      <c r="B31" s="26" t="s">
        <v>4477</v>
      </c>
      <c r="C31" s="57"/>
      <c r="D31" s="57"/>
      <c r="E31" s="57"/>
      <c r="F31" s="57"/>
      <c r="G31" s="57">
        <v>370</v>
      </c>
      <c r="H31" s="57">
        <v>0</v>
      </c>
      <c r="I31" s="57"/>
      <c r="J31" s="57"/>
      <c r="K31" s="58"/>
      <c r="M31" s="39" t="s">
        <v>184</v>
      </c>
      <c r="N31" s="26" t="s">
        <v>7935</v>
      </c>
    </row>
    <row r="32" spans="1:14" x14ac:dyDescent="0.2">
      <c r="B32" s="26" t="s">
        <v>7922</v>
      </c>
      <c r="C32" s="57"/>
      <c r="D32" s="57"/>
      <c r="E32" s="57"/>
      <c r="F32" s="57"/>
      <c r="G32" s="57">
        <v>426</v>
      </c>
      <c r="H32" s="57">
        <v>430</v>
      </c>
      <c r="I32" s="57"/>
      <c r="J32" s="57"/>
      <c r="K32" s="58"/>
      <c r="M32" s="39" t="s">
        <v>180</v>
      </c>
      <c r="N32" s="26" t="s">
        <v>7936</v>
      </c>
    </row>
    <row r="33" spans="2:14" x14ac:dyDescent="0.2">
      <c r="B33" s="26" t="s">
        <v>7923</v>
      </c>
      <c r="C33" s="57"/>
      <c r="D33" s="57"/>
      <c r="E33" s="57"/>
      <c r="F33" s="57"/>
      <c r="G33" s="57">
        <v>170</v>
      </c>
      <c r="H33" s="57">
        <v>172</v>
      </c>
      <c r="I33" s="57"/>
      <c r="J33" s="57"/>
      <c r="K33" s="58"/>
      <c r="M33" s="39" t="s">
        <v>180</v>
      </c>
      <c r="N33" s="26" t="s">
        <v>7937</v>
      </c>
    </row>
    <row r="34" spans="2:14" x14ac:dyDescent="0.2">
      <c r="B34" s="26" t="s">
        <v>7231</v>
      </c>
      <c r="C34" s="57"/>
      <c r="D34" s="57"/>
      <c r="E34" s="57"/>
      <c r="F34" s="57"/>
      <c r="G34" s="57">
        <v>220</v>
      </c>
      <c r="H34" s="57">
        <v>222</v>
      </c>
      <c r="I34" s="57"/>
      <c r="J34" s="57"/>
      <c r="K34" s="58"/>
      <c r="M34" s="39" t="s">
        <v>180</v>
      </c>
      <c r="N34" s="26" t="s">
        <v>7938</v>
      </c>
    </row>
    <row r="35" spans="2:14" x14ac:dyDescent="0.2">
      <c r="B35" s="26" t="s">
        <v>7924</v>
      </c>
      <c r="C35" s="57"/>
      <c r="D35" s="57"/>
      <c r="E35" s="57"/>
      <c r="F35" s="57"/>
      <c r="G35" s="57">
        <v>150</v>
      </c>
      <c r="H35" s="57">
        <v>0</v>
      </c>
      <c r="I35" s="57"/>
      <c r="J35" s="57"/>
      <c r="K35" s="58"/>
      <c r="M35" s="39" t="s">
        <v>184</v>
      </c>
      <c r="N35" s="26" t="s">
        <v>7939</v>
      </c>
    </row>
    <row r="36" spans="2:14" x14ac:dyDescent="0.2">
      <c r="B36" s="26" t="s">
        <v>7778</v>
      </c>
      <c r="C36" s="57"/>
      <c r="D36" s="57"/>
      <c r="E36" s="57"/>
      <c r="F36" s="57"/>
      <c r="G36" s="57">
        <v>25</v>
      </c>
      <c r="H36" s="57">
        <v>0</v>
      </c>
      <c r="I36" s="57"/>
      <c r="J36" s="57"/>
      <c r="K36" s="58"/>
      <c r="M36" s="39" t="s">
        <v>184</v>
      </c>
      <c r="N36" s="26" t="s">
        <v>7940</v>
      </c>
    </row>
    <row r="37" spans="2:14" x14ac:dyDescent="0.2">
      <c r="B37" s="26" t="s">
        <v>7552</v>
      </c>
      <c r="C37" s="57"/>
      <c r="D37" s="57"/>
      <c r="E37" s="57"/>
      <c r="F37" s="57"/>
      <c r="G37" s="57">
        <v>7</v>
      </c>
      <c r="H37" s="57">
        <v>0</v>
      </c>
      <c r="I37" s="57"/>
      <c r="J37" s="57"/>
      <c r="K37" s="58"/>
      <c r="M37" s="39" t="s">
        <v>184</v>
      </c>
      <c r="N37" s="26" t="s">
        <v>7787</v>
      </c>
    </row>
    <row r="38" spans="2:14" x14ac:dyDescent="0.2">
      <c r="B38" s="26" t="s">
        <v>7555</v>
      </c>
      <c r="C38" s="57"/>
      <c r="D38" s="57"/>
      <c r="E38" s="57"/>
      <c r="F38" s="57"/>
      <c r="G38" s="57">
        <v>78</v>
      </c>
      <c r="H38" s="57">
        <v>79</v>
      </c>
      <c r="I38" s="57"/>
      <c r="J38" s="57"/>
      <c r="K38" s="58"/>
      <c r="M38" s="39" t="s">
        <v>180</v>
      </c>
      <c r="N38" s="26" t="s">
        <v>7593</v>
      </c>
    </row>
    <row r="39" spans="2:14" x14ac:dyDescent="0.2">
      <c r="B39" s="26" t="s">
        <v>7925</v>
      </c>
      <c r="C39" s="57"/>
      <c r="D39" s="57"/>
      <c r="E39" s="57"/>
      <c r="F39" s="57"/>
      <c r="G39" s="57">
        <v>90</v>
      </c>
      <c r="H39" s="57">
        <v>0</v>
      </c>
      <c r="I39" s="57"/>
      <c r="J39" s="57"/>
      <c r="K39" s="58"/>
      <c r="M39" s="39" t="s">
        <v>184</v>
      </c>
      <c r="N39" s="26" t="s">
        <v>7941</v>
      </c>
    </row>
    <row r="40" spans="2:14" x14ac:dyDescent="0.2">
      <c r="B40" s="26" t="s">
        <v>7926</v>
      </c>
      <c r="C40" s="57"/>
      <c r="D40" s="57"/>
      <c r="E40" s="57"/>
      <c r="F40" s="57"/>
      <c r="G40" s="57">
        <v>12</v>
      </c>
      <c r="H40" s="57">
        <v>13</v>
      </c>
      <c r="I40" s="57"/>
      <c r="J40" s="57"/>
      <c r="K40" s="58"/>
      <c r="M40" s="39" t="s">
        <v>182</v>
      </c>
      <c r="N40" s="26" t="s">
        <v>7942</v>
      </c>
    </row>
    <row r="41" spans="2:14" x14ac:dyDescent="0.2">
      <c r="B41" s="26" t="s">
        <v>7927</v>
      </c>
      <c r="C41" s="57"/>
      <c r="D41" s="57"/>
      <c r="E41" s="57"/>
      <c r="F41" s="57"/>
      <c r="G41" s="57">
        <v>-12</v>
      </c>
      <c r="H41" s="57">
        <v>22</v>
      </c>
      <c r="I41" s="57"/>
      <c r="J41" s="57"/>
      <c r="K41" s="58"/>
      <c r="M41" s="39" t="s">
        <v>182</v>
      </c>
      <c r="N41" s="26" t="s">
        <v>7943</v>
      </c>
    </row>
    <row r="42" spans="2:14" x14ac:dyDescent="0.2">
      <c r="B42" s="26" t="s">
        <v>7928</v>
      </c>
      <c r="C42" s="57"/>
      <c r="D42" s="57"/>
      <c r="E42" s="57"/>
      <c r="F42" s="57"/>
      <c r="G42" s="57">
        <v>200</v>
      </c>
      <c r="H42" s="57">
        <v>93</v>
      </c>
      <c r="I42" s="57"/>
      <c r="J42" s="57"/>
      <c r="K42" s="58"/>
      <c r="M42" s="39" t="s">
        <v>182</v>
      </c>
      <c r="N42" s="26" t="s">
        <v>7944</v>
      </c>
    </row>
    <row r="43" spans="2:14" x14ac:dyDescent="0.2">
      <c r="B43" s="26" t="s">
        <v>7929</v>
      </c>
      <c r="C43" s="57"/>
      <c r="D43" s="57"/>
      <c r="E43" s="57"/>
      <c r="F43" s="57"/>
      <c r="G43" s="57">
        <v>60</v>
      </c>
      <c r="H43" s="57">
        <v>0</v>
      </c>
      <c r="I43" s="57"/>
      <c r="J43" s="57"/>
      <c r="K43" s="58"/>
      <c r="M43" s="39" t="s">
        <v>184</v>
      </c>
      <c r="N43" s="26" t="s">
        <v>7945</v>
      </c>
    </row>
    <row r="44" spans="2:14" x14ac:dyDescent="0.2">
      <c r="B44" s="26" t="s">
        <v>7396</v>
      </c>
      <c r="C44" s="57"/>
      <c r="D44" s="57"/>
      <c r="E44" s="57"/>
      <c r="F44" s="57"/>
      <c r="G44" s="57">
        <v>47</v>
      </c>
      <c r="H44" s="57">
        <v>184</v>
      </c>
      <c r="I44" s="57"/>
      <c r="J44" s="57"/>
      <c r="K44" s="58"/>
      <c r="M44" s="39" t="s">
        <v>182</v>
      </c>
      <c r="N44" s="26" t="s">
        <v>7407</v>
      </c>
    </row>
    <row r="45" spans="2:14" x14ac:dyDescent="0.2">
      <c r="B45" s="26" t="s">
        <v>7930</v>
      </c>
      <c r="C45" s="57"/>
      <c r="D45" s="57"/>
      <c r="E45" s="57"/>
      <c r="F45" s="57"/>
      <c r="G45" s="57">
        <v>200</v>
      </c>
      <c r="H45" s="57">
        <v>0</v>
      </c>
      <c r="I45" s="57"/>
      <c r="J45" s="57"/>
      <c r="K45" s="58"/>
      <c r="M45" s="39" t="s">
        <v>184</v>
      </c>
      <c r="N45" s="26" t="s">
        <v>7946</v>
      </c>
    </row>
    <row r="46" spans="2:14" x14ac:dyDescent="0.2">
      <c r="B46" s="26" t="s">
        <v>7931</v>
      </c>
      <c r="C46" s="57"/>
      <c r="D46" s="57"/>
      <c r="E46" s="57"/>
      <c r="F46" s="57"/>
      <c r="G46" s="57">
        <v>75</v>
      </c>
      <c r="H46" s="57">
        <v>0</v>
      </c>
      <c r="I46" s="57"/>
      <c r="J46" s="57"/>
      <c r="K46" s="58"/>
      <c r="M46" s="39" t="s">
        <v>184</v>
      </c>
      <c r="N46" s="26" t="s">
        <v>7947</v>
      </c>
    </row>
    <row r="47" spans="2:14" x14ac:dyDescent="0.2">
      <c r="B47" s="26" t="s">
        <v>7932</v>
      </c>
      <c r="C47" s="57"/>
      <c r="D47" s="57"/>
      <c r="E47" s="57"/>
      <c r="F47" s="57"/>
      <c r="G47" s="57">
        <v>202</v>
      </c>
      <c r="H47" s="57">
        <v>237</v>
      </c>
      <c r="I47" s="57"/>
      <c r="J47" s="57"/>
      <c r="K47" s="58"/>
      <c r="M47" s="39" t="s">
        <v>182</v>
      </c>
      <c r="N47" s="26" t="s">
        <v>7948</v>
      </c>
    </row>
    <row r="48" spans="2:14" x14ac:dyDescent="0.2">
      <c r="B48" s="26" t="s">
        <v>7933</v>
      </c>
      <c r="C48" s="57"/>
      <c r="D48" s="57"/>
      <c r="E48" s="57"/>
      <c r="F48" s="57"/>
      <c r="G48" s="57">
        <v>175</v>
      </c>
      <c r="H48" s="57">
        <v>0</v>
      </c>
      <c r="I48" s="57"/>
      <c r="J48" s="57"/>
      <c r="K48" s="58"/>
      <c r="M48" s="39" t="s">
        <v>184</v>
      </c>
      <c r="N48" s="26" t="s">
        <v>7949</v>
      </c>
    </row>
    <row r="49" spans="1:14" x14ac:dyDescent="0.2">
      <c r="B49" s="39" t="s">
        <v>221</v>
      </c>
      <c r="C49" s="57"/>
      <c r="D49" s="57"/>
      <c r="E49" s="57"/>
      <c r="F49" s="57"/>
      <c r="G49" s="57">
        <v>138</v>
      </c>
      <c r="H49" s="57">
        <v>766</v>
      </c>
      <c r="I49" s="57"/>
      <c r="J49" s="57"/>
      <c r="K49" s="58"/>
      <c r="N49" s="3" t="s">
        <v>2345</v>
      </c>
    </row>
    <row r="50" spans="1:14" x14ac:dyDescent="0.2">
      <c r="B50" s="39" t="s">
        <v>166</v>
      </c>
      <c r="C50" s="57"/>
      <c r="D50" s="57"/>
      <c r="E50" s="57"/>
      <c r="F50" s="57"/>
      <c r="G50" s="57">
        <v>164</v>
      </c>
      <c r="H50" s="57">
        <v>-17</v>
      </c>
      <c r="I50" s="57"/>
      <c r="J50" s="57"/>
      <c r="K50" s="58"/>
    </row>
    <row r="51" spans="1:14" x14ac:dyDescent="0.2">
      <c r="C51" s="57"/>
      <c r="D51" s="57"/>
      <c r="E51" s="57"/>
      <c r="F51" s="57"/>
      <c r="G51" s="57"/>
      <c r="H51" s="57"/>
      <c r="I51" s="57"/>
      <c r="J51" s="57"/>
      <c r="K51" s="58"/>
    </row>
    <row r="52" spans="1:14" x14ac:dyDescent="0.2">
      <c r="A52" s="39">
        <v>2022</v>
      </c>
      <c r="C52" s="57"/>
      <c r="D52" s="57"/>
      <c r="E52" s="57"/>
      <c r="F52" s="57"/>
      <c r="G52" s="57"/>
      <c r="H52" s="57"/>
      <c r="I52" s="57"/>
      <c r="J52" s="57"/>
      <c r="K52" s="58"/>
    </row>
    <row r="53" spans="1:14" x14ac:dyDescent="0.2">
      <c r="B53" s="26" t="s">
        <v>7950</v>
      </c>
      <c r="C53" s="57"/>
      <c r="D53" s="57"/>
      <c r="E53" s="57"/>
      <c r="F53" s="57"/>
      <c r="G53" s="57">
        <v>142</v>
      </c>
      <c r="H53" s="57">
        <v>277</v>
      </c>
      <c r="I53" s="57"/>
      <c r="J53" s="57"/>
      <c r="K53" s="58"/>
      <c r="M53" s="39" t="s">
        <v>182</v>
      </c>
      <c r="N53" s="26" t="s">
        <v>7956</v>
      </c>
    </row>
    <row r="54" spans="1:14" x14ac:dyDescent="0.2">
      <c r="B54" s="26" t="s">
        <v>7951</v>
      </c>
      <c r="C54" s="57"/>
      <c r="D54" s="57"/>
      <c r="E54" s="57"/>
      <c r="F54" s="57"/>
      <c r="G54" s="57">
        <v>196</v>
      </c>
      <c r="H54" s="57">
        <v>197</v>
      </c>
      <c r="I54" s="57"/>
      <c r="J54" s="57"/>
      <c r="K54" s="58"/>
      <c r="M54" s="39" t="s">
        <v>182</v>
      </c>
      <c r="N54" s="26" t="s">
        <v>7957</v>
      </c>
    </row>
    <row r="55" spans="1:14" x14ac:dyDescent="0.2">
      <c r="B55" s="26" t="s">
        <v>7599</v>
      </c>
      <c r="C55" s="57"/>
      <c r="D55" s="57"/>
      <c r="E55" s="57"/>
      <c r="F55" s="57"/>
      <c r="G55" s="57">
        <v>158</v>
      </c>
      <c r="H55" s="57">
        <v>319</v>
      </c>
      <c r="I55" s="57"/>
      <c r="J55" s="57"/>
      <c r="K55" s="58"/>
      <c r="M55" s="39" t="s">
        <v>180</v>
      </c>
      <c r="N55" s="26" t="s">
        <v>7620</v>
      </c>
    </row>
    <row r="56" spans="1:14" x14ac:dyDescent="0.2">
      <c r="B56" s="26" t="s">
        <v>5878</v>
      </c>
      <c r="C56" s="57"/>
      <c r="D56" s="57"/>
      <c r="E56" s="57"/>
      <c r="F56" s="57"/>
      <c r="G56" s="57">
        <v>100</v>
      </c>
      <c r="H56" s="57">
        <v>0</v>
      </c>
      <c r="I56" s="57"/>
      <c r="J56" s="57"/>
      <c r="K56" s="58"/>
      <c r="M56" s="39" t="s">
        <v>184</v>
      </c>
      <c r="N56" s="26" t="s">
        <v>7958</v>
      </c>
    </row>
    <row r="57" spans="1:14" x14ac:dyDescent="0.2">
      <c r="B57" s="26" t="s">
        <v>7778</v>
      </c>
      <c r="C57" s="57"/>
      <c r="D57" s="57"/>
      <c r="E57" s="57"/>
      <c r="F57" s="57"/>
      <c r="G57" s="57">
        <v>40</v>
      </c>
      <c r="H57" s="57">
        <v>0</v>
      </c>
      <c r="I57" s="57"/>
      <c r="J57" s="57"/>
      <c r="K57" s="58"/>
      <c r="M57" s="39" t="s">
        <v>184</v>
      </c>
      <c r="N57" s="26" t="s">
        <v>7959</v>
      </c>
    </row>
    <row r="58" spans="1:14" x14ac:dyDescent="0.2">
      <c r="B58" s="26" t="s">
        <v>7417</v>
      </c>
      <c r="C58" s="57"/>
      <c r="D58" s="57"/>
      <c r="E58" s="57"/>
      <c r="F58" s="57"/>
      <c r="G58" s="57">
        <v>600</v>
      </c>
      <c r="H58" s="57">
        <v>1212</v>
      </c>
      <c r="I58" s="57"/>
      <c r="J58" s="57"/>
      <c r="K58" s="58"/>
      <c r="M58" s="39" t="s">
        <v>180</v>
      </c>
      <c r="N58" s="26" t="s">
        <v>7960</v>
      </c>
    </row>
    <row r="59" spans="1:14" x14ac:dyDescent="0.2">
      <c r="B59" s="26" t="s">
        <v>7606</v>
      </c>
      <c r="C59" s="57"/>
      <c r="D59" s="57"/>
      <c r="E59" s="57"/>
      <c r="F59" s="57"/>
      <c r="G59" s="57">
        <v>27</v>
      </c>
      <c r="H59" s="57">
        <v>42</v>
      </c>
      <c r="I59" s="57"/>
      <c r="J59" s="57"/>
      <c r="K59" s="58"/>
      <c r="M59" s="39" t="s">
        <v>182</v>
      </c>
      <c r="N59" s="26" t="s">
        <v>7961</v>
      </c>
    </row>
    <row r="60" spans="1:14" x14ac:dyDescent="0.2">
      <c r="B60" s="26" t="s">
        <v>7952</v>
      </c>
      <c r="C60" s="57"/>
      <c r="D60" s="57"/>
      <c r="E60" s="57"/>
      <c r="F60" s="57"/>
      <c r="G60" s="57">
        <v>162</v>
      </c>
      <c r="H60" s="57">
        <v>26</v>
      </c>
      <c r="I60" s="57"/>
      <c r="J60" s="57"/>
      <c r="K60" s="58"/>
      <c r="M60" s="39" t="s">
        <v>182</v>
      </c>
      <c r="N60" s="26" t="s">
        <v>7962</v>
      </c>
    </row>
    <row r="61" spans="1:14" x14ac:dyDescent="0.2">
      <c r="B61" s="26" t="s">
        <v>7953</v>
      </c>
      <c r="C61" s="57"/>
      <c r="D61" s="57"/>
      <c r="E61" s="57"/>
      <c r="F61" s="57"/>
      <c r="G61" s="57">
        <v>62</v>
      </c>
      <c r="H61" s="57">
        <v>409</v>
      </c>
      <c r="I61" s="57"/>
      <c r="J61" s="57"/>
      <c r="K61" s="58"/>
      <c r="M61" s="39" t="s">
        <v>182</v>
      </c>
      <c r="N61" s="26" t="s">
        <v>7963</v>
      </c>
    </row>
    <row r="62" spans="1:14" x14ac:dyDescent="0.2">
      <c r="B62" s="26" t="s">
        <v>7107</v>
      </c>
      <c r="C62" s="57"/>
      <c r="D62" s="57"/>
      <c r="E62" s="57"/>
      <c r="F62" s="57"/>
      <c r="G62" s="57">
        <v>125</v>
      </c>
      <c r="H62" s="57">
        <v>126</v>
      </c>
      <c r="I62" s="57"/>
      <c r="J62" s="57"/>
      <c r="K62" s="58"/>
      <c r="M62" s="39" t="s">
        <v>182</v>
      </c>
      <c r="N62" s="26" t="s">
        <v>7964</v>
      </c>
    </row>
    <row r="63" spans="1:14" x14ac:dyDescent="0.2">
      <c r="B63" s="26" t="s">
        <v>7954</v>
      </c>
      <c r="C63" s="57"/>
      <c r="D63" s="57"/>
      <c r="E63" s="57"/>
      <c r="F63" s="57"/>
      <c r="G63" s="57">
        <v>0</v>
      </c>
      <c r="H63" s="57">
        <v>225</v>
      </c>
      <c r="I63" s="57"/>
      <c r="J63" s="57"/>
      <c r="K63" s="58"/>
      <c r="M63" s="39" t="s">
        <v>182</v>
      </c>
      <c r="N63" s="26" t="s">
        <v>7965</v>
      </c>
    </row>
    <row r="64" spans="1:14" x14ac:dyDescent="0.2">
      <c r="B64" s="26" t="s">
        <v>7955</v>
      </c>
      <c r="C64" s="57"/>
      <c r="D64" s="57"/>
      <c r="E64" s="57"/>
      <c r="F64" s="57"/>
      <c r="G64" s="57">
        <v>116</v>
      </c>
      <c r="H64" s="57">
        <v>0</v>
      </c>
      <c r="I64" s="57"/>
      <c r="J64" s="57"/>
      <c r="K64" s="58"/>
      <c r="M64" s="39" t="s">
        <v>184</v>
      </c>
      <c r="N64" s="26" t="s">
        <v>7966</v>
      </c>
    </row>
    <row r="65" spans="1:14" x14ac:dyDescent="0.2">
      <c r="B65" s="39" t="s">
        <v>221</v>
      </c>
      <c r="C65" s="57"/>
      <c r="D65" s="57"/>
      <c r="E65" s="57"/>
      <c r="F65" s="57"/>
      <c r="G65" s="57">
        <v>1295</v>
      </c>
      <c r="H65" s="57">
        <v>2596</v>
      </c>
      <c r="I65" s="57"/>
      <c r="J65" s="57"/>
      <c r="K65" s="58"/>
      <c r="N65" s="39" t="s">
        <v>3285</v>
      </c>
    </row>
    <row r="66" spans="1:14" x14ac:dyDescent="0.2">
      <c r="B66" s="39" t="s">
        <v>166</v>
      </c>
      <c r="C66" s="57"/>
      <c r="D66" s="57"/>
      <c r="E66" s="57"/>
      <c r="F66" s="57"/>
      <c r="G66" s="57">
        <v>26</v>
      </c>
      <c r="H66" s="57">
        <v>35</v>
      </c>
      <c r="I66" s="57"/>
      <c r="J66" s="57"/>
      <c r="K66" s="58"/>
    </row>
    <row r="67" spans="1:14" x14ac:dyDescent="0.2">
      <c r="C67" s="57"/>
      <c r="D67" s="57"/>
      <c r="E67" s="57"/>
      <c r="F67" s="57"/>
      <c r="G67" s="57"/>
      <c r="H67" s="57"/>
      <c r="I67" s="57"/>
      <c r="J67" s="57"/>
      <c r="K67" s="58"/>
    </row>
    <row r="68" spans="1:14" x14ac:dyDescent="0.2">
      <c r="A68" s="39">
        <v>2023</v>
      </c>
      <c r="C68" s="57"/>
      <c r="D68" s="57"/>
      <c r="E68" s="57"/>
      <c r="F68" s="57"/>
      <c r="G68" s="57"/>
      <c r="H68" s="57"/>
      <c r="I68" s="57"/>
      <c r="J68" s="57"/>
      <c r="K68" s="58"/>
    </row>
    <row r="69" spans="1:14" x14ac:dyDescent="0.2">
      <c r="B69" s="26" t="s">
        <v>7967</v>
      </c>
      <c r="C69" s="57"/>
      <c r="D69" s="57"/>
      <c r="E69" s="57"/>
      <c r="F69" s="57"/>
      <c r="G69" s="57">
        <v>-74</v>
      </c>
      <c r="H69" s="57"/>
      <c r="I69" s="57"/>
      <c r="J69" s="57"/>
      <c r="K69" s="58"/>
      <c r="M69" s="39" t="s">
        <v>184</v>
      </c>
      <c r="N69" s="26" t="s">
        <v>7968</v>
      </c>
    </row>
    <row r="70" spans="1:14" x14ac:dyDescent="0.2">
      <c r="B70" s="26" t="s">
        <v>3719</v>
      </c>
      <c r="C70" s="57"/>
      <c r="D70" s="57"/>
      <c r="E70" s="57"/>
      <c r="F70" s="57"/>
      <c r="G70" s="57"/>
      <c r="H70" s="57">
        <v>163</v>
      </c>
      <c r="I70" s="57">
        <v>0</v>
      </c>
      <c r="J70" s="57"/>
      <c r="K70" s="58"/>
      <c r="M70" s="39" t="s">
        <v>184</v>
      </c>
      <c r="N70" s="26" t="s">
        <v>7978</v>
      </c>
    </row>
    <row r="71" spans="1:14" x14ac:dyDescent="0.2">
      <c r="B71" s="26" t="s">
        <v>7969</v>
      </c>
      <c r="C71" s="57"/>
      <c r="D71" s="57"/>
      <c r="E71" s="57"/>
      <c r="F71" s="57"/>
      <c r="G71" s="57"/>
      <c r="H71" s="57">
        <v>988</v>
      </c>
      <c r="I71" s="57">
        <v>1154</v>
      </c>
      <c r="J71" s="57"/>
      <c r="K71" s="58"/>
      <c r="M71" s="39" t="s">
        <v>182</v>
      </c>
      <c r="N71" s="26" t="s">
        <v>7979</v>
      </c>
    </row>
    <row r="72" spans="1:14" x14ac:dyDescent="0.2">
      <c r="B72" s="26" t="s">
        <v>7970</v>
      </c>
      <c r="C72" s="57"/>
      <c r="D72" s="57"/>
      <c r="E72" s="57"/>
      <c r="F72" s="57"/>
      <c r="G72" s="57"/>
      <c r="H72" s="57">
        <v>348</v>
      </c>
      <c r="I72" s="57">
        <v>0</v>
      </c>
      <c r="J72" s="57"/>
      <c r="K72" s="58"/>
      <c r="M72" s="39" t="s">
        <v>184</v>
      </c>
      <c r="N72" s="26" t="s">
        <v>7980</v>
      </c>
    </row>
    <row r="73" spans="1:14" x14ac:dyDescent="0.2">
      <c r="B73" s="26" t="s">
        <v>7971</v>
      </c>
      <c r="C73" s="57"/>
      <c r="D73" s="57"/>
      <c r="E73" s="57"/>
      <c r="F73" s="57"/>
      <c r="G73" s="57"/>
      <c r="H73" s="57">
        <v>206</v>
      </c>
      <c r="I73" s="57">
        <v>0</v>
      </c>
      <c r="J73" s="57"/>
      <c r="K73" s="58"/>
      <c r="M73" s="39" t="s">
        <v>184</v>
      </c>
      <c r="N73" s="26" t="s">
        <v>7981</v>
      </c>
    </row>
    <row r="74" spans="1:14" x14ac:dyDescent="0.2">
      <c r="B74" s="26" t="s">
        <v>7867</v>
      </c>
      <c r="C74" s="57"/>
      <c r="D74" s="57"/>
      <c r="E74" s="57"/>
      <c r="F74" s="57"/>
      <c r="G74" s="57"/>
      <c r="H74" s="57">
        <v>52</v>
      </c>
      <c r="I74" s="57">
        <v>53</v>
      </c>
      <c r="J74" s="57"/>
      <c r="K74" s="58"/>
      <c r="M74" s="39" t="s">
        <v>180</v>
      </c>
      <c r="N74" s="26" t="s">
        <v>7982</v>
      </c>
    </row>
    <row r="75" spans="1:14" x14ac:dyDescent="0.2">
      <c r="B75" s="26" t="s">
        <v>3370</v>
      </c>
      <c r="C75" s="57"/>
      <c r="D75" s="57"/>
      <c r="E75" s="57"/>
      <c r="F75" s="57"/>
      <c r="G75" s="57"/>
      <c r="H75" s="57">
        <v>6</v>
      </c>
      <c r="I75" s="57">
        <v>6</v>
      </c>
      <c r="J75" s="57"/>
      <c r="K75" s="58"/>
      <c r="M75" s="39" t="s">
        <v>182</v>
      </c>
      <c r="N75" s="26" t="s">
        <v>7872</v>
      </c>
    </row>
    <row r="76" spans="1:14" x14ac:dyDescent="0.2">
      <c r="B76" s="26" t="s">
        <v>7450</v>
      </c>
      <c r="C76" s="57"/>
      <c r="D76" s="57"/>
      <c r="E76" s="57"/>
      <c r="F76" s="57"/>
      <c r="G76" s="57"/>
      <c r="H76" s="57">
        <v>106</v>
      </c>
      <c r="I76" s="57">
        <v>107</v>
      </c>
      <c r="J76" s="57"/>
      <c r="K76" s="58"/>
      <c r="M76" s="39" t="s">
        <v>180</v>
      </c>
      <c r="N76" s="26" t="s">
        <v>7701</v>
      </c>
    </row>
    <row r="77" spans="1:14" x14ac:dyDescent="0.2">
      <c r="B77" s="26" t="s">
        <v>7972</v>
      </c>
      <c r="C77" s="57"/>
      <c r="D77" s="57"/>
      <c r="E77" s="57"/>
      <c r="F77" s="57"/>
      <c r="G77" s="57"/>
      <c r="H77" s="57">
        <v>480</v>
      </c>
      <c r="I77" s="57">
        <v>0</v>
      </c>
      <c r="J77" s="57"/>
      <c r="K77" s="58"/>
      <c r="M77" s="39" t="s">
        <v>184</v>
      </c>
      <c r="N77" s="26" t="s">
        <v>7983</v>
      </c>
    </row>
    <row r="78" spans="1:14" x14ac:dyDescent="0.2">
      <c r="B78" s="26" t="s">
        <v>7932</v>
      </c>
      <c r="C78" s="57"/>
      <c r="D78" s="57"/>
      <c r="E78" s="57"/>
      <c r="F78" s="57"/>
      <c r="G78" s="57"/>
      <c r="H78" s="57">
        <v>552</v>
      </c>
      <c r="I78" s="57">
        <v>638</v>
      </c>
      <c r="J78" s="57"/>
      <c r="K78" s="58"/>
      <c r="M78" s="39" t="s">
        <v>182</v>
      </c>
      <c r="N78" s="26" t="s">
        <v>7984</v>
      </c>
    </row>
    <row r="79" spans="1:14" x14ac:dyDescent="0.2">
      <c r="B79" s="26" t="s">
        <v>7973</v>
      </c>
      <c r="C79" s="57"/>
      <c r="D79" s="57"/>
      <c r="E79" s="57"/>
      <c r="F79" s="57"/>
      <c r="G79" s="57"/>
      <c r="H79" s="57">
        <v>200</v>
      </c>
      <c r="I79" s="57">
        <v>0</v>
      </c>
      <c r="J79" s="57"/>
      <c r="K79" s="58"/>
      <c r="M79" s="39" t="s">
        <v>184</v>
      </c>
      <c r="N79" s="26" t="s">
        <v>7985</v>
      </c>
    </row>
    <row r="80" spans="1:14" x14ac:dyDescent="0.2">
      <c r="B80" s="26" t="s">
        <v>7974</v>
      </c>
      <c r="C80" s="57"/>
      <c r="D80" s="57"/>
      <c r="E80" s="57"/>
      <c r="F80" s="57"/>
      <c r="G80" s="57"/>
      <c r="H80" s="57">
        <v>154</v>
      </c>
      <c r="I80" s="57">
        <v>0</v>
      </c>
      <c r="J80" s="57"/>
      <c r="K80" s="58"/>
      <c r="M80" s="39" t="s">
        <v>184</v>
      </c>
      <c r="N80" s="26" t="s">
        <v>7986</v>
      </c>
    </row>
    <row r="81" spans="1:14" x14ac:dyDescent="0.2">
      <c r="B81" s="26" t="s">
        <v>7975</v>
      </c>
      <c r="C81" s="57"/>
      <c r="D81" s="57"/>
      <c r="E81" s="57"/>
      <c r="F81" s="57"/>
      <c r="G81" s="57"/>
      <c r="H81" s="57">
        <v>50</v>
      </c>
      <c r="I81" s="57">
        <v>0</v>
      </c>
      <c r="J81" s="57"/>
      <c r="K81" s="58"/>
      <c r="M81" s="39" t="s">
        <v>184</v>
      </c>
      <c r="N81" s="26" t="s">
        <v>7987</v>
      </c>
    </row>
    <row r="82" spans="1:14" x14ac:dyDescent="0.2">
      <c r="B82" s="26" t="s">
        <v>7976</v>
      </c>
      <c r="C82" s="57"/>
      <c r="D82" s="57"/>
      <c r="E82" s="57"/>
      <c r="F82" s="57"/>
      <c r="G82" s="57"/>
      <c r="H82" s="57">
        <v>282</v>
      </c>
      <c r="I82" s="57">
        <v>0</v>
      </c>
      <c r="J82" s="57"/>
      <c r="K82" s="58"/>
      <c r="M82" s="39" t="s">
        <v>184</v>
      </c>
      <c r="N82" s="26" t="s">
        <v>7988</v>
      </c>
    </row>
    <row r="83" spans="1:14" x14ac:dyDescent="0.2">
      <c r="B83" s="26" t="s">
        <v>7977</v>
      </c>
      <c r="C83" s="57"/>
      <c r="D83" s="57"/>
      <c r="E83" s="57"/>
      <c r="F83" s="57"/>
      <c r="G83" s="57"/>
      <c r="H83" s="57">
        <v>358</v>
      </c>
      <c r="I83" s="57">
        <v>0</v>
      </c>
      <c r="J83" s="57"/>
      <c r="K83" s="58"/>
      <c r="M83" s="39" t="s">
        <v>184</v>
      </c>
      <c r="N83" s="26" t="s">
        <v>7989</v>
      </c>
    </row>
    <row r="84" spans="1:14" x14ac:dyDescent="0.2">
      <c r="B84" s="39" t="s">
        <v>221</v>
      </c>
      <c r="C84" s="57"/>
      <c r="D84" s="57"/>
      <c r="E84" s="57"/>
      <c r="F84" s="57"/>
      <c r="G84" s="57"/>
      <c r="H84" s="57">
        <v>4980</v>
      </c>
      <c r="I84" s="57">
        <v>5572</v>
      </c>
      <c r="J84" s="57"/>
      <c r="K84" s="58"/>
      <c r="N84" s="39" t="s">
        <v>7764</v>
      </c>
    </row>
    <row r="85" spans="1:14" x14ac:dyDescent="0.2">
      <c r="B85" s="39" t="s">
        <v>166</v>
      </c>
      <c r="C85" s="57"/>
      <c r="D85" s="57"/>
      <c r="E85" s="57"/>
      <c r="F85" s="57"/>
      <c r="G85" s="57"/>
      <c r="H85" s="57">
        <v>283</v>
      </c>
      <c r="I85" s="57">
        <v>237</v>
      </c>
      <c r="J85" s="57"/>
      <c r="K85" s="58"/>
    </row>
    <row r="86" spans="1:14" x14ac:dyDescent="0.2">
      <c r="C86" s="57"/>
      <c r="D86" s="57"/>
      <c r="E86" s="57"/>
      <c r="F86" s="57"/>
      <c r="G86" s="57"/>
      <c r="H86" s="57"/>
      <c r="I86" s="57"/>
      <c r="J86" s="57"/>
      <c r="K86" s="58"/>
    </row>
    <row r="87" spans="1:14" x14ac:dyDescent="0.2">
      <c r="A87" s="39">
        <v>2024</v>
      </c>
      <c r="C87" s="57"/>
      <c r="D87" s="57"/>
      <c r="E87" s="57"/>
      <c r="F87" s="57"/>
      <c r="G87" s="57"/>
      <c r="H87" s="57"/>
      <c r="I87" s="57"/>
      <c r="J87" s="57"/>
      <c r="K87" s="58"/>
    </row>
    <row r="88" spans="1:14" x14ac:dyDescent="0.2">
      <c r="B88" s="26" t="s">
        <v>7476</v>
      </c>
      <c r="C88" s="57"/>
      <c r="D88" s="57"/>
      <c r="E88" s="57"/>
      <c r="F88" s="57"/>
      <c r="G88" s="57"/>
      <c r="H88" s="57">
        <v>42</v>
      </c>
      <c r="I88" s="57">
        <v>85</v>
      </c>
      <c r="J88" s="57"/>
      <c r="K88" s="58"/>
      <c r="M88" s="39" t="s">
        <v>180</v>
      </c>
      <c r="N88" s="26" t="s">
        <v>7490</v>
      </c>
    </row>
    <row r="89" spans="1:14" x14ac:dyDescent="0.2">
      <c r="B89" s="26" t="s">
        <v>7990</v>
      </c>
      <c r="C89" s="57"/>
      <c r="D89" s="57"/>
      <c r="E89" s="57"/>
      <c r="F89" s="57"/>
      <c r="G89" s="57"/>
      <c r="H89" s="57">
        <v>223</v>
      </c>
      <c r="I89" s="57">
        <v>1408</v>
      </c>
      <c r="J89" s="57"/>
      <c r="K89" s="58"/>
      <c r="M89" s="39" t="s">
        <v>182</v>
      </c>
      <c r="N89" s="26" t="s">
        <v>7992</v>
      </c>
    </row>
    <row r="90" spans="1:14" x14ac:dyDescent="0.2">
      <c r="B90" s="26" t="s">
        <v>7450</v>
      </c>
      <c r="C90" s="57"/>
      <c r="D90" s="57"/>
      <c r="E90" s="57"/>
      <c r="F90" s="57"/>
      <c r="G90" s="57"/>
      <c r="H90" s="57">
        <v>18</v>
      </c>
      <c r="I90" s="57">
        <v>36</v>
      </c>
      <c r="J90" s="57"/>
      <c r="K90" s="58"/>
      <c r="M90" s="39" t="s">
        <v>180</v>
      </c>
      <c r="N90" s="26" t="s">
        <v>7755</v>
      </c>
    </row>
    <row r="91" spans="1:14" x14ac:dyDescent="0.2">
      <c r="B91" s="26" t="s">
        <v>7724</v>
      </c>
      <c r="C91" s="57"/>
      <c r="D91" s="57"/>
      <c r="E91" s="57"/>
      <c r="F91" s="57"/>
      <c r="G91" s="57"/>
      <c r="H91" s="57">
        <v>97</v>
      </c>
      <c r="I91" s="57">
        <v>196</v>
      </c>
      <c r="J91" s="57"/>
      <c r="K91" s="58"/>
      <c r="M91" s="39" t="s">
        <v>180</v>
      </c>
      <c r="N91" s="26" t="s">
        <v>7746</v>
      </c>
    </row>
    <row r="92" spans="1:14" x14ac:dyDescent="0.2">
      <c r="B92" s="26" t="s">
        <v>7954</v>
      </c>
      <c r="C92" s="57"/>
      <c r="D92" s="57"/>
      <c r="E92" s="57"/>
      <c r="F92" s="57"/>
      <c r="G92" s="57"/>
      <c r="H92" s="57">
        <v>222</v>
      </c>
      <c r="I92" s="57">
        <v>0</v>
      </c>
      <c r="J92" s="57"/>
      <c r="K92" s="58"/>
      <c r="M92" s="39" t="s">
        <v>184</v>
      </c>
      <c r="N92" s="26" t="s">
        <v>7993</v>
      </c>
    </row>
    <row r="93" spans="1:14" x14ac:dyDescent="0.2">
      <c r="B93" s="26" t="s">
        <v>7975</v>
      </c>
      <c r="C93" s="57"/>
      <c r="D93" s="57"/>
      <c r="E93" s="57"/>
      <c r="F93" s="57"/>
      <c r="G93" s="57"/>
      <c r="H93" s="57">
        <v>154</v>
      </c>
      <c r="I93" s="57">
        <v>0</v>
      </c>
      <c r="J93" s="57"/>
      <c r="K93" s="58"/>
      <c r="M93" s="39" t="s">
        <v>184</v>
      </c>
      <c r="N93" s="26" t="s">
        <v>7994</v>
      </c>
    </row>
    <row r="94" spans="1:14" x14ac:dyDescent="0.2">
      <c r="B94" s="26" t="s">
        <v>7991</v>
      </c>
      <c r="C94" s="57"/>
      <c r="D94" s="57"/>
      <c r="E94" s="57"/>
      <c r="F94" s="57"/>
      <c r="G94" s="57"/>
      <c r="H94" s="57">
        <v>107</v>
      </c>
      <c r="I94" s="57">
        <v>0</v>
      </c>
      <c r="J94" s="57"/>
      <c r="K94" s="58"/>
      <c r="M94" s="39" t="s">
        <v>184</v>
      </c>
      <c r="N94" s="26" t="s">
        <v>7995</v>
      </c>
    </row>
    <row r="95" spans="1:14" x14ac:dyDescent="0.2">
      <c r="B95" s="26" t="s">
        <v>3834</v>
      </c>
      <c r="C95" s="57"/>
      <c r="D95" s="57"/>
      <c r="E95" s="57"/>
      <c r="F95" s="57"/>
      <c r="G95" s="57"/>
      <c r="H95" s="57">
        <v>57</v>
      </c>
      <c r="I95" s="57">
        <v>172</v>
      </c>
      <c r="J95" s="57"/>
      <c r="K95" s="58"/>
      <c r="M95" s="39" t="s">
        <v>182</v>
      </c>
      <c r="N95" s="26" t="s">
        <v>7996</v>
      </c>
    </row>
    <row r="96" spans="1:14" x14ac:dyDescent="0.2">
      <c r="B96" s="39" t="s">
        <v>221</v>
      </c>
      <c r="C96" s="57"/>
      <c r="D96" s="57"/>
      <c r="E96" s="57"/>
      <c r="F96" s="57"/>
      <c r="G96" s="57"/>
      <c r="H96" s="57">
        <v>-110</v>
      </c>
      <c r="I96" s="57">
        <v>-212</v>
      </c>
      <c r="J96" s="57"/>
      <c r="K96" s="58"/>
      <c r="N96" s="3" t="s">
        <v>2338</v>
      </c>
    </row>
    <row r="97" spans="1:14" x14ac:dyDescent="0.2">
      <c r="B97" s="39" t="s">
        <v>166</v>
      </c>
      <c r="C97" s="57"/>
      <c r="D97" s="57"/>
      <c r="E97" s="57"/>
      <c r="F97" s="57"/>
      <c r="G97" s="57"/>
      <c r="H97" s="57">
        <v>112</v>
      </c>
      <c r="I97" s="57">
        <v>12</v>
      </c>
      <c r="J97" s="57"/>
      <c r="K97" s="58"/>
    </row>
    <row r="98" spans="1:14" x14ac:dyDescent="0.2">
      <c r="C98" s="57"/>
      <c r="D98" s="57"/>
      <c r="E98" s="57"/>
      <c r="F98" s="57"/>
      <c r="G98" s="57"/>
      <c r="H98" s="57"/>
      <c r="I98" s="57"/>
      <c r="J98" s="57"/>
      <c r="K98" s="58"/>
    </row>
    <row r="99" spans="1:14" x14ac:dyDescent="0.2">
      <c r="C99" s="57"/>
      <c r="D99" s="57"/>
      <c r="E99" s="57"/>
      <c r="F99" s="57"/>
      <c r="G99" s="57"/>
      <c r="H99" s="57"/>
      <c r="I99" s="57"/>
      <c r="J99" s="57"/>
      <c r="K99" s="58"/>
    </row>
    <row r="100" spans="1:14" x14ac:dyDescent="0.2">
      <c r="A100" s="59" t="s">
        <v>6459</v>
      </c>
      <c r="C100" s="57"/>
      <c r="D100" s="57"/>
      <c r="E100" s="57"/>
      <c r="F100" s="57"/>
      <c r="G100" s="57"/>
      <c r="H100" s="57"/>
      <c r="I100" s="57"/>
      <c r="J100" s="57"/>
      <c r="K100" s="58"/>
    </row>
    <row r="101" spans="1:14" x14ac:dyDescent="0.2">
      <c r="B101" s="39" t="s">
        <v>578</v>
      </c>
      <c r="C101" s="57"/>
      <c r="D101" s="57"/>
      <c r="E101" s="57"/>
      <c r="F101" s="57"/>
      <c r="G101" s="57"/>
      <c r="H101" s="57"/>
      <c r="I101" s="48">
        <v>-449</v>
      </c>
      <c r="J101" s="57"/>
      <c r="K101" s="58"/>
      <c r="N101" s="39" t="s">
        <v>8936</v>
      </c>
    </row>
    <row r="102" spans="1:14" x14ac:dyDescent="0.2">
      <c r="B102" s="39" t="s">
        <v>579</v>
      </c>
      <c r="C102" s="57"/>
      <c r="D102" s="57"/>
      <c r="E102" s="57"/>
      <c r="F102" s="57"/>
      <c r="G102" s="57"/>
      <c r="H102" s="57"/>
      <c r="I102" s="48">
        <v>2043</v>
      </c>
      <c r="J102" s="57"/>
      <c r="K102" s="58"/>
      <c r="N102" s="39" t="s">
        <v>8935</v>
      </c>
    </row>
    <row r="103" spans="1:14" x14ac:dyDescent="0.2">
      <c r="B103" s="39" t="s">
        <v>5745</v>
      </c>
      <c r="C103" s="57"/>
      <c r="D103" s="57"/>
      <c r="E103" s="57"/>
      <c r="F103" s="57"/>
      <c r="G103" s="57"/>
      <c r="H103" s="57"/>
      <c r="I103" s="48">
        <v>-93</v>
      </c>
      <c r="J103" s="57"/>
      <c r="K103" s="58"/>
    </row>
    <row r="104" spans="1:14" x14ac:dyDescent="0.2">
      <c r="B104" s="36" t="s">
        <v>7765</v>
      </c>
      <c r="C104" s="57"/>
      <c r="D104" s="57"/>
      <c r="E104" s="57"/>
      <c r="F104" s="57"/>
      <c r="G104" s="57"/>
      <c r="H104" s="57"/>
      <c r="I104" s="48">
        <v>460</v>
      </c>
      <c r="J104" s="57"/>
      <c r="K104" s="58"/>
      <c r="N104" s="39" t="s">
        <v>7768</v>
      </c>
    </row>
    <row r="105" spans="1:14" x14ac:dyDescent="0.2">
      <c r="B105" s="36" t="s">
        <v>7954</v>
      </c>
      <c r="C105" s="57"/>
      <c r="D105" s="57"/>
      <c r="E105" s="57"/>
      <c r="F105" s="57"/>
      <c r="G105" s="57"/>
      <c r="H105" s="57"/>
      <c r="I105" s="48">
        <v>76</v>
      </c>
      <c r="J105" s="57"/>
      <c r="K105" s="58"/>
      <c r="N105" s="39" t="s">
        <v>8000</v>
      </c>
    </row>
    <row r="106" spans="1:14" x14ac:dyDescent="0.2">
      <c r="B106" s="36" t="s">
        <v>7997</v>
      </c>
      <c r="C106" s="57"/>
      <c r="D106" s="57"/>
      <c r="E106" s="57"/>
      <c r="F106" s="57"/>
      <c r="G106" s="57"/>
      <c r="H106" s="57"/>
      <c r="I106" s="48">
        <v>-50</v>
      </c>
      <c r="J106" s="57"/>
      <c r="K106" s="58"/>
      <c r="N106" s="39" t="s">
        <v>8001</v>
      </c>
    </row>
    <row r="107" spans="1:14" x14ac:dyDescent="0.2">
      <c r="B107" s="36" t="s">
        <v>7998</v>
      </c>
      <c r="C107" s="57"/>
      <c r="D107" s="57"/>
      <c r="E107" s="57"/>
      <c r="F107" s="57"/>
      <c r="G107" s="57"/>
      <c r="H107" s="57"/>
      <c r="I107" s="48">
        <v>1388</v>
      </c>
      <c r="J107" s="57"/>
      <c r="K107" s="58"/>
      <c r="N107" s="39" t="s">
        <v>8002</v>
      </c>
    </row>
    <row r="108" spans="1:14" x14ac:dyDescent="0.2">
      <c r="B108" s="36" t="s">
        <v>7999</v>
      </c>
      <c r="C108" s="57"/>
      <c r="D108" s="57"/>
      <c r="E108" s="57"/>
      <c r="F108" s="57"/>
      <c r="G108" s="57"/>
      <c r="H108" s="57"/>
      <c r="I108" s="48">
        <v>114</v>
      </c>
      <c r="J108" s="57"/>
      <c r="K108" s="58"/>
      <c r="N108" s="39" t="s">
        <v>8003</v>
      </c>
    </row>
    <row r="109" spans="1:14" x14ac:dyDescent="0.2">
      <c r="C109" s="57"/>
      <c r="D109" s="57"/>
      <c r="E109" s="57"/>
      <c r="F109" s="57"/>
      <c r="G109" s="57"/>
      <c r="H109" s="57"/>
      <c r="I109" s="57"/>
      <c r="J109" s="57"/>
      <c r="K109" s="58"/>
    </row>
    <row r="110" spans="1:14" x14ac:dyDescent="0.2">
      <c r="C110" s="57"/>
      <c r="D110" s="57"/>
      <c r="E110" s="57"/>
      <c r="F110" s="57"/>
      <c r="G110" s="57"/>
      <c r="H110" s="57"/>
      <c r="I110" s="57"/>
      <c r="J110" s="57"/>
      <c r="K110" s="58"/>
    </row>
    <row r="111" spans="1:14" ht="25.5" x14ac:dyDescent="0.2">
      <c r="A111" s="61" t="s">
        <v>6460</v>
      </c>
      <c r="B111" s="62"/>
      <c r="C111" s="66" t="s">
        <v>3292</v>
      </c>
      <c r="D111" s="66" t="s">
        <v>3293</v>
      </c>
      <c r="E111" s="70" t="s">
        <v>7761</v>
      </c>
      <c r="F111" s="57"/>
      <c r="G111" s="57"/>
      <c r="H111" s="57"/>
      <c r="I111" s="57"/>
      <c r="J111" s="57"/>
      <c r="K111" s="58"/>
    </row>
    <row r="112" spans="1:14" x14ac:dyDescent="0.2">
      <c r="A112" s="62"/>
      <c r="B112" s="62" t="s">
        <v>6461</v>
      </c>
      <c r="C112" s="65">
        <f>-I103</f>
        <v>93</v>
      </c>
      <c r="D112" s="62"/>
      <c r="E112" s="65"/>
      <c r="F112" s="57"/>
      <c r="G112" s="57"/>
      <c r="H112" s="57"/>
      <c r="I112" s="57"/>
      <c r="J112" s="57"/>
      <c r="K112" s="58"/>
    </row>
    <row r="113" spans="1:14" x14ac:dyDescent="0.2">
      <c r="A113" s="62"/>
      <c r="B113" s="51" t="s">
        <v>7765</v>
      </c>
      <c r="C113" s="65">
        <f t="shared" ref="C113:C117" si="0">-I104</f>
        <v>-460</v>
      </c>
      <c r="D113" s="65"/>
      <c r="E113" s="65"/>
      <c r="F113" s="57"/>
      <c r="G113" s="57"/>
      <c r="H113" s="57"/>
      <c r="I113" s="57"/>
      <c r="J113" s="57"/>
      <c r="K113" s="58"/>
    </row>
    <row r="114" spans="1:14" x14ac:dyDescent="0.2">
      <c r="A114" s="62"/>
      <c r="B114" s="51" t="s">
        <v>7954</v>
      </c>
      <c r="C114" s="65">
        <f t="shared" si="0"/>
        <v>-76</v>
      </c>
      <c r="D114" s="65"/>
      <c r="E114" s="65"/>
      <c r="F114" s="57"/>
      <c r="G114" s="57"/>
      <c r="H114" s="57"/>
      <c r="I114" s="57"/>
      <c r="J114" s="57"/>
      <c r="K114" s="58"/>
    </row>
    <row r="115" spans="1:14" x14ac:dyDescent="0.2">
      <c r="A115" s="62"/>
      <c r="B115" s="51" t="s">
        <v>7997</v>
      </c>
      <c r="C115" s="65">
        <f t="shared" si="0"/>
        <v>50</v>
      </c>
      <c r="D115" s="65"/>
      <c r="E115" s="65"/>
      <c r="F115" s="57"/>
      <c r="G115" s="57"/>
      <c r="H115" s="57"/>
      <c r="I115" s="57"/>
      <c r="J115" s="57"/>
      <c r="K115" s="58"/>
    </row>
    <row r="116" spans="1:14" x14ac:dyDescent="0.2">
      <c r="A116" s="62"/>
      <c r="B116" s="51" t="s">
        <v>7998</v>
      </c>
      <c r="C116" s="65">
        <f t="shared" si="0"/>
        <v>-1388</v>
      </c>
      <c r="D116" s="65"/>
      <c r="E116" s="65"/>
      <c r="F116" s="57"/>
      <c r="G116" s="57"/>
      <c r="H116" s="57"/>
      <c r="I116" s="57"/>
      <c r="J116" s="57"/>
      <c r="K116" s="58"/>
    </row>
    <row r="117" spans="1:14" x14ac:dyDescent="0.2">
      <c r="A117" s="62"/>
      <c r="B117" s="51" t="s">
        <v>7999</v>
      </c>
      <c r="C117" s="65">
        <f t="shared" si="0"/>
        <v>-114</v>
      </c>
      <c r="D117" s="65"/>
      <c r="E117" s="65"/>
      <c r="F117" s="57"/>
      <c r="G117" s="57"/>
      <c r="H117" s="57"/>
      <c r="I117" s="57"/>
      <c r="J117" s="57"/>
      <c r="K117" s="58"/>
    </row>
    <row r="118" spans="1:14" x14ac:dyDescent="0.2">
      <c r="A118" s="62"/>
      <c r="B118" s="51" t="s">
        <v>7772</v>
      </c>
      <c r="C118" s="65">
        <v>-38000</v>
      </c>
      <c r="D118" s="65">
        <v>-108</v>
      </c>
      <c r="E118" s="65"/>
      <c r="F118" s="57"/>
      <c r="G118" s="57"/>
      <c r="H118" s="57"/>
      <c r="I118" s="57"/>
      <c r="J118" s="57"/>
      <c r="K118" s="58"/>
      <c r="N118" s="39" t="s">
        <v>7773</v>
      </c>
    </row>
    <row r="119" spans="1:14" x14ac:dyDescent="0.2">
      <c r="A119" s="62"/>
      <c r="B119" s="68" t="s">
        <v>9013</v>
      </c>
      <c r="C119" s="65">
        <v>-149</v>
      </c>
      <c r="D119" s="65">
        <v>-149</v>
      </c>
      <c r="E119" s="65"/>
      <c r="F119" s="57"/>
      <c r="G119" s="57"/>
      <c r="H119" s="57"/>
      <c r="I119" s="57"/>
      <c r="J119" s="57"/>
      <c r="K119" s="58"/>
      <c r="N119" s="3" t="s">
        <v>9015</v>
      </c>
    </row>
    <row r="120" spans="1:14" x14ac:dyDescent="0.2">
      <c r="A120" s="62"/>
      <c r="B120" s="68" t="s">
        <v>9014</v>
      </c>
      <c r="C120" s="65">
        <v>-86</v>
      </c>
      <c r="D120" s="65">
        <v>-86</v>
      </c>
      <c r="E120" s="65"/>
      <c r="F120" s="57"/>
      <c r="G120" s="57"/>
      <c r="H120" s="57"/>
      <c r="I120" s="57"/>
      <c r="J120" s="57"/>
      <c r="K120" s="58"/>
      <c r="N120" s="3" t="s">
        <v>9016</v>
      </c>
    </row>
    <row r="121" spans="1:14" x14ac:dyDescent="0.2">
      <c r="A121" s="62"/>
      <c r="B121" s="68" t="s">
        <v>7881</v>
      </c>
      <c r="C121" s="65"/>
      <c r="D121" s="65"/>
      <c r="E121" s="65">
        <v>-1000</v>
      </c>
      <c r="F121" s="57"/>
      <c r="G121" s="57"/>
      <c r="H121" s="57"/>
      <c r="I121" s="57"/>
      <c r="J121" s="57"/>
      <c r="K121" s="58"/>
      <c r="N121" s="26" t="s">
        <v>7884</v>
      </c>
    </row>
    <row r="122" spans="1:14" x14ac:dyDescent="0.2">
      <c r="A122" s="62"/>
      <c r="B122" s="68" t="s">
        <v>7882</v>
      </c>
      <c r="C122" s="65"/>
      <c r="D122" s="65"/>
      <c r="E122" s="65">
        <v>-900</v>
      </c>
      <c r="F122" s="57"/>
      <c r="G122" s="57"/>
      <c r="H122" s="57"/>
      <c r="I122" s="57"/>
      <c r="J122" s="57"/>
      <c r="K122" s="58"/>
      <c r="N122" s="26" t="s">
        <v>7885</v>
      </c>
    </row>
    <row r="123" spans="1:14" x14ac:dyDescent="0.2">
      <c r="A123" s="62"/>
      <c r="B123" s="68" t="s">
        <v>7883</v>
      </c>
      <c r="C123" s="65"/>
      <c r="D123" s="65"/>
      <c r="E123" s="65">
        <v>-800</v>
      </c>
      <c r="F123" s="57"/>
      <c r="G123" s="57"/>
      <c r="H123" s="57"/>
      <c r="I123" s="57"/>
      <c r="J123" s="57"/>
      <c r="K123" s="58"/>
      <c r="N123" s="26" t="s">
        <v>7886</v>
      </c>
    </row>
    <row r="124" spans="1:14" x14ac:dyDescent="0.2">
      <c r="A124" s="62"/>
      <c r="B124" s="62"/>
      <c r="C124" s="65"/>
      <c r="D124" s="65"/>
      <c r="E124" s="65"/>
      <c r="F124" s="57"/>
      <c r="G124" s="57"/>
      <c r="H124" s="57"/>
      <c r="I124" s="57"/>
      <c r="J124" s="57"/>
      <c r="K124" s="58"/>
    </row>
    <row r="125" spans="1:14" x14ac:dyDescent="0.2">
      <c r="A125" s="69" t="s">
        <v>146</v>
      </c>
      <c r="B125" s="49"/>
      <c r="C125" s="71">
        <f>SUM(C112:C123)</f>
        <v>-40130</v>
      </c>
      <c r="D125" s="71">
        <f t="shared" ref="D125:E125" si="1">SUM(D112:D123)</f>
        <v>-343</v>
      </c>
      <c r="E125" s="71">
        <f t="shared" si="1"/>
        <v>-2700</v>
      </c>
      <c r="F125" s="57"/>
      <c r="G125" s="57"/>
      <c r="H125" s="57"/>
      <c r="I125" s="57"/>
      <c r="J125" s="57"/>
      <c r="K125" s="57"/>
    </row>
    <row r="126" spans="1:14" x14ac:dyDescent="0.2">
      <c r="A126" s="62"/>
      <c r="B126" s="49"/>
      <c r="C126" s="50"/>
      <c r="D126" s="50"/>
      <c r="E126" s="50"/>
      <c r="F126" s="57"/>
      <c r="G126" s="57"/>
      <c r="H126" s="57"/>
      <c r="I126" s="57"/>
      <c r="J126" s="57"/>
      <c r="K126" s="57"/>
    </row>
    <row r="127" spans="1:14" x14ac:dyDescent="0.2">
      <c r="A127" s="62" t="s">
        <v>7759</v>
      </c>
      <c r="B127" s="49"/>
      <c r="C127" s="50"/>
      <c r="D127" s="50"/>
      <c r="E127" s="50">
        <f>E125+D125</f>
        <v>-3043</v>
      </c>
      <c r="F127" s="57"/>
      <c r="G127" s="57"/>
      <c r="H127" s="57"/>
      <c r="I127" s="57"/>
      <c r="J127" s="57"/>
      <c r="K127" s="57"/>
    </row>
    <row r="128" spans="1:14" x14ac:dyDescent="0.2">
      <c r="C128" s="57"/>
      <c r="D128" s="57"/>
      <c r="E128" s="57"/>
      <c r="F128" s="57"/>
      <c r="G128" s="57"/>
      <c r="H128" s="57"/>
      <c r="I128" s="57"/>
      <c r="J128" s="57"/>
      <c r="K128" s="57"/>
    </row>
    <row r="129" spans="3:11" x14ac:dyDescent="0.2">
      <c r="C129" s="57"/>
      <c r="D129" s="57"/>
      <c r="E129" s="57"/>
      <c r="F129" s="57"/>
      <c r="G129" s="57"/>
      <c r="H129" s="57"/>
      <c r="I129" s="57"/>
      <c r="J129" s="57"/>
      <c r="K129" s="57"/>
    </row>
    <row r="130" spans="3:11" x14ac:dyDescent="0.2">
      <c r="C130" s="57"/>
      <c r="D130" s="57"/>
      <c r="E130" s="57"/>
      <c r="F130" s="57"/>
      <c r="G130" s="57"/>
      <c r="H130" s="57"/>
      <c r="I130" s="57"/>
      <c r="J130" s="57"/>
      <c r="K130" s="57"/>
    </row>
    <row r="131" spans="3:11" x14ac:dyDescent="0.2">
      <c r="C131" s="57"/>
      <c r="D131" s="57"/>
      <c r="E131" s="57"/>
      <c r="F131" s="57"/>
      <c r="G131" s="57"/>
      <c r="H131" s="57"/>
      <c r="I131" s="57"/>
      <c r="J131" s="57"/>
      <c r="K131" s="57"/>
    </row>
    <row r="132" spans="3:11" x14ac:dyDescent="0.2">
      <c r="C132" s="57"/>
      <c r="D132" s="57"/>
      <c r="E132" s="57"/>
      <c r="F132" s="57"/>
      <c r="G132" s="57"/>
      <c r="H132" s="57"/>
      <c r="I132" s="57"/>
      <c r="J132" s="57"/>
      <c r="K132" s="57"/>
    </row>
    <row r="133" spans="3:11" x14ac:dyDescent="0.2">
      <c r="C133" s="57"/>
      <c r="D133" s="57"/>
      <c r="E133" s="57"/>
      <c r="F133" s="57"/>
      <c r="G133" s="57"/>
      <c r="H133" s="57"/>
      <c r="I133" s="57"/>
      <c r="J133" s="57"/>
      <c r="K133" s="57"/>
    </row>
    <row r="134" spans="3:11" x14ac:dyDescent="0.2">
      <c r="C134" s="57"/>
      <c r="D134" s="57"/>
      <c r="E134" s="57"/>
      <c r="F134" s="57"/>
      <c r="G134" s="57"/>
      <c r="H134" s="57"/>
      <c r="I134" s="57"/>
      <c r="J134" s="57"/>
      <c r="K134" s="57"/>
    </row>
    <row r="135" spans="3:11" x14ac:dyDescent="0.2">
      <c r="C135" s="57"/>
      <c r="D135" s="57"/>
      <c r="E135" s="57"/>
      <c r="F135" s="57"/>
      <c r="G135" s="57"/>
      <c r="H135" s="57"/>
      <c r="I135" s="57"/>
      <c r="J135" s="57"/>
      <c r="K135" s="57"/>
    </row>
    <row r="136" spans="3:11" x14ac:dyDescent="0.2">
      <c r="C136" s="57"/>
      <c r="D136" s="57"/>
      <c r="E136" s="57"/>
      <c r="F136" s="57"/>
      <c r="G136" s="57"/>
      <c r="H136" s="57"/>
      <c r="I136" s="57"/>
      <c r="J136" s="57"/>
      <c r="K136" s="57"/>
    </row>
    <row r="137" spans="3:11" x14ac:dyDescent="0.2">
      <c r="C137" s="57"/>
      <c r="D137" s="57"/>
      <c r="E137" s="57"/>
      <c r="F137" s="57"/>
      <c r="G137" s="57"/>
      <c r="H137" s="57"/>
      <c r="I137" s="57"/>
      <c r="J137" s="57"/>
      <c r="K137" s="57"/>
    </row>
    <row r="138" spans="3:11" x14ac:dyDescent="0.2">
      <c r="C138" s="57"/>
      <c r="D138" s="57"/>
      <c r="E138" s="57"/>
      <c r="F138" s="57"/>
      <c r="G138" s="57"/>
      <c r="H138" s="57"/>
      <c r="I138" s="57"/>
      <c r="J138" s="57"/>
      <c r="K138" s="57"/>
    </row>
    <row r="139" spans="3:11" x14ac:dyDescent="0.2">
      <c r="C139" s="57"/>
      <c r="D139" s="57"/>
      <c r="E139" s="57"/>
      <c r="F139" s="57"/>
      <c r="G139" s="57"/>
      <c r="H139" s="57"/>
      <c r="I139" s="57"/>
      <c r="J139" s="57"/>
      <c r="K139" s="57"/>
    </row>
    <row r="140" spans="3:11" x14ac:dyDescent="0.2">
      <c r="C140" s="57"/>
      <c r="D140" s="57"/>
      <c r="E140" s="57"/>
      <c r="F140" s="57"/>
      <c r="G140" s="57"/>
      <c r="H140" s="57"/>
      <c r="I140" s="57"/>
      <c r="J140" s="57"/>
      <c r="K140" s="57"/>
    </row>
    <row r="141" spans="3:11" x14ac:dyDescent="0.2">
      <c r="C141" s="57"/>
      <c r="D141" s="57"/>
      <c r="E141" s="57"/>
      <c r="F141" s="57"/>
      <c r="G141" s="57"/>
      <c r="H141" s="57"/>
      <c r="I141" s="57"/>
      <c r="J141" s="57"/>
      <c r="K141" s="57"/>
    </row>
    <row r="142" spans="3:11" x14ac:dyDescent="0.2">
      <c r="C142" s="57"/>
      <c r="D142" s="57"/>
      <c r="E142" s="57"/>
      <c r="F142" s="57"/>
      <c r="G142" s="57"/>
      <c r="H142" s="57"/>
      <c r="I142" s="57"/>
      <c r="J142" s="57"/>
      <c r="K142" s="57"/>
    </row>
    <row r="143" spans="3:11" x14ac:dyDescent="0.2">
      <c r="C143" s="57"/>
      <c r="D143" s="57"/>
      <c r="E143" s="57"/>
      <c r="F143" s="57"/>
      <c r="G143" s="57"/>
      <c r="H143" s="57"/>
      <c r="I143" s="57"/>
      <c r="J143" s="57"/>
      <c r="K143" s="57"/>
    </row>
    <row r="144" spans="3:11" x14ac:dyDescent="0.2">
      <c r="C144" s="57"/>
      <c r="D144" s="57"/>
      <c r="E144" s="57"/>
      <c r="F144" s="57"/>
      <c r="G144" s="57"/>
      <c r="H144" s="57"/>
      <c r="I144" s="57"/>
      <c r="J144" s="57"/>
      <c r="K144" s="57"/>
    </row>
    <row r="145" spans="3:11" x14ac:dyDescent="0.2">
      <c r="C145" s="57"/>
      <c r="D145" s="57"/>
      <c r="E145" s="57"/>
      <c r="F145" s="57"/>
      <c r="G145" s="57"/>
      <c r="H145" s="57"/>
      <c r="I145" s="57"/>
      <c r="J145" s="57"/>
      <c r="K145" s="57"/>
    </row>
    <row r="146" spans="3:11" x14ac:dyDescent="0.2">
      <c r="C146" s="57"/>
      <c r="D146" s="57"/>
      <c r="E146" s="57"/>
      <c r="F146" s="57"/>
      <c r="G146" s="57"/>
      <c r="H146" s="57"/>
      <c r="I146" s="57"/>
      <c r="J146" s="57"/>
      <c r="K146" s="57"/>
    </row>
    <row r="147" spans="3:11" x14ac:dyDescent="0.2">
      <c r="C147" s="57"/>
      <c r="D147" s="57"/>
      <c r="E147" s="57"/>
      <c r="F147" s="57"/>
      <c r="G147" s="57"/>
      <c r="H147" s="57"/>
      <c r="I147" s="57"/>
      <c r="J147" s="57"/>
      <c r="K147" s="57"/>
    </row>
    <row r="148" spans="3:11" x14ac:dyDescent="0.2">
      <c r="C148" s="57"/>
      <c r="D148" s="57"/>
      <c r="E148" s="57"/>
      <c r="F148" s="57"/>
      <c r="G148" s="57"/>
      <c r="H148" s="57"/>
      <c r="I148" s="57"/>
      <c r="J148" s="57"/>
      <c r="K148" s="57"/>
    </row>
    <row r="149" spans="3:11" x14ac:dyDescent="0.2">
      <c r="C149" s="57"/>
      <c r="D149" s="57"/>
      <c r="E149" s="57"/>
      <c r="F149" s="57"/>
      <c r="G149" s="57"/>
      <c r="H149" s="57"/>
      <c r="I149" s="57"/>
      <c r="J149" s="57"/>
      <c r="K149" s="57"/>
    </row>
    <row r="150" spans="3:11" x14ac:dyDescent="0.2">
      <c r="C150" s="57"/>
      <c r="D150" s="57"/>
      <c r="E150" s="57"/>
      <c r="F150" s="57"/>
      <c r="G150" s="57"/>
      <c r="H150" s="57"/>
      <c r="I150" s="57"/>
      <c r="J150" s="57"/>
      <c r="K150" s="57"/>
    </row>
    <row r="151" spans="3:11" x14ac:dyDescent="0.2">
      <c r="C151" s="57"/>
      <c r="D151" s="57"/>
      <c r="E151" s="57"/>
      <c r="F151" s="57"/>
      <c r="G151" s="57"/>
      <c r="H151" s="57"/>
      <c r="I151" s="57"/>
      <c r="J151" s="57"/>
      <c r="K151" s="57"/>
    </row>
    <row r="152" spans="3:11" x14ac:dyDescent="0.2">
      <c r="C152" s="57"/>
      <c r="D152" s="57"/>
      <c r="E152" s="57"/>
      <c r="F152" s="57"/>
      <c r="G152" s="57"/>
      <c r="H152" s="57"/>
      <c r="I152" s="57"/>
      <c r="J152" s="57"/>
      <c r="K152" s="57"/>
    </row>
    <row r="153" spans="3:11" x14ac:dyDescent="0.2">
      <c r="C153" s="57"/>
      <c r="D153" s="57"/>
      <c r="E153" s="57"/>
      <c r="F153" s="57"/>
      <c r="G153" s="57"/>
      <c r="H153" s="57"/>
      <c r="I153" s="57"/>
      <c r="J153" s="57"/>
      <c r="K153" s="57"/>
    </row>
    <row r="154" spans="3:11" x14ac:dyDescent="0.2">
      <c r="C154" s="57"/>
      <c r="D154" s="57"/>
      <c r="E154" s="57"/>
      <c r="F154" s="57"/>
      <c r="G154" s="57"/>
      <c r="H154" s="57"/>
      <c r="I154" s="57"/>
      <c r="J154" s="57"/>
      <c r="K154" s="57"/>
    </row>
    <row r="155" spans="3:11" x14ac:dyDescent="0.2">
      <c r="C155" s="57"/>
      <c r="D155" s="57"/>
      <c r="E155" s="57"/>
      <c r="F155" s="57"/>
      <c r="G155" s="57"/>
      <c r="H155" s="57"/>
      <c r="I155" s="57"/>
      <c r="J155" s="57"/>
      <c r="K155" s="57"/>
    </row>
    <row r="156" spans="3:11" x14ac:dyDescent="0.2">
      <c r="C156" s="57"/>
      <c r="D156" s="57"/>
      <c r="E156" s="57"/>
      <c r="F156" s="57"/>
      <c r="G156" s="57"/>
      <c r="H156" s="57"/>
      <c r="I156" s="57"/>
      <c r="J156" s="57"/>
      <c r="K156" s="57"/>
    </row>
    <row r="157" spans="3:11" x14ac:dyDescent="0.2">
      <c r="C157" s="57"/>
      <c r="D157" s="57"/>
      <c r="E157" s="57"/>
      <c r="F157" s="57"/>
      <c r="G157" s="57"/>
      <c r="H157" s="57"/>
      <c r="I157" s="57"/>
      <c r="J157" s="57"/>
      <c r="K157" s="57"/>
    </row>
    <row r="158" spans="3:11" x14ac:dyDescent="0.2">
      <c r="C158" s="57"/>
      <c r="D158" s="57"/>
      <c r="E158" s="57"/>
      <c r="F158" s="57"/>
      <c r="G158" s="57"/>
      <c r="H158" s="57"/>
      <c r="I158" s="57"/>
      <c r="J158" s="57"/>
      <c r="K158" s="57"/>
    </row>
    <row r="159" spans="3:11" x14ac:dyDescent="0.2">
      <c r="C159" s="57"/>
      <c r="D159" s="57"/>
      <c r="E159" s="57"/>
      <c r="F159" s="57"/>
      <c r="G159" s="57"/>
      <c r="H159" s="57"/>
      <c r="I159" s="57"/>
      <c r="J159" s="57"/>
      <c r="K159" s="57"/>
    </row>
    <row r="160" spans="3:11" x14ac:dyDescent="0.2">
      <c r="C160" s="57"/>
      <c r="D160" s="57"/>
      <c r="E160" s="57"/>
      <c r="F160" s="57"/>
      <c r="G160" s="57"/>
      <c r="H160" s="57"/>
      <c r="I160" s="57"/>
      <c r="J160" s="57"/>
      <c r="K160" s="57"/>
    </row>
    <row r="161" spans="3:11" x14ac:dyDescent="0.2">
      <c r="C161" s="57"/>
      <c r="D161" s="57"/>
      <c r="E161" s="57"/>
      <c r="F161" s="57"/>
      <c r="G161" s="57"/>
      <c r="H161" s="57"/>
      <c r="I161" s="57"/>
      <c r="J161" s="57"/>
      <c r="K161" s="57"/>
    </row>
    <row r="162" spans="3:11" x14ac:dyDescent="0.2">
      <c r="C162" s="57"/>
      <c r="D162" s="57"/>
      <c r="E162" s="57"/>
      <c r="F162" s="57"/>
      <c r="G162" s="57"/>
      <c r="H162" s="57"/>
      <c r="I162" s="57"/>
      <c r="J162" s="57"/>
      <c r="K162" s="57"/>
    </row>
    <row r="163" spans="3:11" x14ac:dyDescent="0.2">
      <c r="C163" s="57"/>
      <c r="D163" s="57"/>
      <c r="E163" s="57"/>
      <c r="F163" s="57"/>
      <c r="G163" s="57"/>
      <c r="H163" s="57"/>
      <c r="I163" s="57"/>
      <c r="J163" s="57"/>
      <c r="K163" s="57"/>
    </row>
    <row r="164" spans="3:11" x14ac:dyDescent="0.2">
      <c r="C164" s="57"/>
      <c r="D164" s="57"/>
      <c r="E164" s="57"/>
      <c r="F164" s="57"/>
      <c r="G164" s="57"/>
      <c r="H164" s="57"/>
      <c r="I164" s="57"/>
      <c r="J164" s="57"/>
      <c r="K164" s="57"/>
    </row>
    <row r="165" spans="3:11" x14ac:dyDescent="0.2">
      <c r="C165" s="57"/>
      <c r="D165" s="57"/>
      <c r="E165" s="57"/>
      <c r="F165" s="57"/>
      <c r="G165" s="57"/>
      <c r="H165" s="57"/>
      <c r="I165" s="57"/>
      <c r="J165" s="57"/>
      <c r="K165" s="57"/>
    </row>
    <row r="166" spans="3:11" x14ac:dyDescent="0.2">
      <c r="C166" s="57"/>
      <c r="D166" s="57"/>
      <c r="E166" s="57"/>
      <c r="F166" s="57"/>
      <c r="G166" s="57"/>
      <c r="H166" s="57"/>
      <c r="I166" s="57"/>
      <c r="J166" s="57"/>
      <c r="K166" s="57"/>
    </row>
    <row r="167" spans="3:11" x14ac:dyDescent="0.2">
      <c r="C167" s="57"/>
      <c r="D167" s="57"/>
      <c r="E167" s="57"/>
      <c r="F167" s="57"/>
      <c r="G167" s="57"/>
      <c r="H167" s="57"/>
      <c r="I167" s="57"/>
      <c r="J167" s="57"/>
      <c r="K167" s="57"/>
    </row>
    <row r="168" spans="3:11" x14ac:dyDescent="0.2">
      <c r="C168" s="57"/>
      <c r="D168" s="57"/>
      <c r="E168" s="57"/>
      <c r="F168" s="57"/>
      <c r="G168" s="57"/>
      <c r="H168" s="57"/>
      <c r="I168" s="57"/>
      <c r="J168" s="57"/>
      <c r="K168" s="57"/>
    </row>
    <row r="169" spans="3:11" x14ac:dyDescent="0.2">
      <c r="C169" s="57"/>
      <c r="D169" s="57"/>
      <c r="E169" s="57"/>
      <c r="F169" s="57"/>
      <c r="G169" s="57"/>
      <c r="H169" s="57"/>
      <c r="I169" s="57"/>
      <c r="J169" s="57"/>
      <c r="K169" s="57"/>
    </row>
    <row r="170" spans="3:11" x14ac:dyDescent="0.2">
      <c r="C170" s="57"/>
      <c r="D170" s="57"/>
      <c r="E170" s="57"/>
      <c r="F170" s="57"/>
      <c r="G170" s="57"/>
      <c r="H170" s="57"/>
      <c r="I170" s="57"/>
      <c r="J170" s="57"/>
      <c r="K170" s="57"/>
    </row>
    <row r="171" spans="3:11" x14ac:dyDescent="0.2">
      <c r="C171" s="57"/>
      <c r="D171" s="57"/>
      <c r="E171" s="57"/>
      <c r="F171" s="57"/>
      <c r="G171" s="57"/>
      <c r="H171" s="57"/>
      <c r="I171" s="57"/>
      <c r="J171" s="57"/>
      <c r="K171" s="57"/>
    </row>
    <row r="172" spans="3:11" x14ac:dyDescent="0.2">
      <c r="C172" s="57"/>
      <c r="D172" s="57"/>
      <c r="E172" s="57"/>
      <c r="F172" s="57"/>
      <c r="G172" s="57"/>
      <c r="H172" s="57"/>
      <c r="I172" s="57"/>
      <c r="J172" s="57"/>
      <c r="K172" s="57"/>
    </row>
    <row r="173" spans="3:11" x14ac:dyDescent="0.2">
      <c r="C173" s="57"/>
      <c r="D173" s="57"/>
      <c r="E173" s="57"/>
      <c r="F173" s="57"/>
      <c r="G173" s="57"/>
      <c r="H173" s="57"/>
      <c r="I173" s="57"/>
      <c r="J173" s="57"/>
      <c r="K173" s="57"/>
    </row>
    <row r="174" spans="3:11" x14ac:dyDescent="0.2">
      <c r="C174" s="57"/>
      <c r="D174" s="57"/>
      <c r="E174" s="57"/>
      <c r="F174" s="57"/>
      <c r="G174" s="57"/>
      <c r="H174" s="57"/>
      <c r="I174" s="57"/>
      <c r="J174" s="57"/>
      <c r="K174" s="57"/>
    </row>
    <row r="175" spans="3:11" x14ac:dyDescent="0.2">
      <c r="C175" s="57"/>
      <c r="D175" s="57"/>
      <c r="E175" s="57"/>
      <c r="F175" s="57"/>
      <c r="G175" s="57"/>
      <c r="H175" s="57"/>
      <c r="I175" s="57"/>
      <c r="J175" s="57"/>
      <c r="K175" s="57"/>
    </row>
    <row r="176" spans="3:11" x14ac:dyDescent="0.2">
      <c r="C176" s="57"/>
      <c r="D176" s="57"/>
      <c r="E176" s="57"/>
      <c r="F176" s="57"/>
      <c r="G176" s="57"/>
      <c r="H176" s="57"/>
      <c r="I176" s="57"/>
      <c r="J176" s="57"/>
      <c r="K176" s="57"/>
    </row>
    <row r="177" spans="3:11" x14ac:dyDescent="0.2">
      <c r="C177" s="57"/>
      <c r="D177" s="57"/>
      <c r="E177" s="57"/>
      <c r="F177" s="57"/>
      <c r="G177" s="57"/>
      <c r="H177" s="57"/>
      <c r="I177" s="57"/>
      <c r="J177" s="57"/>
      <c r="K177" s="57"/>
    </row>
    <row r="178" spans="3:11" x14ac:dyDescent="0.2">
      <c r="C178" s="57"/>
      <c r="D178" s="57"/>
      <c r="E178" s="57"/>
      <c r="F178" s="57"/>
      <c r="G178" s="57"/>
      <c r="H178" s="57"/>
      <c r="I178" s="57"/>
      <c r="J178" s="57"/>
      <c r="K178" s="57"/>
    </row>
    <row r="179" spans="3:11" x14ac:dyDescent="0.2">
      <c r="C179" s="57"/>
      <c r="D179" s="57"/>
      <c r="E179" s="57"/>
      <c r="F179" s="57"/>
      <c r="G179" s="57"/>
      <c r="H179" s="57"/>
      <c r="I179" s="57"/>
      <c r="J179" s="57"/>
      <c r="K179" s="57"/>
    </row>
    <row r="180" spans="3:11" x14ac:dyDescent="0.2">
      <c r="C180" s="57"/>
      <c r="D180" s="57"/>
      <c r="E180" s="57"/>
      <c r="F180" s="57"/>
      <c r="G180" s="57"/>
      <c r="H180" s="57"/>
      <c r="I180" s="57"/>
      <c r="J180" s="57"/>
      <c r="K180" s="57"/>
    </row>
    <row r="181" spans="3:11" x14ac:dyDescent="0.2">
      <c r="C181" s="57"/>
      <c r="D181" s="57"/>
      <c r="E181" s="57"/>
      <c r="F181" s="57"/>
      <c r="G181" s="57"/>
      <c r="H181" s="57"/>
      <c r="I181" s="57"/>
      <c r="J181" s="57"/>
      <c r="K181" s="57"/>
    </row>
    <row r="182" spans="3:11" x14ac:dyDescent="0.2">
      <c r="C182" s="57"/>
      <c r="D182" s="57"/>
      <c r="E182" s="57"/>
      <c r="F182" s="57"/>
      <c r="G182" s="57"/>
      <c r="H182" s="57"/>
      <c r="I182" s="57"/>
      <c r="J182" s="57"/>
      <c r="K182" s="57"/>
    </row>
    <row r="183" spans="3:11" x14ac:dyDescent="0.2">
      <c r="C183" s="57"/>
      <c r="D183" s="57"/>
      <c r="E183" s="57"/>
      <c r="F183" s="57"/>
      <c r="G183" s="57"/>
      <c r="H183" s="57"/>
      <c r="I183" s="57"/>
      <c r="J183" s="57"/>
      <c r="K183" s="57"/>
    </row>
    <row r="184" spans="3:11" x14ac:dyDescent="0.2">
      <c r="C184" s="57"/>
      <c r="D184" s="57"/>
      <c r="E184" s="57"/>
      <c r="F184" s="57"/>
      <c r="G184" s="57"/>
      <c r="H184" s="57"/>
      <c r="I184" s="57"/>
      <c r="J184" s="57"/>
      <c r="K184" s="57"/>
    </row>
    <row r="185" spans="3:11" x14ac:dyDescent="0.2">
      <c r="C185" s="57"/>
      <c r="D185" s="57"/>
      <c r="E185" s="57"/>
      <c r="F185" s="57"/>
      <c r="G185" s="57"/>
      <c r="H185" s="57"/>
      <c r="I185" s="57"/>
      <c r="J185" s="57"/>
      <c r="K185" s="57"/>
    </row>
    <row r="186" spans="3:11" x14ac:dyDescent="0.2">
      <c r="C186" s="57"/>
      <c r="D186" s="57"/>
      <c r="E186" s="57"/>
      <c r="F186" s="57"/>
      <c r="G186" s="57"/>
      <c r="H186" s="57"/>
      <c r="I186" s="57"/>
      <c r="J186" s="57"/>
      <c r="K186" s="57"/>
    </row>
    <row r="187" spans="3:11" x14ac:dyDescent="0.2">
      <c r="C187" s="57"/>
      <c r="D187" s="57"/>
      <c r="E187" s="57"/>
      <c r="F187" s="57"/>
      <c r="G187" s="57"/>
      <c r="H187" s="57"/>
      <c r="I187" s="57"/>
      <c r="J187" s="57"/>
      <c r="K187" s="57"/>
    </row>
    <row r="188" spans="3:11" x14ac:dyDescent="0.2">
      <c r="C188" s="57"/>
      <c r="D188" s="57"/>
      <c r="E188" s="57"/>
      <c r="F188" s="57"/>
      <c r="G188" s="57"/>
      <c r="H188" s="57"/>
      <c r="I188" s="57"/>
      <c r="J188" s="57"/>
      <c r="K188" s="57"/>
    </row>
    <row r="189" spans="3:11" x14ac:dyDescent="0.2">
      <c r="C189" s="57"/>
      <c r="D189" s="57"/>
      <c r="E189" s="57"/>
      <c r="F189" s="57"/>
      <c r="G189" s="57"/>
      <c r="H189" s="57"/>
      <c r="I189" s="57"/>
      <c r="J189" s="57"/>
      <c r="K189" s="57"/>
    </row>
    <row r="190" spans="3:11" x14ac:dyDescent="0.2">
      <c r="C190" s="57"/>
      <c r="D190" s="57"/>
      <c r="E190" s="57"/>
      <c r="F190" s="57"/>
      <c r="G190" s="57"/>
      <c r="H190" s="57"/>
      <c r="I190" s="57"/>
      <c r="J190" s="57"/>
      <c r="K190" s="57"/>
    </row>
    <row r="191" spans="3:11" x14ac:dyDescent="0.2">
      <c r="C191" s="57"/>
      <c r="D191" s="57"/>
      <c r="E191" s="57"/>
      <c r="F191" s="57"/>
      <c r="G191" s="57"/>
      <c r="H191" s="57"/>
      <c r="I191" s="57"/>
      <c r="J191" s="57"/>
      <c r="K191" s="57"/>
    </row>
    <row r="192" spans="3:11" x14ac:dyDescent="0.2">
      <c r="C192" s="57"/>
      <c r="D192" s="57"/>
      <c r="E192" s="57"/>
      <c r="F192" s="57"/>
      <c r="G192" s="57"/>
      <c r="H192" s="57"/>
      <c r="I192" s="57"/>
      <c r="J192" s="57"/>
      <c r="K192" s="57"/>
    </row>
    <row r="193" spans="3:11" x14ac:dyDescent="0.2">
      <c r="C193" s="57"/>
      <c r="D193" s="57"/>
      <c r="E193" s="57"/>
      <c r="F193" s="57"/>
      <c r="G193" s="57"/>
      <c r="H193" s="57"/>
      <c r="I193" s="57"/>
      <c r="J193" s="57"/>
      <c r="K193" s="57"/>
    </row>
    <row r="194" spans="3:11" x14ac:dyDescent="0.2">
      <c r="C194" s="57"/>
      <c r="D194" s="57"/>
      <c r="E194" s="57"/>
      <c r="F194" s="57"/>
      <c r="G194" s="57"/>
      <c r="H194" s="57"/>
      <c r="I194" s="57"/>
      <c r="J194" s="57"/>
      <c r="K194" s="57"/>
    </row>
    <row r="195" spans="3:11" x14ac:dyDescent="0.2">
      <c r="C195" s="57"/>
      <c r="D195" s="57"/>
      <c r="E195" s="57"/>
      <c r="F195" s="57"/>
      <c r="G195" s="57"/>
      <c r="H195" s="57"/>
      <c r="I195" s="57"/>
      <c r="J195" s="57"/>
      <c r="K195" s="57"/>
    </row>
    <row r="196" spans="3:11" x14ac:dyDescent="0.2">
      <c r="C196" s="57"/>
      <c r="D196" s="57"/>
      <c r="E196" s="57"/>
      <c r="F196" s="57"/>
      <c r="G196" s="57"/>
      <c r="H196" s="57"/>
      <c r="I196" s="57"/>
      <c r="J196" s="57"/>
      <c r="K196" s="57"/>
    </row>
    <row r="197" spans="3:11" x14ac:dyDescent="0.2">
      <c r="C197" s="57"/>
      <c r="D197" s="57"/>
      <c r="E197" s="57"/>
      <c r="F197" s="57"/>
      <c r="G197" s="57"/>
      <c r="H197" s="57"/>
      <c r="I197" s="57"/>
      <c r="J197" s="57"/>
      <c r="K197" s="57"/>
    </row>
    <row r="198" spans="3:11" x14ac:dyDescent="0.2">
      <c r="C198" s="57"/>
      <c r="D198" s="57"/>
      <c r="E198" s="57"/>
      <c r="F198" s="57"/>
      <c r="G198" s="57"/>
      <c r="H198" s="57"/>
      <c r="I198" s="57"/>
      <c r="J198" s="57"/>
      <c r="K198" s="57"/>
    </row>
    <row r="199" spans="3:11" x14ac:dyDescent="0.2">
      <c r="C199" s="57"/>
      <c r="D199" s="57"/>
      <c r="E199" s="57"/>
      <c r="F199" s="57"/>
      <c r="G199" s="57"/>
      <c r="H199" s="57"/>
      <c r="I199" s="57"/>
      <c r="J199" s="57"/>
      <c r="K199" s="57"/>
    </row>
    <row r="200" spans="3:11" x14ac:dyDescent="0.2">
      <c r="C200" s="57"/>
      <c r="D200" s="57"/>
      <c r="E200" s="57"/>
      <c r="F200" s="57"/>
      <c r="G200" s="57"/>
      <c r="H200" s="57"/>
      <c r="I200" s="57"/>
      <c r="J200" s="57"/>
      <c r="K200" s="57"/>
    </row>
    <row r="201" spans="3:11" x14ac:dyDescent="0.2">
      <c r="C201" s="57"/>
      <c r="D201" s="57"/>
      <c r="E201" s="57"/>
      <c r="F201" s="57"/>
      <c r="G201" s="57"/>
      <c r="H201" s="57"/>
      <c r="I201" s="57"/>
      <c r="J201" s="57"/>
      <c r="K201" s="57"/>
    </row>
    <row r="202" spans="3:11" x14ac:dyDescent="0.2">
      <c r="C202" s="57"/>
      <c r="D202" s="57"/>
      <c r="E202" s="57"/>
      <c r="F202" s="57"/>
      <c r="G202" s="57"/>
      <c r="H202" s="57"/>
      <c r="I202" s="57"/>
      <c r="J202" s="57"/>
      <c r="K202" s="57"/>
    </row>
    <row r="203" spans="3:11" x14ac:dyDescent="0.2">
      <c r="C203" s="57"/>
      <c r="D203" s="57"/>
      <c r="E203" s="57"/>
      <c r="F203" s="57"/>
      <c r="G203" s="57"/>
      <c r="H203" s="57"/>
      <c r="I203" s="57"/>
      <c r="J203" s="57"/>
      <c r="K203" s="57"/>
    </row>
    <row r="204" spans="3:11" x14ac:dyDescent="0.2">
      <c r="C204" s="57"/>
      <c r="D204" s="57"/>
      <c r="E204" s="57"/>
      <c r="F204" s="57"/>
      <c r="G204" s="57"/>
      <c r="H204" s="57"/>
      <c r="I204" s="57"/>
      <c r="J204" s="57"/>
      <c r="K204" s="57"/>
    </row>
    <row r="205" spans="3:11" x14ac:dyDescent="0.2">
      <c r="C205" s="57"/>
      <c r="D205" s="57"/>
      <c r="E205" s="57"/>
      <c r="F205" s="57"/>
      <c r="G205" s="57"/>
      <c r="H205" s="57"/>
      <c r="I205" s="57"/>
      <c r="J205" s="57"/>
      <c r="K205" s="57"/>
    </row>
    <row r="206" spans="3:11" x14ac:dyDescent="0.2">
      <c r="C206" s="57"/>
      <c r="D206" s="57"/>
      <c r="E206" s="57"/>
      <c r="F206" s="57"/>
      <c r="G206" s="57"/>
      <c r="H206" s="57"/>
      <c r="I206" s="57"/>
      <c r="J206" s="57"/>
      <c r="K206" s="57"/>
    </row>
    <row r="207" spans="3:11" x14ac:dyDescent="0.2">
      <c r="C207" s="57"/>
      <c r="D207" s="57"/>
      <c r="E207" s="57"/>
      <c r="F207" s="57"/>
      <c r="G207" s="57"/>
      <c r="H207" s="57"/>
      <c r="I207" s="57"/>
      <c r="J207" s="57"/>
      <c r="K207" s="57"/>
    </row>
    <row r="208" spans="3:11" x14ac:dyDescent="0.2">
      <c r="C208" s="57"/>
      <c r="D208" s="57"/>
      <c r="E208" s="57"/>
      <c r="F208" s="57"/>
      <c r="G208" s="57"/>
      <c r="H208" s="57"/>
      <c r="I208" s="57"/>
      <c r="J208" s="57"/>
      <c r="K208" s="57"/>
    </row>
    <row r="209" spans="3:11" x14ac:dyDescent="0.2">
      <c r="C209" s="57"/>
      <c r="D209" s="57"/>
      <c r="E209" s="57"/>
      <c r="F209" s="57"/>
      <c r="G209" s="57"/>
      <c r="H209" s="57"/>
      <c r="I209" s="57"/>
      <c r="J209" s="57"/>
      <c r="K209" s="57"/>
    </row>
    <row r="210" spans="3:11" x14ac:dyDescent="0.2">
      <c r="C210" s="57"/>
      <c r="D210" s="57"/>
      <c r="E210" s="57"/>
      <c r="F210" s="57"/>
      <c r="G210" s="57"/>
      <c r="H210" s="57"/>
      <c r="I210" s="57"/>
      <c r="J210" s="57"/>
      <c r="K210" s="57"/>
    </row>
    <row r="211" spans="3:11" x14ac:dyDescent="0.2">
      <c r="C211" s="57"/>
      <c r="D211" s="57"/>
      <c r="E211" s="57"/>
      <c r="F211" s="57"/>
      <c r="G211" s="57"/>
      <c r="H211" s="57"/>
      <c r="I211" s="57"/>
      <c r="J211" s="57"/>
      <c r="K211" s="57"/>
    </row>
    <row r="212" spans="3:11" x14ac:dyDescent="0.2">
      <c r="C212" s="57"/>
      <c r="D212" s="57"/>
      <c r="E212" s="57"/>
      <c r="F212" s="57"/>
      <c r="G212" s="57"/>
      <c r="H212" s="57"/>
      <c r="I212" s="57"/>
      <c r="J212" s="57"/>
      <c r="K212" s="57"/>
    </row>
    <row r="213" spans="3:11" x14ac:dyDescent="0.2">
      <c r="C213" s="57"/>
      <c r="D213" s="57"/>
      <c r="E213" s="57"/>
      <c r="F213" s="57"/>
      <c r="G213" s="57"/>
      <c r="H213" s="57"/>
      <c r="I213" s="57"/>
      <c r="J213" s="57"/>
      <c r="K213" s="57"/>
    </row>
    <row r="214" spans="3:11" x14ac:dyDescent="0.2">
      <c r="C214" s="57"/>
      <c r="D214" s="57"/>
      <c r="E214" s="57"/>
      <c r="F214" s="57"/>
      <c r="G214" s="57"/>
      <c r="H214" s="57"/>
      <c r="I214" s="57"/>
      <c r="J214" s="57"/>
      <c r="K214" s="57"/>
    </row>
    <row r="215" spans="3:11" x14ac:dyDescent="0.2">
      <c r="C215" s="57"/>
      <c r="D215" s="57"/>
      <c r="E215" s="57"/>
      <c r="F215" s="57"/>
      <c r="G215" s="57"/>
      <c r="H215" s="57"/>
      <c r="I215" s="57"/>
      <c r="J215" s="57"/>
      <c r="K215" s="57"/>
    </row>
    <row r="216" spans="3:11" x14ac:dyDescent="0.2">
      <c r="C216" s="57"/>
      <c r="D216" s="57"/>
      <c r="E216" s="57"/>
      <c r="F216" s="57"/>
      <c r="G216" s="57"/>
      <c r="H216" s="57"/>
      <c r="I216" s="57"/>
      <c r="J216" s="57"/>
      <c r="K216" s="57"/>
    </row>
    <row r="217" spans="3:11" x14ac:dyDescent="0.2">
      <c r="C217" s="57"/>
      <c r="D217" s="57"/>
      <c r="E217" s="57"/>
      <c r="F217" s="57"/>
      <c r="G217" s="57"/>
      <c r="H217" s="57"/>
      <c r="I217" s="57"/>
      <c r="J217" s="57"/>
      <c r="K217" s="57"/>
    </row>
    <row r="218" spans="3:11" x14ac:dyDescent="0.2">
      <c r="C218" s="57"/>
      <c r="D218" s="57"/>
      <c r="E218" s="57"/>
      <c r="F218" s="57"/>
      <c r="G218" s="57"/>
      <c r="H218" s="57"/>
      <c r="I218" s="57"/>
      <c r="J218" s="57"/>
      <c r="K218" s="57"/>
    </row>
    <row r="219" spans="3:11" x14ac:dyDescent="0.2">
      <c r="C219" s="57"/>
      <c r="D219" s="57"/>
      <c r="E219" s="57"/>
      <c r="F219" s="57"/>
      <c r="G219" s="57"/>
      <c r="H219" s="57"/>
      <c r="I219" s="57"/>
      <c r="J219" s="57"/>
      <c r="K219" s="57"/>
    </row>
    <row r="220" spans="3:11" x14ac:dyDescent="0.2">
      <c r="C220" s="57"/>
      <c r="D220" s="57"/>
      <c r="E220" s="57"/>
      <c r="F220" s="57"/>
      <c r="G220" s="57"/>
      <c r="H220" s="57"/>
      <c r="I220" s="57"/>
      <c r="J220" s="57"/>
      <c r="K220" s="57"/>
    </row>
    <row r="221" spans="3:11" x14ac:dyDescent="0.2">
      <c r="C221" s="57"/>
      <c r="D221" s="57"/>
      <c r="E221" s="57"/>
      <c r="F221" s="57"/>
      <c r="G221" s="57"/>
      <c r="H221" s="57"/>
      <c r="I221" s="57"/>
      <c r="J221" s="57"/>
      <c r="K221" s="57"/>
    </row>
    <row r="222" spans="3:11" x14ac:dyDescent="0.2">
      <c r="C222" s="57"/>
      <c r="D222" s="57"/>
      <c r="E222" s="57"/>
      <c r="F222" s="57"/>
      <c r="G222" s="57"/>
      <c r="H222" s="57"/>
      <c r="I222" s="57"/>
      <c r="J222" s="57"/>
      <c r="K222" s="57"/>
    </row>
    <row r="223" spans="3:11" x14ac:dyDescent="0.2">
      <c r="C223" s="57"/>
      <c r="D223" s="57"/>
      <c r="E223" s="57"/>
      <c r="F223" s="57"/>
      <c r="G223" s="57"/>
      <c r="H223" s="57"/>
      <c r="I223" s="57"/>
      <c r="J223" s="57"/>
      <c r="K223" s="57"/>
    </row>
    <row r="224" spans="3:11" x14ac:dyDescent="0.2">
      <c r="C224" s="57"/>
      <c r="D224" s="57"/>
      <c r="E224" s="57"/>
      <c r="F224" s="57"/>
      <c r="G224" s="57"/>
      <c r="H224" s="57"/>
      <c r="I224" s="57"/>
      <c r="J224" s="57"/>
      <c r="K224" s="57"/>
    </row>
    <row r="225" spans="3:11" x14ac:dyDescent="0.2">
      <c r="C225" s="57"/>
      <c r="D225" s="57"/>
      <c r="E225" s="57"/>
      <c r="F225" s="57"/>
      <c r="G225" s="57"/>
      <c r="H225" s="57"/>
      <c r="I225" s="57"/>
      <c r="J225" s="57"/>
      <c r="K225" s="57"/>
    </row>
    <row r="226" spans="3:11" x14ac:dyDescent="0.2">
      <c r="C226" s="57"/>
      <c r="D226" s="57"/>
      <c r="E226" s="57"/>
      <c r="F226" s="57"/>
      <c r="G226" s="57"/>
      <c r="H226" s="57"/>
      <c r="I226" s="57"/>
      <c r="J226" s="57"/>
      <c r="K226" s="57"/>
    </row>
    <row r="227" spans="3:11" x14ac:dyDescent="0.2">
      <c r="C227" s="57"/>
      <c r="D227" s="57"/>
      <c r="E227" s="57"/>
      <c r="F227" s="57"/>
      <c r="G227" s="57"/>
      <c r="H227" s="57"/>
      <c r="I227" s="57"/>
      <c r="J227" s="57"/>
      <c r="K227" s="57"/>
    </row>
    <row r="228" spans="3:11" x14ac:dyDescent="0.2">
      <c r="C228" s="57"/>
      <c r="D228" s="57"/>
      <c r="E228" s="57"/>
      <c r="F228" s="57"/>
      <c r="G228" s="57"/>
      <c r="H228" s="57"/>
      <c r="I228" s="57"/>
      <c r="J228" s="57"/>
      <c r="K228" s="57"/>
    </row>
    <row r="229" spans="3:11" x14ac:dyDescent="0.2">
      <c r="C229" s="57"/>
      <c r="D229" s="57"/>
      <c r="E229" s="57"/>
      <c r="F229" s="57"/>
      <c r="G229" s="57"/>
      <c r="H229" s="57"/>
      <c r="I229" s="57"/>
      <c r="J229" s="57"/>
      <c r="K229" s="57"/>
    </row>
    <row r="230" spans="3:11" x14ac:dyDescent="0.2">
      <c r="C230" s="57"/>
      <c r="D230" s="57"/>
      <c r="E230" s="57"/>
      <c r="F230" s="57"/>
      <c r="G230" s="57"/>
      <c r="H230" s="57"/>
      <c r="I230" s="57"/>
      <c r="J230" s="57"/>
      <c r="K230" s="57"/>
    </row>
    <row r="231" spans="3:11" x14ac:dyDescent="0.2">
      <c r="C231" s="57"/>
      <c r="D231" s="57"/>
      <c r="E231" s="57"/>
      <c r="F231" s="57"/>
      <c r="G231" s="57"/>
      <c r="H231" s="57"/>
      <c r="I231" s="57"/>
      <c r="J231" s="57"/>
      <c r="K231" s="57"/>
    </row>
    <row r="232" spans="3:11" x14ac:dyDescent="0.2">
      <c r="C232" s="57"/>
      <c r="D232" s="57"/>
      <c r="E232" s="57"/>
      <c r="F232" s="57"/>
      <c r="G232" s="57"/>
      <c r="H232" s="57"/>
      <c r="I232" s="57"/>
      <c r="J232" s="57"/>
      <c r="K232" s="57"/>
    </row>
    <row r="233" spans="3:11" x14ac:dyDescent="0.2">
      <c r="C233" s="57"/>
      <c r="D233" s="57"/>
      <c r="E233" s="57"/>
      <c r="F233" s="57"/>
      <c r="G233" s="57"/>
      <c r="H233" s="57"/>
      <c r="I233" s="57"/>
      <c r="J233" s="57"/>
      <c r="K233" s="57"/>
    </row>
    <row r="234" spans="3:11" x14ac:dyDescent="0.2">
      <c r="C234" s="57"/>
      <c r="D234" s="57"/>
      <c r="E234" s="57"/>
      <c r="F234" s="57"/>
      <c r="G234" s="57"/>
      <c r="H234" s="57"/>
      <c r="I234" s="57"/>
      <c r="J234" s="57"/>
      <c r="K234" s="57"/>
    </row>
    <row r="235" spans="3:11" x14ac:dyDescent="0.2">
      <c r="C235" s="57"/>
      <c r="D235" s="57"/>
      <c r="E235" s="57"/>
      <c r="F235" s="57"/>
      <c r="G235" s="57"/>
      <c r="H235" s="57"/>
      <c r="I235" s="57"/>
      <c r="J235" s="57"/>
      <c r="K235" s="57"/>
    </row>
    <row r="236" spans="3:11" x14ac:dyDescent="0.2">
      <c r="C236" s="57"/>
      <c r="D236" s="57"/>
      <c r="E236" s="57"/>
      <c r="F236" s="57"/>
      <c r="G236" s="57"/>
      <c r="H236" s="57"/>
      <c r="I236" s="57"/>
      <c r="J236" s="57"/>
      <c r="K236" s="57"/>
    </row>
    <row r="237" spans="3:11" x14ac:dyDescent="0.2">
      <c r="C237" s="57"/>
      <c r="D237" s="57"/>
      <c r="E237" s="57"/>
      <c r="F237" s="57"/>
      <c r="G237" s="57"/>
      <c r="H237" s="57"/>
      <c r="I237" s="57"/>
      <c r="J237" s="57"/>
      <c r="K237" s="57"/>
    </row>
    <row r="238" spans="3:11" x14ac:dyDescent="0.2">
      <c r="C238" s="57"/>
      <c r="D238" s="57"/>
      <c r="E238" s="57"/>
      <c r="F238" s="57"/>
      <c r="G238" s="57"/>
      <c r="H238" s="57"/>
      <c r="I238" s="57"/>
      <c r="J238" s="57"/>
      <c r="K238" s="57"/>
    </row>
    <row r="239" spans="3:11" x14ac:dyDescent="0.2">
      <c r="C239" s="57"/>
      <c r="D239" s="57"/>
      <c r="E239" s="57"/>
      <c r="F239" s="57"/>
      <c r="G239" s="57"/>
      <c r="H239" s="57"/>
      <c r="I239" s="57"/>
      <c r="J239" s="57"/>
      <c r="K239" s="57"/>
    </row>
    <row r="240" spans="3:11" x14ac:dyDescent="0.2">
      <c r="C240" s="57"/>
      <c r="D240" s="57"/>
      <c r="E240" s="57"/>
      <c r="F240" s="57"/>
      <c r="G240" s="57"/>
      <c r="H240" s="57"/>
      <c r="I240" s="57"/>
      <c r="J240" s="57"/>
      <c r="K240" s="57"/>
    </row>
    <row r="241" spans="3:11" x14ac:dyDescent="0.2">
      <c r="C241" s="57"/>
      <c r="D241" s="57"/>
      <c r="E241" s="57"/>
      <c r="F241" s="57"/>
      <c r="G241" s="57"/>
      <c r="H241" s="57"/>
      <c r="I241" s="57"/>
      <c r="J241" s="57"/>
      <c r="K241" s="57"/>
    </row>
    <row r="242" spans="3:11" x14ac:dyDescent="0.2">
      <c r="C242" s="57"/>
      <c r="D242" s="57"/>
      <c r="E242" s="57"/>
      <c r="F242" s="57"/>
      <c r="G242" s="57"/>
      <c r="H242" s="57"/>
      <c r="I242" s="57"/>
      <c r="J242" s="57"/>
      <c r="K242" s="57"/>
    </row>
    <row r="243" spans="3:11" x14ac:dyDescent="0.2">
      <c r="C243" s="57"/>
      <c r="D243" s="57"/>
      <c r="E243" s="57"/>
      <c r="F243" s="57"/>
      <c r="G243" s="57"/>
      <c r="H243" s="57"/>
      <c r="I243" s="57"/>
      <c r="J243" s="57"/>
      <c r="K243" s="57"/>
    </row>
    <row r="244" spans="3:11" x14ac:dyDescent="0.2">
      <c r="C244" s="57"/>
      <c r="D244" s="57"/>
      <c r="E244" s="57"/>
      <c r="F244" s="57"/>
      <c r="G244" s="57"/>
      <c r="H244" s="57"/>
      <c r="I244" s="57"/>
      <c r="J244" s="57"/>
      <c r="K244" s="57"/>
    </row>
    <row r="245" spans="3:11" x14ac:dyDescent="0.2">
      <c r="C245" s="57"/>
      <c r="D245" s="57"/>
      <c r="E245" s="57"/>
      <c r="F245" s="57"/>
      <c r="G245" s="57"/>
      <c r="H245" s="57"/>
      <c r="I245" s="57"/>
      <c r="J245" s="57"/>
      <c r="K245" s="57"/>
    </row>
  </sheetData>
  <hyperlinks>
    <hyperlink ref="A1" location="'statewide summary'!Print_Titles" display="Link to Summary Worksheet" xr:uid="{3BCEFE02-444E-47F7-8B41-5F997E579864}"/>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2/19/2025</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80752-02E2-4AED-B7AF-52D9E24C9CC1}">
  <dimension ref="A1:N136"/>
  <sheetViews>
    <sheetView showGridLines="0" workbookViewId="0">
      <pane xSplit="2" ySplit="10" topLeftCell="C11" activePane="bottomRight" state="frozen"/>
      <selection pane="topRight" activeCell="C1" sqref="C1"/>
      <selection pane="bottomLeft" activeCell="A14" sqref="A14"/>
      <selection pane="bottomRight" activeCell="B22" sqref="B22"/>
    </sheetView>
  </sheetViews>
  <sheetFormatPr defaultRowHeight="12.75" x14ac:dyDescent="0.2"/>
  <cols>
    <col min="1" max="1" width="4.7109375" style="39" customWidth="1"/>
    <col min="2" max="2" width="31.7109375" style="39" customWidth="1"/>
    <col min="3" max="9" width="13.7109375" style="39" customWidth="1"/>
    <col min="10" max="10" width="1.5703125" style="39" customWidth="1"/>
    <col min="11" max="11" width="9.140625" style="39"/>
    <col min="12" max="12" width="1.5703125" style="39" customWidth="1"/>
    <col min="13" max="16384" width="9.140625" style="39"/>
  </cols>
  <sheetData>
    <row r="1" spans="1:11" ht="16.149999999999999" customHeight="1" x14ac:dyDescent="0.2">
      <c r="A1" s="92" t="s">
        <v>8923</v>
      </c>
    </row>
    <row r="2" spans="1:11" ht="14.45" customHeight="1" x14ac:dyDescent="0.2">
      <c r="B2" s="94" t="s">
        <v>1398</v>
      </c>
    </row>
    <row r="3" spans="1:11" ht="2.1" customHeight="1" x14ac:dyDescent="0.2"/>
    <row r="4" spans="1:11" ht="14.45" customHeight="1" x14ac:dyDescent="0.2">
      <c r="B4" s="46" t="s">
        <v>1</v>
      </c>
    </row>
    <row r="5" spans="1:11" ht="1.1499999999999999" customHeight="1" x14ac:dyDescent="0.2"/>
    <row r="6" spans="1:11" ht="14.45" customHeight="1" x14ac:dyDescent="0.2">
      <c r="B6" s="46" t="s">
        <v>2</v>
      </c>
    </row>
    <row r="7" spans="1:11" ht="0.75" customHeight="1" x14ac:dyDescent="0.2"/>
    <row r="8" spans="1:11" ht="14.45" customHeight="1" x14ac:dyDescent="0.2">
      <c r="B8" s="47" t="s">
        <v>3</v>
      </c>
    </row>
    <row r="9" spans="1:11" x14ac:dyDescent="0.2">
      <c r="B9" s="42" t="s">
        <v>4</v>
      </c>
      <c r="C9" s="37" t="s">
        <v>4</v>
      </c>
      <c r="D9" s="37" t="s">
        <v>4</v>
      </c>
      <c r="E9" s="37" t="s">
        <v>4</v>
      </c>
      <c r="F9" s="37" t="s">
        <v>4</v>
      </c>
      <c r="G9" s="37" t="s">
        <v>4</v>
      </c>
      <c r="H9" s="37" t="s">
        <v>5</v>
      </c>
      <c r="I9" s="37" t="s">
        <v>174</v>
      </c>
    </row>
    <row r="10" spans="1:11" x14ac:dyDescent="0.2">
      <c r="B10" s="43" t="s">
        <v>4</v>
      </c>
      <c r="C10" s="38" t="s">
        <v>7</v>
      </c>
      <c r="D10" s="38" t="s">
        <v>8</v>
      </c>
      <c r="E10" s="38" t="s">
        <v>9</v>
      </c>
      <c r="F10" s="38" t="s">
        <v>10</v>
      </c>
      <c r="G10" s="38" t="s">
        <v>11</v>
      </c>
      <c r="H10" s="38" t="s">
        <v>12</v>
      </c>
      <c r="I10" s="38" t="s">
        <v>13</v>
      </c>
      <c r="K10" s="54" t="s">
        <v>331</v>
      </c>
    </row>
    <row r="11" spans="1:11" x14ac:dyDescent="0.2">
      <c r="B11" s="42" t="s">
        <v>153</v>
      </c>
      <c r="C11" s="86">
        <v>0</v>
      </c>
      <c r="D11" s="86">
        <v>0</v>
      </c>
      <c r="E11" s="86">
        <v>0</v>
      </c>
      <c r="F11" s="86">
        <v>0</v>
      </c>
      <c r="G11" s="86">
        <v>0</v>
      </c>
      <c r="H11" s="86">
        <v>240084</v>
      </c>
      <c r="I11" s="86">
        <v>250060</v>
      </c>
    </row>
    <row r="12" spans="1:11" x14ac:dyDescent="0.2">
      <c r="B12" s="42" t="s">
        <v>1411</v>
      </c>
      <c r="C12" s="86">
        <v>54723.58</v>
      </c>
      <c r="D12" s="86">
        <v>75751.998999999996</v>
      </c>
      <c r="E12" s="86">
        <v>90001.921000000002</v>
      </c>
      <c r="F12" s="86">
        <v>97998.270999999993</v>
      </c>
      <c r="G12" s="86">
        <v>130413.349</v>
      </c>
      <c r="H12" s="86">
        <v>0</v>
      </c>
      <c r="I12" s="86">
        <v>0</v>
      </c>
    </row>
    <row r="13" spans="1:11" x14ac:dyDescent="0.2">
      <c r="B13" s="42" t="s">
        <v>1410</v>
      </c>
      <c r="C13" s="86">
        <v>550.64700000000005</v>
      </c>
      <c r="D13" s="86">
        <v>1334</v>
      </c>
      <c r="E13" s="86">
        <v>1547.318</v>
      </c>
      <c r="F13" s="86">
        <v>1739.385</v>
      </c>
      <c r="G13" s="86">
        <v>1061.7670000000001</v>
      </c>
      <c r="H13" s="86">
        <v>0</v>
      </c>
      <c r="I13" s="86">
        <v>0</v>
      </c>
    </row>
    <row r="14" spans="1:11" x14ac:dyDescent="0.2">
      <c r="B14" s="42" t="s">
        <v>1408</v>
      </c>
      <c r="C14" s="86">
        <v>4482.9269999999997</v>
      </c>
      <c r="D14" s="86">
        <v>6658</v>
      </c>
      <c r="E14" s="86">
        <v>7736.6040000000003</v>
      </c>
      <c r="F14" s="86">
        <v>8874.0720000000001</v>
      </c>
      <c r="G14" s="86">
        <v>8242.8449999999993</v>
      </c>
      <c r="H14" s="86">
        <v>0</v>
      </c>
      <c r="I14" s="86">
        <v>0</v>
      </c>
    </row>
    <row r="15" spans="1:11" x14ac:dyDescent="0.2">
      <c r="B15" s="42" t="s">
        <v>1407</v>
      </c>
      <c r="C15" s="86">
        <v>4841.8959999999997</v>
      </c>
      <c r="D15" s="86">
        <v>6656</v>
      </c>
      <c r="E15" s="86">
        <v>7736.6040000000003</v>
      </c>
      <c r="F15" s="86">
        <v>8696.8719999999994</v>
      </c>
      <c r="G15" s="86">
        <v>6187.1530000000002</v>
      </c>
      <c r="H15" s="86">
        <v>0</v>
      </c>
      <c r="I15" s="86">
        <v>0</v>
      </c>
    </row>
    <row r="16" spans="1:11" x14ac:dyDescent="0.2">
      <c r="B16" s="42" t="s">
        <v>1406</v>
      </c>
      <c r="C16" s="86">
        <v>7060.3519999999999</v>
      </c>
      <c r="D16" s="86">
        <v>10646</v>
      </c>
      <c r="E16" s="86">
        <v>13417.552</v>
      </c>
      <c r="F16" s="86">
        <v>18612.141</v>
      </c>
      <c r="G16" s="86">
        <v>16331.455</v>
      </c>
      <c r="H16" s="86">
        <v>0</v>
      </c>
      <c r="I16" s="86">
        <v>0</v>
      </c>
    </row>
    <row r="17" spans="1:14" x14ac:dyDescent="0.2">
      <c r="B17" s="42" t="s">
        <v>1404</v>
      </c>
      <c r="C17" s="86">
        <v>13807.092000000001</v>
      </c>
      <c r="D17" s="86">
        <v>18644.001</v>
      </c>
      <c r="E17" s="86">
        <v>21747.483</v>
      </c>
      <c r="F17" s="86">
        <v>24408.182000000001</v>
      </c>
      <c r="G17" s="86">
        <v>26561.728999999999</v>
      </c>
      <c r="H17" s="86">
        <v>0</v>
      </c>
      <c r="I17" s="86">
        <v>0</v>
      </c>
    </row>
    <row r="18" spans="1:14" x14ac:dyDescent="0.2">
      <c r="B18" s="42" t="s">
        <v>1403</v>
      </c>
      <c r="C18" s="86">
        <v>9876.7469999999994</v>
      </c>
      <c r="D18" s="86">
        <v>14636</v>
      </c>
      <c r="E18" s="86">
        <v>17020.518</v>
      </c>
      <c r="F18" s="86">
        <v>19133.077000000001</v>
      </c>
      <c r="G18" s="86">
        <v>10445.701999999999</v>
      </c>
      <c r="H18" s="86">
        <v>0</v>
      </c>
      <c r="I18" s="86">
        <v>0</v>
      </c>
    </row>
    <row r="19" spans="1:14" x14ac:dyDescent="0.2">
      <c r="B19" s="42" t="s">
        <v>1412</v>
      </c>
      <c r="C19" s="86">
        <v>13.173999999999999</v>
      </c>
      <c r="D19" s="86">
        <v>0</v>
      </c>
      <c r="E19" s="86">
        <v>0</v>
      </c>
      <c r="F19" s="86">
        <v>0</v>
      </c>
      <c r="G19" s="86">
        <v>0</v>
      </c>
      <c r="H19" s="86">
        <v>0</v>
      </c>
      <c r="I19" s="86">
        <v>0</v>
      </c>
    </row>
    <row r="20" spans="1:14" x14ac:dyDescent="0.2">
      <c r="B20" s="45" t="s">
        <v>146</v>
      </c>
      <c r="C20" s="41">
        <v>95356.414999999994</v>
      </c>
      <c r="D20" s="41">
        <v>134326</v>
      </c>
      <c r="E20" s="41">
        <v>159208</v>
      </c>
      <c r="F20" s="41">
        <v>179462</v>
      </c>
      <c r="G20" s="41">
        <v>199244</v>
      </c>
      <c r="H20" s="41">
        <v>240084</v>
      </c>
      <c r="I20" s="41">
        <v>250060</v>
      </c>
    </row>
    <row r="22" spans="1:14" x14ac:dyDescent="0.2">
      <c r="B22" s="72" t="s">
        <v>9036</v>
      </c>
      <c r="C22" s="87"/>
      <c r="D22" s="87"/>
      <c r="E22" s="87"/>
      <c r="F22" s="87"/>
      <c r="G22" s="87"/>
      <c r="H22" s="87"/>
      <c r="I22" s="88">
        <f>I20+K22</f>
        <v>250060</v>
      </c>
      <c r="K22" s="55">
        <f>SUM(K23:K108)</f>
        <v>0</v>
      </c>
    </row>
    <row r="23" spans="1:14" x14ac:dyDescent="0.2">
      <c r="B23" s="87" t="s">
        <v>257</v>
      </c>
      <c r="C23" s="87"/>
      <c r="D23" s="87"/>
      <c r="E23" s="87"/>
      <c r="F23" s="87"/>
      <c r="G23" s="87"/>
      <c r="H23" s="87"/>
      <c r="I23" s="89">
        <f>I22/I20-1</f>
        <v>0</v>
      </c>
      <c r="K23" s="56"/>
    </row>
    <row r="24" spans="1:14" x14ac:dyDescent="0.2">
      <c r="G24" s="57"/>
      <c r="H24" s="57"/>
      <c r="I24" s="57"/>
      <c r="J24" s="57"/>
      <c r="K24" s="58"/>
    </row>
    <row r="25" spans="1:14" x14ac:dyDescent="0.2">
      <c r="D25" s="57"/>
      <c r="E25" s="57"/>
      <c r="F25" s="57"/>
      <c r="G25" s="57"/>
      <c r="H25" s="57"/>
      <c r="I25" s="57"/>
      <c r="J25" s="57"/>
      <c r="K25" s="58"/>
    </row>
    <row r="26" spans="1:14" x14ac:dyDescent="0.2">
      <c r="A26" s="59" t="s">
        <v>256</v>
      </c>
      <c r="D26" s="57"/>
      <c r="E26" s="57"/>
      <c r="F26" s="57"/>
      <c r="G26" s="57"/>
      <c r="H26" s="57"/>
      <c r="I26" s="57"/>
      <c r="J26" s="57"/>
      <c r="K26" s="58"/>
    </row>
    <row r="27" spans="1:14" x14ac:dyDescent="0.2">
      <c r="C27" s="57"/>
      <c r="D27" s="57"/>
      <c r="E27" s="57"/>
      <c r="F27" s="57"/>
      <c r="G27" s="57"/>
      <c r="H27" s="57"/>
      <c r="I27" s="57"/>
      <c r="J27" s="57"/>
      <c r="K27" s="58"/>
    </row>
    <row r="28" spans="1:14" x14ac:dyDescent="0.2">
      <c r="A28" s="60">
        <v>2021</v>
      </c>
      <c r="C28" s="57"/>
      <c r="D28" s="57"/>
      <c r="E28" s="57"/>
      <c r="F28" s="57"/>
      <c r="G28" s="57"/>
      <c r="H28" s="57"/>
      <c r="I28" s="57"/>
      <c r="J28" s="57"/>
      <c r="K28" s="58"/>
    </row>
    <row r="29" spans="1:14" x14ac:dyDescent="0.2">
      <c r="B29" s="26" t="s">
        <v>7524</v>
      </c>
      <c r="C29" s="57"/>
      <c r="D29" s="57"/>
      <c r="E29" s="57"/>
      <c r="F29" s="57"/>
      <c r="G29" s="57">
        <v>506</v>
      </c>
      <c r="H29" s="57">
        <v>339</v>
      </c>
      <c r="I29" s="57"/>
      <c r="J29" s="57"/>
      <c r="K29" s="58"/>
      <c r="M29" s="39" t="s">
        <v>182</v>
      </c>
      <c r="N29" s="26" t="s">
        <v>7559</v>
      </c>
    </row>
    <row r="30" spans="1:14" x14ac:dyDescent="0.2">
      <c r="B30" s="26" t="s">
        <v>4476</v>
      </c>
      <c r="C30" s="57"/>
      <c r="D30" s="57"/>
      <c r="E30" s="57"/>
      <c r="F30" s="57"/>
      <c r="G30" s="57">
        <v>7</v>
      </c>
      <c r="H30" s="57">
        <v>4</v>
      </c>
      <c r="I30" s="57"/>
      <c r="J30" s="57"/>
      <c r="K30" s="58"/>
      <c r="M30" s="39" t="s">
        <v>180</v>
      </c>
      <c r="N30" s="26" t="s">
        <v>8009</v>
      </c>
    </row>
    <row r="31" spans="1:14" x14ac:dyDescent="0.2">
      <c r="B31" s="26" t="s">
        <v>8004</v>
      </c>
      <c r="C31" s="57"/>
      <c r="D31" s="57"/>
      <c r="E31" s="57"/>
      <c r="F31" s="57"/>
      <c r="G31" s="57">
        <v>1016</v>
      </c>
      <c r="H31" s="57">
        <v>917</v>
      </c>
      <c r="I31" s="57"/>
      <c r="J31" s="57"/>
      <c r="K31" s="58"/>
      <c r="M31" s="39" t="s">
        <v>180</v>
      </c>
      <c r="N31" s="26" t="s">
        <v>8010</v>
      </c>
    </row>
    <row r="32" spans="1:14" x14ac:dyDescent="0.2">
      <c r="B32" s="26" t="s">
        <v>8005</v>
      </c>
      <c r="C32" s="57"/>
      <c r="D32" s="57"/>
      <c r="E32" s="57"/>
      <c r="F32" s="57"/>
      <c r="G32" s="57">
        <v>300</v>
      </c>
      <c r="H32" s="57">
        <v>303</v>
      </c>
      <c r="I32" s="57"/>
      <c r="J32" s="57"/>
      <c r="K32" s="58"/>
      <c r="M32" s="39" t="s">
        <v>180</v>
      </c>
      <c r="N32" s="26" t="s">
        <v>8011</v>
      </c>
    </row>
    <row r="33" spans="1:14" x14ac:dyDescent="0.2">
      <c r="B33" s="26" t="s">
        <v>8006</v>
      </c>
      <c r="C33" s="57"/>
      <c r="D33" s="57"/>
      <c r="E33" s="57"/>
      <c r="F33" s="57"/>
      <c r="G33" s="57">
        <v>1042</v>
      </c>
      <c r="H33" s="57">
        <v>1107</v>
      </c>
      <c r="I33" s="57"/>
      <c r="J33" s="57"/>
      <c r="K33" s="58"/>
      <c r="M33" s="39" t="s">
        <v>180</v>
      </c>
      <c r="N33" s="26" t="s">
        <v>8012</v>
      </c>
    </row>
    <row r="34" spans="1:14" x14ac:dyDescent="0.2">
      <c r="B34" s="26" t="s">
        <v>8007</v>
      </c>
      <c r="C34" s="57"/>
      <c r="D34" s="57"/>
      <c r="E34" s="57"/>
      <c r="F34" s="57"/>
      <c r="G34" s="57">
        <v>1060</v>
      </c>
      <c r="H34" s="57">
        <v>1071</v>
      </c>
      <c r="I34" s="57"/>
      <c r="J34" s="57"/>
      <c r="K34" s="58"/>
      <c r="M34" s="39" t="s">
        <v>180</v>
      </c>
      <c r="N34" s="26" t="s">
        <v>8013</v>
      </c>
    </row>
    <row r="35" spans="1:14" x14ac:dyDescent="0.2">
      <c r="B35" s="26" t="s">
        <v>8008</v>
      </c>
      <c r="C35" s="57"/>
      <c r="D35" s="57"/>
      <c r="E35" s="57"/>
      <c r="F35" s="57"/>
      <c r="G35" s="57">
        <v>90</v>
      </c>
      <c r="H35" s="57">
        <v>0</v>
      </c>
      <c r="I35" s="57"/>
      <c r="J35" s="57"/>
      <c r="K35" s="58"/>
      <c r="M35" s="39" t="s">
        <v>184</v>
      </c>
      <c r="N35" s="26" t="s">
        <v>8014</v>
      </c>
    </row>
    <row r="36" spans="1:14" x14ac:dyDescent="0.2">
      <c r="B36" s="26" t="s">
        <v>7552</v>
      </c>
      <c r="C36" s="57"/>
      <c r="D36" s="57"/>
      <c r="E36" s="57"/>
      <c r="F36" s="57"/>
      <c r="G36" s="57">
        <v>40</v>
      </c>
      <c r="H36" s="57">
        <v>0</v>
      </c>
      <c r="I36" s="57"/>
      <c r="J36" s="57"/>
      <c r="K36" s="58"/>
      <c r="M36" s="39" t="s">
        <v>184</v>
      </c>
      <c r="N36" s="26" t="s">
        <v>7787</v>
      </c>
    </row>
    <row r="37" spans="1:14" x14ac:dyDescent="0.2">
      <c r="B37" s="26" t="s">
        <v>7555</v>
      </c>
      <c r="C37" s="57"/>
      <c r="D37" s="57"/>
      <c r="E37" s="57"/>
      <c r="F37" s="57"/>
      <c r="G37" s="57">
        <v>96</v>
      </c>
      <c r="H37" s="57">
        <v>97</v>
      </c>
      <c r="I37" s="57"/>
      <c r="J37" s="57"/>
      <c r="K37" s="58"/>
      <c r="M37" s="39" t="s">
        <v>180</v>
      </c>
      <c r="N37" s="26" t="s">
        <v>7593</v>
      </c>
    </row>
    <row r="38" spans="1:14" x14ac:dyDescent="0.2">
      <c r="B38" s="39" t="s">
        <v>221</v>
      </c>
      <c r="C38" s="57"/>
      <c r="D38" s="57"/>
      <c r="E38" s="57"/>
      <c r="F38" s="57"/>
      <c r="G38" s="57">
        <v>310</v>
      </c>
      <c r="H38" s="57">
        <v>1694</v>
      </c>
      <c r="I38" s="57"/>
      <c r="J38" s="57"/>
      <c r="K38" s="58"/>
      <c r="N38" s="3" t="s">
        <v>2345</v>
      </c>
    </row>
    <row r="39" spans="1:14" x14ac:dyDescent="0.2">
      <c r="B39" s="39" t="s">
        <v>166</v>
      </c>
      <c r="C39" s="57"/>
      <c r="D39" s="57"/>
      <c r="E39" s="57"/>
      <c r="F39" s="57"/>
      <c r="G39" s="57">
        <v>146</v>
      </c>
      <c r="H39" s="57">
        <v>-54</v>
      </c>
      <c r="I39" s="57"/>
      <c r="J39" s="57"/>
      <c r="K39" s="58"/>
    </row>
    <row r="40" spans="1:14" x14ac:dyDescent="0.2">
      <c r="C40" s="57"/>
      <c r="D40" s="57"/>
      <c r="E40" s="57"/>
      <c r="F40" s="57"/>
      <c r="G40" s="57"/>
      <c r="H40" s="57"/>
      <c r="I40" s="57"/>
      <c r="J40" s="57"/>
      <c r="K40" s="58"/>
    </row>
    <row r="41" spans="1:14" x14ac:dyDescent="0.2">
      <c r="A41" s="39">
        <v>2022</v>
      </c>
      <c r="C41" s="57"/>
      <c r="D41" s="57"/>
      <c r="E41" s="57"/>
      <c r="F41" s="57"/>
      <c r="G41" s="57"/>
      <c r="H41" s="57"/>
      <c r="I41" s="57"/>
      <c r="J41" s="57"/>
      <c r="K41" s="58"/>
    </row>
    <row r="42" spans="1:14" x14ac:dyDescent="0.2">
      <c r="B42" s="26" t="s">
        <v>7661</v>
      </c>
      <c r="C42" s="57"/>
      <c r="D42" s="57"/>
      <c r="E42" s="57"/>
      <c r="F42" s="57"/>
      <c r="G42" s="57">
        <v>1260</v>
      </c>
      <c r="H42" s="57">
        <v>2546</v>
      </c>
      <c r="I42" s="57"/>
      <c r="J42" s="57"/>
      <c r="K42" s="58"/>
      <c r="M42" s="39" t="s">
        <v>180</v>
      </c>
      <c r="N42" s="26" t="s">
        <v>8019</v>
      </c>
    </row>
    <row r="43" spans="1:14" x14ac:dyDescent="0.2">
      <c r="B43" s="26" t="s">
        <v>8015</v>
      </c>
      <c r="C43" s="57"/>
      <c r="D43" s="57"/>
      <c r="E43" s="57"/>
      <c r="F43" s="57"/>
      <c r="G43" s="57">
        <v>30</v>
      </c>
      <c r="H43" s="57">
        <v>0</v>
      </c>
      <c r="I43" s="57"/>
      <c r="J43" s="57"/>
      <c r="K43" s="58"/>
      <c r="M43" s="39" t="s">
        <v>184</v>
      </c>
      <c r="N43" s="26" t="s">
        <v>8020</v>
      </c>
    </row>
    <row r="44" spans="1:14" x14ac:dyDescent="0.2">
      <c r="B44" s="26" t="s">
        <v>7599</v>
      </c>
      <c r="C44" s="57"/>
      <c r="D44" s="57"/>
      <c r="E44" s="57"/>
      <c r="F44" s="57"/>
      <c r="G44" s="57">
        <v>767</v>
      </c>
      <c r="H44" s="57">
        <v>1208</v>
      </c>
      <c r="I44" s="57"/>
      <c r="J44" s="57"/>
      <c r="K44" s="58"/>
      <c r="M44" s="39" t="s">
        <v>182</v>
      </c>
      <c r="N44" s="26" t="s">
        <v>8021</v>
      </c>
    </row>
    <row r="45" spans="1:14" x14ac:dyDescent="0.2">
      <c r="B45" s="26" t="s">
        <v>8016</v>
      </c>
      <c r="C45" s="57"/>
      <c r="D45" s="57"/>
      <c r="E45" s="57"/>
      <c r="F45" s="57"/>
      <c r="G45" s="57">
        <v>769</v>
      </c>
      <c r="H45" s="57">
        <v>404</v>
      </c>
      <c r="I45" s="57"/>
      <c r="J45" s="57"/>
      <c r="K45" s="58"/>
      <c r="M45" s="39" t="s">
        <v>182</v>
      </c>
      <c r="N45" s="26" t="s">
        <v>8022</v>
      </c>
    </row>
    <row r="46" spans="1:14" x14ac:dyDescent="0.2">
      <c r="B46" s="26" t="s">
        <v>7606</v>
      </c>
      <c r="C46" s="57"/>
      <c r="D46" s="57"/>
      <c r="E46" s="57"/>
      <c r="F46" s="57"/>
      <c r="G46" s="57">
        <v>66</v>
      </c>
      <c r="H46" s="57">
        <v>48</v>
      </c>
      <c r="I46" s="57"/>
      <c r="J46" s="57"/>
      <c r="K46" s="58"/>
      <c r="M46" s="39" t="s">
        <v>182</v>
      </c>
      <c r="N46" s="26" t="s">
        <v>7629</v>
      </c>
    </row>
    <row r="47" spans="1:14" x14ac:dyDescent="0.2">
      <c r="B47" s="26" t="s">
        <v>8017</v>
      </c>
      <c r="C47" s="57"/>
      <c r="D47" s="57"/>
      <c r="E47" s="57"/>
      <c r="F47" s="57"/>
      <c r="G47" s="57">
        <v>461</v>
      </c>
      <c r="H47" s="57">
        <v>729</v>
      </c>
      <c r="I47" s="57"/>
      <c r="J47" s="57"/>
      <c r="K47" s="58"/>
      <c r="M47" s="39" t="s">
        <v>182</v>
      </c>
      <c r="N47" s="26" t="s">
        <v>8023</v>
      </c>
    </row>
    <row r="48" spans="1:14" x14ac:dyDescent="0.2">
      <c r="B48" s="26" t="s">
        <v>8018</v>
      </c>
      <c r="C48" s="57"/>
      <c r="D48" s="57"/>
      <c r="E48" s="57"/>
      <c r="F48" s="57"/>
      <c r="G48" s="57">
        <v>433</v>
      </c>
      <c r="H48" s="57">
        <v>875</v>
      </c>
      <c r="I48" s="57"/>
      <c r="J48" s="57"/>
      <c r="K48" s="58"/>
      <c r="M48" s="39" t="s">
        <v>180</v>
      </c>
      <c r="N48" s="26" t="s">
        <v>8024</v>
      </c>
    </row>
    <row r="49" spans="1:14" x14ac:dyDescent="0.2">
      <c r="B49" s="39" t="s">
        <v>221</v>
      </c>
      <c r="C49" s="57"/>
      <c r="D49" s="57"/>
      <c r="E49" s="57"/>
      <c r="F49" s="57"/>
      <c r="G49" s="57">
        <v>3164</v>
      </c>
      <c r="H49" s="57">
        <v>5108</v>
      </c>
      <c r="I49" s="57"/>
      <c r="J49" s="57"/>
      <c r="K49" s="58"/>
      <c r="N49" s="39" t="s">
        <v>3285</v>
      </c>
    </row>
    <row r="50" spans="1:14" x14ac:dyDescent="0.2">
      <c r="B50" s="39" t="s">
        <v>166</v>
      </c>
      <c r="C50" s="57"/>
      <c r="D50" s="57"/>
      <c r="E50" s="57"/>
      <c r="F50" s="57"/>
      <c r="G50" s="57">
        <v>286</v>
      </c>
      <c r="H50" s="57">
        <v>314</v>
      </c>
      <c r="I50" s="57"/>
      <c r="J50" s="57"/>
      <c r="K50" s="58"/>
    </row>
    <row r="51" spans="1:14" x14ac:dyDescent="0.2">
      <c r="C51" s="57"/>
      <c r="D51" s="57"/>
      <c r="E51" s="57"/>
      <c r="F51" s="57"/>
      <c r="G51" s="57"/>
      <c r="H51" s="57"/>
      <c r="I51" s="57"/>
      <c r="J51" s="57"/>
      <c r="K51" s="58"/>
    </row>
    <row r="52" spans="1:14" x14ac:dyDescent="0.2">
      <c r="A52" s="39">
        <v>2023</v>
      </c>
      <c r="C52" s="57"/>
      <c r="D52" s="57"/>
      <c r="E52" s="57"/>
      <c r="F52" s="57"/>
      <c r="G52" s="57"/>
      <c r="H52" s="57"/>
      <c r="I52" s="57"/>
      <c r="J52" s="57"/>
      <c r="K52" s="58"/>
    </row>
    <row r="53" spans="1:14" x14ac:dyDescent="0.2">
      <c r="B53" s="26" t="s">
        <v>8025</v>
      </c>
      <c r="C53" s="57"/>
      <c r="D53" s="57"/>
      <c r="E53" s="57"/>
      <c r="F53" s="57"/>
      <c r="G53" s="57"/>
      <c r="H53" s="57">
        <v>3000</v>
      </c>
      <c r="I53" s="57">
        <v>0</v>
      </c>
      <c r="J53" s="57"/>
      <c r="K53" s="58"/>
      <c r="M53" s="39" t="s">
        <v>184</v>
      </c>
      <c r="N53" s="26" t="s">
        <v>8039</v>
      </c>
    </row>
    <row r="54" spans="1:14" x14ac:dyDescent="0.2">
      <c r="B54" s="26" t="s">
        <v>8026</v>
      </c>
      <c r="C54" s="57"/>
      <c r="D54" s="57"/>
      <c r="E54" s="57"/>
      <c r="F54" s="57"/>
      <c r="G54" s="57"/>
      <c r="H54" s="57">
        <v>366</v>
      </c>
      <c r="I54" s="57">
        <v>370</v>
      </c>
      <c r="J54" s="57"/>
      <c r="K54" s="58"/>
      <c r="M54" s="39" t="s">
        <v>180</v>
      </c>
      <c r="N54" s="26" t="s">
        <v>8040</v>
      </c>
    </row>
    <row r="55" spans="1:14" x14ac:dyDescent="0.2">
      <c r="B55" s="26" t="s">
        <v>8027</v>
      </c>
      <c r="C55" s="57"/>
      <c r="D55" s="57"/>
      <c r="E55" s="57"/>
      <c r="F55" s="57"/>
      <c r="G55" s="57"/>
      <c r="H55" s="57">
        <v>352</v>
      </c>
      <c r="I55" s="57">
        <v>344</v>
      </c>
      <c r="J55" s="57"/>
      <c r="K55" s="58"/>
      <c r="M55" s="39" t="s">
        <v>180</v>
      </c>
      <c r="N55" s="26" t="s">
        <v>8041</v>
      </c>
    </row>
    <row r="56" spans="1:14" x14ac:dyDescent="0.2">
      <c r="B56" s="26" t="s">
        <v>8028</v>
      </c>
      <c r="C56" s="57"/>
      <c r="D56" s="57"/>
      <c r="E56" s="57"/>
      <c r="F56" s="57"/>
      <c r="G56" s="57"/>
      <c r="H56" s="57">
        <v>352</v>
      </c>
      <c r="I56" s="57">
        <v>348</v>
      </c>
      <c r="J56" s="57"/>
      <c r="K56" s="58"/>
      <c r="M56" s="39" t="s">
        <v>180</v>
      </c>
      <c r="N56" s="26" t="s">
        <v>8042</v>
      </c>
    </row>
    <row r="57" spans="1:14" x14ac:dyDescent="0.2">
      <c r="B57" s="26" t="s">
        <v>8029</v>
      </c>
      <c r="C57" s="57"/>
      <c r="D57" s="57"/>
      <c r="E57" s="57"/>
      <c r="F57" s="57"/>
      <c r="G57" s="57"/>
      <c r="H57" s="57">
        <v>507</v>
      </c>
      <c r="I57" s="57">
        <v>507</v>
      </c>
      <c r="J57" s="57"/>
      <c r="K57" s="58"/>
      <c r="M57" s="39" t="s">
        <v>180</v>
      </c>
      <c r="N57" s="26" t="s">
        <v>8043</v>
      </c>
    </row>
    <row r="58" spans="1:14" x14ac:dyDescent="0.2">
      <c r="B58" s="26" t="s">
        <v>8030</v>
      </c>
      <c r="C58" s="57"/>
      <c r="D58" s="57"/>
      <c r="E58" s="57"/>
      <c r="F58" s="57"/>
      <c r="G58" s="57"/>
      <c r="H58" s="57">
        <v>100</v>
      </c>
      <c r="I58" s="57">
        <v>101</v>
      </c>
      <c r="J58" s="57"/>
      <c r="K58" s="58"/>
      <c r="M58" s="39" t="s">
        <v>180</v>
      </c>
      <c r="N58" s="26" t="s">
        <v>8044</v>
      </c>
    </row>
    <row r="59" spans="1:14" x14ac:dyDescent="0.2">
      <c r="B59" s="26" t="s">
        <v>8031</v>
      </c>
      <c r="C59" s="57"/>
      <c r="D59" s="57"/>
      <c r="E59" s="57"/>
      <c r="F59" s="57"/>
      <c r="G59" s="57"/>
      <c r="H59" s="57">
        <v>150</v>
      </c>
      <c r="I59" s="57">
        <v>152</v>
      </c>
      <c r="J59" s="57"/>
      <c r="K59" s="58"/>
      <c r="M59" s="39" t="s">
        <v>180</v>
      </c>
      <c r="N59" s="26" t="s">
        <v>8045</v>
      </c>
    </row>
    <row r="60" spans="1:14" x14ac:dyDescent="0.2">
      <c r="B60" s="26" t="s">
        <v>8032</v>
      </c>
      <c r="C60" s="57"/>
      <c r="D60" s="57"/>
      <c r="E60" s="57"/>
      <c r="F60" s="57"/>
      <c r="G60" s="57"/>
      <c r="H60" s="57">
        <v>3186</v>
      </c>
      <c r="I60" s="57">
        <v>4136</v>
      </c>
      <c r="J60" s="57"/>
      <c r="K60" s="58"/>
      <c r="M60" s="39" t="s">
        <v>182</v>
      </c>
      <c r="N60" s="26" t="s">
        <v>8046</v>
      </c>
    </row>
    <row r="61" spans="1:14" x14ac:dyDescent="0.2">
      <c r="B61" s="26" t="s">
        <v>8033</v>
      </c>
      <c r="C61" s="57"/>
      <c r="D61" s="57"/>
      <c r="E61" s="57"/>
      <c r="F61" s="57"/>
      <c r="G61" s="57"/>
      <c r="H61" s="57">
        <v>694</v>
      </c>
      <c r="I61" s="57">
        <v>1196</v>
      </c>
      <c r="J61" s="57"/>
      <c r="K61" s="58"/>
      <c r="M61" s="39" t="s">
        <v>182</v>
      </c>
      <c r="N61" s="26" t="s">
        <v>8047</v>
      </c>
    </row>
    <row r="62" spans="1:14" x14ac:dyDescent="0.2">
      <c r="B62" s="26" t="s">
        <v>8034</v>
      </c>
      <c r="C62" s="57"/>
      <c r="D62" s="57"/>
      <c r="E62" s="57"/>
      <c r="F62" s="57"/>
      <c r="G62" s="57"/>
      <c r="H62" s="57">
        <v>580</v>
      </c>
      <c r="I62" s="57">
        <v>586</v>
      </c>
      <c r="J62" s="57"/>
      <c r="K62" s="58"/>
      <c r="M62" s="39" t="s">
        <v>180</v>
      </c>
      <c r="N62" s="26" t="s">
        <v>8048</v>
      </c>
    </row>
    <row r="63" spans="1:14" x14ac:dyDescent="0.2">
      <c r="B63" s="26" t="s">
        <v>8035</v>
      </c>
      <c r="C63" s="57"/>
      <c r="D63" s="57"/>
      <c r="E63" s="57"/>
      <c r="F63" s="57"/>
      <c r="G63" s="57"/>
      <c r="H63" s="57">
        <v>1000</v>
      </c>
      <c r="I63" s="57">
        <v>1010</v>
      </c>
      <c r="J63" s="57"/>
      <c r="K63" s="58"/>
      <c r="M63" s="39" t="s">
        <v>180</v>
      </c>
      <c r="N63" s="26" t="s">
        <v>8049</v>
      </c>
    </row>
    <row r="64" spans="1:14" x14ac:dyDescent="0.2">
      <c r="B64" s="26" t="s">
        <v>5876</v>
      </c>
      <c r="C64" s="57"/>
      <c r="D64" s="57"/>
      <c r="E64" s="57"/>
      <c r="F64" s="57"/>
      <c r="G64" s="57"/>
      <c r="H64" s="57">
        <v>124</v>
      </c>
      <c r="I64" s="57">
        <v>301</v>
      </c>
      <c r="J64" s="57"/>
      <c r="K64" s="58"/>
      <c r="M64" s="39" t="s">
        <v>182</v>
      </c>
      <c r="N64" s="26" t="s">
        <v>7668</v>
      </c>
    </row>
    <row r="65" spans="1:14" x14ac:dyDescent="0.2">
      <c r="B65" s="26" t="s">
        <v>7867</v>
      </c>
      <c r="C65" s="57"/>
      <c r="D65" s="57"/>
      <c r="E65" s="57"/>
      <c r="F65" s="57"/>
      <c r="G65" s="57"/>
      <c r="H65" s="57">
        <v>10</v>
      </c>
      <c r="I65" s="57">
        <v>10</v>
      </c>
      <c r="J65" s="57"/>
      <c r="K65" s="58"/>
      <c r="M65" s="39" t="s">
        <v>182</v>
      </c>
      <c r="N65" s="26" t="s">
        <v>7870</v>
      </c>
    </row>
    <row r="66" spans="1:14" x14ac:dyDescent="0.2">
      <c r="B66" s="26" t="s">
        <v>3370</v>
      </c>
      <c r="C66" s="57"/>
      <c r="D66" s="57"/>
      <c r="E66" s="57"/>
      <c r="F66" s="57"/>
      <c r="G66" s="57"/>
      <c r="H66" s="57">
        <v>23</v>
      </c>
      <c r="I66" s="57">
        <v>23</v>
      </c>
      <c r="J66" s="57"/>
      <c r="K66" s="58"/>
      <c r="M66" s="39" t="s">
        <v>182</v>
      </c>
      <c r="N66" s="26" t="s">
        <v>7872</v>
      </c>
    </row>
    <row r="67" spans="1:14" x14ac:dyDescent="0.2">
      <c r="B67" s="26" t="s">
        <v>8036</v>
      </c>
      <c r="C67" s="57"/>
      <c r="D67" s="57"/>
      <c r="E67" s="57"/>
      <c r="F67" s="57"/>
      <c r="G67" s="57"/>
      <c r="H67" s="57">
        <v>500</v>
      </c>
      <c r="I67" s="57">
        <v>0</v>
      </c>
      <c r="J67" s="57"/>
      <c r="K67" s="58"/>
      <c r="M67" s="39" t="s">
        <v>184</v>
      </c>
      <c r="N67" s="26" t="s">
        <v>8050</v>
      </c>
    </row>
    <row r="68" spans="1:14" x14ac:dyDescent="0.2">
      <c r="B68" s="26" t="s">
        <v>8037</v>
      </c>
      <c r="C68" s="57"/>
      <c r="D68" s="57"/>
      <c r="E68" s="57"/>
      <c r="F68" s="57"/>
      <c r="G68" s="57"/>
      <c r="H68" s="57">
        <v>2478</v>
      </c>
      <c r="I68" s="57">
        <v>2437</v>
      </c>
      <c r="J68" s="57"/>
      <c r="K68" s="58"/>
      <c r="M68" s="39" t="s">
        <v>180</v>
      </c>
      <c r="N68" s="26" t="s">
        <v>8051</v>
      </c>
    </row>
    <row r="69" spans="1:14" x14ac:dyDescent="0.2">
      <c r="B69" s="26" t="s">
        <v>7648</v>
      </c>
      <c r="C69" s="57"/>
      <c r="D69" s="57"/>
      <c r="E69" s="57"/>
      <c r="F69" s="57"/>
      <c r="G69" s="57"/>
      <c r="H69" s="57">
        <v>4485</v>
      </c>
      <c r="I69" s="57">
        <v>5810</v>
      </c>
      <c r="J69" s="57"/>
      <c r="K69" s="58"/>
      <c r="M69" s="39" t="s">
        <v>180</v>
      </c>
      <c r="N69" s="26" t="s">
        <v>7684</v>
      </c>
    </row>
    <row r="70" spans="1:14" x14ac:dyDescent="0.2">
      <c r="B70" s="26" t="s">
        <v>7659</v>
      </c>
      <c r="C70" s="57"/>
      <c r="D70" s="57"/>
      <c r="E70" s="57"/>
      <c r="F70" s="57"/>
      <c r="G70" s="57"/>
      <c r="H70" s="57">
        <v>200</v>
      </c>
      <c r="I70" s="57">
        <v>0</v>
      </c>
      <c r="J70" s="57"/>
      <c r="K70" s="58"/>
      <c r="M70" s="39" t="s">
        <v>184</v>
      </c>
      <c r="N70" s="26" t="s">
        <v>7698</v>
      </c>
    </row>
    <row r="71" spans="1:14" x14ac:dyDescent="0.2">
      <c r="B71" s="26" t="s">
        <v>7450</v>
      </c>
      <c r="C71" s="57"/>
      <c r="D71" s="57"/>
      <c r="E71" s="57"/>
      <c r="F71" s="57"/>
      <c r="G71" s="57"/>
      <c r="H71" s="57">
        <v>118</v>
      </c>
      <c r="I71" s="57">
        <v>119</v>
      </c>
      <c r="J71" s="57"/>
      <c r="K71" s="58"/>
      <c r="M71" s="39" t="s">
        <v>180</v>
      </c>
      <c r="N71" s="26" t="s">
        <v>7701</v>
      </c>
    </row>
    <row r="72" spans="1:14" x14ac:dyDescent="0.2">
      <c r="B72" s="26" t="s">
        <v>8038</v>
      </c>
      <c r="C72" s="57"/>
      <c r="D72" s="57"/>
      <c r="E72" s="57"/>
      <c r="F72" s="57"/>
      <c r="G72" s="57"/>
      <c r="H72" s="57">
        <v>1306</v>
      </c>
      <c r="I72" s="57">
        <v>2639</v>
      </c>
      <c r="J72" s="57"/>
      <c r="K72" s="58"/>
      <c r="M72" s="39" t="s">
        <v>180</v>
      </c>
      <c r="N72" s="26" t="s">
        <v>8052</v>
      </c>
    </row>
    <row r="73" spans="1:14" x14ac:dyDescent="0.2">
      <c r="B73" s="39" t="s">
        <v>221</v>
      </c>
      <c r="C73" s="57"/>
      <c r="D73" s="57"/>
      <c r="E73" s="57"/>
      <c r="F73" s="57"/>
      <c r="G73" s="57"/>
      <c r="H73" s="57">
        <v>10052</v>
      </c>
      <c r="I73" s="57">
        <v>12396</v>
      </c>
      <c r="J73" s="57"/>
      <c r="K73" s="58"/>
      <c r="N73" s="39" t="s">
        <v>7764</v>
      </c>
    </row>
    <row r="74" spans="1:14" x14ac:dyDescent="0.2">
      <c r="B74" s="39" t="s">
        <v>166</v>
      </c>
      <c r="C74" s="57"/>
      <c r="D74" s="57"/>
      <c r="E74" s="57"/>
      <c r="F74" s="57"/>
      <c r="G74" s="57"/>
      <c r="H74" s="57">
        <v>223</v>
      </c>
      <c r="I74" s="57">
        <v>161</v>
      </c>
      <c r="J74" s="57"/>
      <c r="K74" s="58"/>
    </row>
    <row r="75" spans="1:14" x14ac:dyDescent="0.2">
      <c r="C75" s="57"/>
      <c r="D75" s="57"/>
      <c r="E75" s="57"/>
      <c r="F75" s="57"/>
      <c r="G75" s="57"/>
      <c r="H75" s="57"/>
      <c r="I75" s="57"/>
      <c r="J75" s="57"/>
      <c r="K75" s="58"/>
    </row>
    <row r="76" spans="1:14" x14ac:dyDescent="0.2">
      <c r="A76" s="39">
        <v>2024</v>
      </c>
      <c r="C76" s="57"/>
      <c r="D76" s="57"/>
      <c r="E76" s="57"/>
      <c r="F76" s="57"/>
      <c r="G76" s="57"/>
      <c r="H76" s="57"/>
      <c r="I76" s="57"/>
      <c r="J76" s="57"/>
      <c r="K76" s="58"/>
    </row>
    <row r="77" spans="1:14" x14ac:dyDescent="0.2">
      <c r="B77" s="26" t="s">
        <v>8053</v>
      </c>
      <c r="C77" s="57"/>
      <c r="D77" s="57"/>
      <c r="E77" s="57"/>
      <c r="F77" s="57"/>
      <c r="G77" s="57"/>
      <c r="H77" s="57">
        <v>400</v>
      </c>
      <c r="I77" s="57">
        <v>0</v>
      </c>
      <c r="J77" s="57"/>
      <c r="K77" s="58"/>
      <c r="M77" s="39" t="s">
        <v>184</v>
      </c>
      <c r="N77" s="26" t="s">
        <v>8058</v>
      </c>
    </row>
    <row r="78" spans="1:14" x14ac:dyDescent="0.2">
      <c r="B78" s="26" t="s">
        <v>8054</v>
      </c>
      <c r="C78" s="57"/>
      <c r="D78" s="57"/>
      <c r="E78" s="57"/>
      <c r="F78" s="57"/>
      <c r="G78" s="57"/>
      <c r="H78" s="57">
        <v>445</v>
      </c>
      <c r="I78" s="57">
        <v>899</v>
      </c>
      <c r="J78" s="57"/>
      <c r="K78" s="58"/>
      <c r="M78" s="39" t="s">
        <v>180</v>
      </c>
      <c r="N78" s="26" t="s">
        <v>8059</v>
      </c>
    </row>
    <row r="79" spans="1:14" x14ac:dyDescent="0.2">
      <c r="B79" s="26" t="s">
        <v>8055</v>
      </c>
      <c r="C79" s="57"/>
      <c r="D79" s="57"/>
      <c r="E79" s="57"/>
      <c r="F79" s="57"/>
      <c r="G79" s="57"/>
      <c r="H79" s="57">
        <v>200</v>
      </c>
      <c r="I79" s="57">
        <v>0</v>
      </c>
      <c r="J79" s="57"/>
      <c r="K79" s="58"/>
      <c r="M79" s="39" t="s">
        <v>184</v>
      </c>
      <c r="N79" s="26" t="s">
        <v>8060</v>
      </c>
    </row>
    <row r="80" spans="1:14" x14ac:dyDescent="0.2">
      <c r="B80" s="26" t="s">
        <v>7724</v>
      </c>
      <c r="C80" s="57"/>
      <c r="D80" s="57"/>
      <c r="E80" s="57"/>
      <c r="F80" s="57"/>
      <c r="G80" s="57"/>
      <c r="H80" s="57">
        <v>122</v>
      </c>
      <c r="I80" s="57">
        <v>247</v>
      </c>
      <c r="J80" s="57"/>
      <c r="K80" s="58"/>
      <c r="M80" s="39" t="s">
        <v>180</v>
      </c>
      <c r="N80" s="26" t="s">
        <v>7844</v>
      </c>
    </row>
    <row r="81" spans="1:14" x14ac:dyDescent="0.2">
      <c r="B81" s="26" t="s">
        <v>7450</v>
      </c>
      <c r="C81" s="57"/>
      <c r="D81" s="57"/>
      <c r="E81" s="57"/>
      <c r="F81" s="57"/>
      <c r="G81" s="57"/>
      <c r="H81" s="57">
        <v>20</v>
      </c>
      <c r="I81" s="57">
        <v>40</v>
      </c>
      <c r="J81" s="57"/>
      <c r="K81" s="58"/>
      <c r="M81" s="39" t="s">
        <v>180</v>
      </c>
      <c r="N81" s="26" t="s">
        <v>8061</v>
      </c>
    </row>
    <row r="82" spans="1:14" x14ac:dyDescent="0.2">
      <c r="B82" s="26" t="s">
        <v>8056</v>
      </c>
      <c r="C82" s="57"/>
      <c r="D82" s="57"/>
      <c r="E82" s="57"/>
      <c r="F82" s="57"/>
      <c r="G82" s="57"/>
      <c r="H82" s="57">
        <v>100</v>
      </c>
      <c r="I82" s="57">
        <v>0</v>
      </c>
      <c r="J82" s="57"/>
      <c r="K82" s="58"/>
      <c r="M82" s="39" t="s">
        <v>184</v>
      </c>
      <c r="N82" s="26" t="s">
        <v>8062</v>
      </c>
    </row>
    <row r="83" spans="1:14" x14ac:dyDescent="0.2">
      <c r="B83" s="26" t="s">
        <v>8057</v>
      </c>
      <c r="C83" s="57"/>
      <c r="D83" s="57"/>
      <c r="E83" s="57"/>
      <c r="F83" s="57"/>
      <c r="G83" s="57"/>
      <c r="H83" s="57">
        <v>300</v>
      </c>
      <c r="I83" s="57">
        <v>0</v>
      </c>
      <c r="J83" s="57"/>
      <c r="K83" s="58"/>
      <c r="M83" s="39" t="s">
        <v>184</v>
      </c>
      <c r="N83" s="26" t="s">
        <v>8063</v>
      </c>
    </row>
    <row r="84" spans="1:14" x14ac:dyDescent="0.2">
      <c r="B84" s="39" t="s">
        <v>221</v>
      </c>
      <c r="C84" s="57"/>
      <c r="D84" s="57"/>
      <c r="E84" s="57"/>
      <c r="F84" s="57"/>
      <c r="G84" s="57"/>
      <c r="H84" s="57">
        <v>-201</v>
      </c>
      <c r="I84" s="57">
        <v>-398</v>
      </c>
      <c r="J84" s="57"/>
      <c r="K84" s="58"/>
      <c r="N84" s="3" t="s">
        <v>2338</v>
      </c>
    </row>
    <row r="85" spans="1:14" x14ac:dyDescent="0.2">
      <c r="B85" s="39" t="s">
        <v>166</v>
      </c>
      <c r="C85" s="57"/>
      <c r="D85" s="57"/>
      <c r="E85" s="57"/>
      <c r="F85" s="57"/>
      <c r="G85" s="57"/>
      <c r="H85" s="57">
        <v>148</v>
      </c>
      <c r="I85" s="57">
        <v>12</v>
      </c>
      <c r="J85" s="57"/>
      <c r="K85" s="58"/>
    </row>
    <row r="86" spans="1:14" x14ac:dyDescent="0.2">
      <c r="C86" s="57"/>
      <c r="D86" s="57"/>
      <c r="E86" s="57"/>
      <c r="F86" s="57"/>
      <c r="G86" s="57"/>
      <c r="H86" s="57"/>
      <c r="I86" s="57"/>
      <c r="J86" s="57"/>
      <c r="K86" s="58"/>
    </row>
    <row r="87" spans="1:14" x14ac:dyDescent="0.2">
      <c r="C87" s="57"/>
      <c r="D87" s="57"/>
      <c r="E87" s="57"/>
      <c r="F87" s="57"/>
      <c r="G87" s="57"/>
      <c r="H87" s="57"/>
      <c r="I87" s="57"/>
      <c r="J87" s="57"/>
      <c r="K87" s="58"/>
    </row>
    <row r="88" spans="1:14" x14ac:dyDescent="0.2">
      <c r="A88" s="59" t="s">
        <v>6459</v>
      </c>
      <c r="C88" s="57"/>
      <c r="D88" s="57"/>
      <c r="E88" s="57"/>
      <c r="F88" s="57"/>
      <c r="G88" s="57"/>
      <c r="H88" s="57"/>
      <c r="I88" s="57"/>
      <c r="J88" s="57"/>
      <c r="K88" s="58"/>
    </row>
    <row r="89" spans="1:14" x14ac:dyDescent="0.2">
      <c r="B89" s="39" t="s">
        <v>578</v>
      </c>
      <c r="C89" s="57"/>
      <c r="D89" s="57"/>
      <c r="E89" s="57"/>
      <c r="F89" s="57"/>
      <c r="G89" s="57"/>
      <c r="H89" s="57"/>
      <c r="I89" s="57">
        <v>-1028</v>
      </c>
      <c r="J89" s="57"/>
      <c r="K89" s="58"/>
      <c r="N89" s="39" t="s">
        <v>8936</v>
      </c>
    </row>
    <row r="90" spans="1:14" x14ac:dyDescent="0.2">
      <c r="B90" s="39" t="s">
        <v>579</v>
      </c>
      <c r="C90" s="57"/>
      <c r="D90" s="57"/>
      <c r="E90" s="57"/>
      <c r="F90" s="57"/>
      <c r="G90" s="57"/>
      <c r="H90" s="57"/>
      <c r="I90" s="57">
        <v>5514</v>
      </c>
      <c r="J90" s="57"/>
      <c r="K90" s="58"/>
      <c r="N90" s="39" t="s">
        <v>8935</v>
      </c>
    </row>
    <row r="91" spans="1:14" x14ac:dyDescent="0.2">
      <c r="B91" s="39" t="s">
        <v>5745</v>
      </c>
      <c r="C91" s="57"/>
      <c r="D91" s="57"/>
      <c r="E91" s="57"/>
      <c r="F91" s="57"/>
      <c r="G91" s="57"/>
      <c r="H91" s="57"/>
      <c r="I91" s="57">
        <v>280</v>
      </c>
      <c r="J91" s="57"/>
      <c r="K91" s="58"/>
    </row>
    <row r="92" spans="1:14" x14ac:dyDescent="0.2">
      <c r="B92" s="36" t="s">
        <v>8064</v>
      </c>
      <c r="C92" s="57"/>
      <c r="D92" s="57"/>
      <c r="E92" s="57"/>
      <c r="F92" s="57"/>
      <c r="G92" s="57"/>
      <c r="H92" s="57"/>
      <c r="I92" s="48">
        <v>277</v>
      </c>
      <c r="J92" s="57"/>
      <c r="K92" s="58"/>
      <c r="N92" s="39" t="s">
        <v>7849</v>
      </c>
    </row>
    <row r="93" spans="1:14" x14ac:dyDescent="0.2">
      <c r="B93" s="36" t="s">
        <v>7765</v>
      </c>
      <c r="C93" s="57"/>
      <c r="D93" s="57"/>
      <c r="E93" s="57"/>
      <c r="F93" s="57"/>
      <c r="G93" s="57"/>
      <c r="H93" s="57"/>
      <c r="I93" s="48">
        <v>2087</v>
      </c>
      <c r="J93" s="57"/>
      <c r="K93" s="58"/>
      <c r="N93" s="39" t="s">
        <v>7768</v>
      </c>
    </row>
    <row r="94" spans="1:14" x14ac:dyDescent="0.2">
      <c r="B94" s="36" t="s">
        <v>7719</v>
      </c>
      <c r="C94" s="57"/>
      <c r="D94" s="57"/>
      <c r="E94" s="57"/>
      <c r="F94" s="57"/>
      <c r="G94" s="57"/>
      <c r="H94" s="57"/>
      <c r="I94" s="48">
        <v>32</v>
      </c>
      <c r="J94" s="57"/>
      <c r="K94" s="58"/>
      <c r="N94" s="39" t="s">
        <v>7769</v>
      </c>
    </row>
    <row r="95" spans="1:14" x14ac:dyDescent="0.2">
      <c r="C95" s="57"/>
      <c r="D95" s="57"/>
      <c r="E95" s="57"/>
      <c r="F95" s="57"/>
      <c r="G95" s="57"/>
      <c r="H95" s="57"/>
      <c r="I95" s="57"/>
      <c r="J95" s="57"/>
      <c r="K95" s="58"/>
    </row>
    <row r="96" spans="1:14" x14ac:dyDescent="0.2">
      <c r="C96" s="57"/>
      <c r="D96" s="57"/>
      <c r="E96" s="57"/>
      <c r="F96" s="57"/>
      <c r="G96" s="57"/>
      <c r="H96" s="57"/>
      <c r="I96" s="57"/>
      <c r="J96" s="57"/>
      <c r="K96" s="58"/>
    </row>
    <row r="97" spans="1:14" ht="25.5" x14ac:dyDescent="0.2">
      <c r="A97" s="61" t="s">
        <v>6460</v>
      </c>
      <c r="B97" s="62"/>
      <c r="C97" s="66" t="s">
        <v>3292</v>
      </c>
      <c r="D97" s="66" t="s">
        <v>3293</v>
      </c>
      <c r="E97" s="70" t="s">
        <v>7761</v>
      </c>
      <c r="F97" s="57"/>
      <c r="G97" s="57"/>
      <c r="H97" s="57"/>
      <c r="I97" s="57"/>
      <c r="J97" s="57"/>
      <c r="K97" s="58"/>
    </row>
    <row r="98" spans="1:14" x14ac:dyDescent="0.2">
      <c r="A98" s="62"/>
      <c r="B98" s="62" t="s">
        <v>6461</v>
      </c>
      <c r="C98" s="65">
        <f>-I91</f>
        <v>-280</v>
      </c>
      <c r="D98" s="62"/>
      <c r="E98" s="65"/>
      <c r="F98" s="57"/>
      <c r="G98" s="57"/>
      <c r="H98" s="57"/>
      <c r="I98" s="57"/>
      <c r="J98" s="57"/>
      <c r="K98" s="58"/>
    </row>
    <row r="99" spans="1:14" x14ac:dyDescent="0.2">
      <c r="A99" s="62"/>
      <c r="B99" s="51" t="s">
        <v>8064</v>
      </c>
      <c r="C99" s="65">
        <f t="shared" ref="C99:C101" si="0">-I92</f>
        <v>-277</v>
      </c>
      <c r="D99" s="65"/>
      <c r="E99" s="65"/>
      <c r="F99" s="57"/>
      <c r="G99" s="57"/>
      <c r="H99" s="57"/>
      <c r="I99" s="57"/>
      <c r="J99" s="57"/>
      <c r="K99" s="58"/>
    </row>
    <row r="100" spans="1:14" x14ac:dyDescent="0.2">
      <c r="A100" s="62"/>
      <c r="B100" s="51" t="s">
        <v>7765</v>
      </c>
      <c r="C100" s="65">
        <f t="shared" si="0"/>
        <v>-2087</v>
      </c>
      <c r="D100" s="65"/>
      <c r="E100" s="65"/>
      <c r="F100" s="57"/>
      <c r="G100" s="57"/>
      <c r="H100" s="57"/>
      <c r="I100" s="57"/>
      <c r="J100" s="57"/>
      <c r="K100" s="58"/>
    </row>
    <row r="101" spans="1:14" x14ac:dyDescent="0.2">
      <c r="A101" s="62"/>
      <c r="B101" s="51" t="s">
        <v>7719</v>
      </c>
      <c r="C101" s="65">
        <f t="shared" si="0"/>
        <v>-32</v>
      </c>
      <c r="D101" s="65"/>
      <c r="E101" s="65"/>
      <c r="F101" s="57"/>
      <c r="G101" s="57"/>
      <c r="H101" s="57"/>
      <c r="I101" s="57"/>
      <c r="J101" s="57"/>
      <c r="K101" s="58"/>
    </row>
    <row r="102" spans="1:14" x14ac:dyDescent="0.2">
      <c r="A102" s="62"/>
      <c r="B102" s="51" t="s">
        <v>7772</v>
      </c>
      <c r="C102" s="65">
        <v>-100000</v>
      </c>
      <c r="D102" s="65">
        <v>-288</v>
      </c>
      <c r="E102" s="65"/>
      <c r="F102" s="57"/>
      <c r="G102" s="57"/>
      <c r="H102" s="57"/>
      <c r="I102" s="57"/>
      <c r="J102" s="57"/>
      <c r="K102" s="58"/>
      <c r="N102" s="39" t="s">
        <v>7773</v>
      </c>
    </row>
    <row r="103" spans="1:14" x14ac:dyDescent="0.2">
      <c r="A103" s="62"/>
      <c r="B103" s="68" t="s">
        <v>9013</v>
      </c>
      <c r="C103" s="65">
        <v>-403</v>
      </c>
      <c r="D103" s="65">
        <v>-403</v>
      </c>
      <c r="E103" s="65"/>
      <c r="F103" s="57"/>
      <c r="G103" s="57"/>
      <c r="H103" s="57"/>
      <c r="I103" s="57"/>
      <c r="J103" s="57"/>
      <c r="K103" s="58"/>
      <c r="N103" s="3" t="s">
        <v>9015</v>
      </c>
    </row>
    <row r="104" spans="1:14" x14ac:dyDescent="0.2">
      <c r="A104" s="62"/>
      <c r="B104" s="68" t="s">
        <v>9014</v>
      </c>
      <c r="C104" s="65">
        <v>-231</v>
      </c>
      <c r="D104" s="65">
        <v>-231</v>
      </c>
      <c r="E104" s="65"/>
      <c r="F104" s="57"/>
      <c r="G104" s="57"/>
      <c r="H104" s="57"/>
      <c r="I104" s="57"/>
      <c r="J104" s="57"/>
      <c r="K104" s="58"/>
      <c r="N104" s="3" t="s">
        <v>9016</v>
      </c>
    </row>
    <row r="105" spans="1:14" x14ac:dyDescent="0.2">
      <c r="A105" s="62"/>
      <c r="B105" s="68" t="s">
        <v>7599</v>
      </c>
      <c r="C105" s="65"/>
      <c r="D105" s="65"/>
      <c r="E105" s="65">
        <v>-4000</v>
      </c>
      <c r="F105" s="57"/>
      <c r="G105" s="57"/>
      <c r="H105" s="57"/>
      <c r="I105" s="57"/>
      <c r="J105" s="57"/>
      <c r="K105" s="58"/>
      <c r="N105" s="26" t="s">
        <v>7884</v>
      </c>
    </row>
    <row r="106" spans="1:14" x14ac:dyDescent="0.2">
      <c r="A106" s="62"/>
      <c r="B106" s="68" t="s">
        <v>7882</v>
      </c>
      <c r="C106" s="65"/>
      <c r="D106" s="65"/>
      <c r="E106" s="65">
        <v>-1800</v>
      </c>
      <c r="F106" s="57"/>
      <c r="G106" s="57"/>
      <c r="H106" s="57"/>
      <c r="I106" s="57"/>
      <c r="J106" s="57"/>
      <c r="K106" s="58"/>
      <c r="N106" s="26" t="s">
        <v>7885</v>
      </c>
    </row>
    <row r="107" spans="1:14" x14ac:dyDescent="0.2">
      <c r="A107" s="62"/>
      <c r="B107" s="68" t="s">
        <v>7883</v>
      </c>
      <c r="C107" s="65"/>
      <c r="D107" s="65"/>
      <c r="E107" s="65">
        <v>-1600</v>
      </c>
      <c r="F107" s="57"/>
      <c r="G107" s="57"/>
      <c r="H107" s="57"/>
      <c r="I107" s="57"/>
      <c r="J107" s="57"/>
      <c r="K107" s="58"/>
      <c r="N107" s="26" t="s">
        <v>7886</v>
      </c>
    </row>
    <row r="108" spans="1:14" x14ac:dyDescent="0.2">
      <c r="A108" s="62"/>
      <c r="B108" s="62"/>
      <c r="C108" s="65"/>
      <c r="D108" s="65"/>
      <c r="E108" s="65"/>
      <c r="F108" s="57"/>
      <c r="G108" s="57"/>
      <c r="H108" s="57"/>
      <c r="I108" s="57"/>
      <c r="J108" s="57"/>
      <c r="K108" s="58"/>
    </row>
    <row r="109" spans="1:14" x14ac:dyDescent="0.2">
      <c r="A109" s="69" t="s">
        <v>146</v>
      </c>
      <c r="B109" s="49"/>
      <c r="C109" s="71">
        <f>SUM(C98:C107)</f>
        <v>-103310</v>
      </c>
      <c r="D109" s="71">
        <f t="shared" ref="D109:E109" si="1">SUM(D98:D107)</f>
        <v>-922</v>
      </c>
      <c r="E109" s="71">
        <f t="shared" si="1"/>
        <v>-7400</v>
      </c>
      <c r="F109" s="57"/>
      <c r="G109" s="57"/>
      <c r="H109" s="57"/>
      <c r="I109" s="57"/>
      <c r="J109" s="57"/>
      <c r="K109" s="57"/>
    </row>
    <row r="110" spans="1:14" x14ac:dyDescent="0.2">
      <c r="A110" s="62"/>
      <c r="B110" s="49"/>
      <c r="C110" s="50"/>
      <c r="D110" s="50"/>
      <c r="E110" s="50"/>
      <c r="F110" s="57"/>
      <c r="G110" s="57"/>
      <c r="H110" s="57"/>
      <c r="I110" s="57"/>
      <c r="J110" s="57"/>
      <c r="K110" s="57"/>
    </row>
    <row r="111" spans="1:14" x14ac:dyDescent="0.2">
      <c r="A111" s="62" t="s">
        <v>7759</v>
      </c>
      <c r="B111" s="49"/>
      <c r="C111" s="50"/>
      <c r="D111" s="50"/>
      <c r="E111" s="50">
        <f>E109+D109</f>
        <v>-8322</v>
      </c>
      <c r="F111" s="57"/>
      <c r="G111" s="57"/>
      <c r="H111" s="57"/>
      <c r="I111" s="57"/>
      <c r="J111" s="57"/>
      <c r="K111" s="57"/>
    </row>
    <row r="112" spans="1:14" x14ac:dyDescent="0.2">
      <c r="C112" s="57"/>
      <c r="D112" s="57"/>
      <c r="E112" s="57"/>
      <c r="F112" s="57"/>
      <c r="G112" s="57"/>
      <c r="H112" s="57"/>
      <c r="I112" s="57"/>
      <c r="J112" s="57"/>
      <c r="K112" s="57"/>
    </row>
    <row r="113" spans="3:11" x14ac:dyDescent="0.2">
      <c r="C113" s="57"/>
      <c r="D113" s="57"/>
      <c r="E113" s="57"/>
      <c r="F113" s="57"/>
      <c r="G113" s="57"/>
      <c r="H113" s="57"/>
      <c r="I113" s="57"/>
      <c r="J113" s="57"/>
      <c r="K113" s="57"/>
    </row>
    <row r="114" spans="3:11" x14ac:dyDescent="0.2">
      <c r="C114" s="57"/>
      <c r="D114" s="57"/>
      <c r="E114" s="57"/>
      <c r="F114" s="57"/>
      <c r="G114" s="57"/>
      <c r="H114" s="57"/>
      <c r="I114" s="57"/>
      <c r="J114" s="57"/>
      <c r="K114" s="57"/>
    </row>
    <row r="115" spans="3:11" x14ac:dyDescent="0.2">
      <c r="C115" s="57"/>
      <c r="D115" s="57"/>
      <c r="E115" s="57"/>
      <c r="F115" s="57"/>
      <c r="G115" s="57"/>
      <c r="H115" s="57"/>
      <c r="I115" s="57"/>
      <c r="J115" s="57"/>
      <c r="K115" s="57"/>
    </row>
    <row r="116" spans="3:11" x14ac:dyDescent="0.2">
      <c r="C116" s="57"/>
      <c r="D116" s="57"/>
      <c r="E116" s="57"/>
      <c r="F116" s="57"/>
      <c r="G116" s="57"/>
      <c r="H116" s="57"/>
      <c r="I116" s="57"/>
      <c r="J116" s="57"/>
      <c r="K116" s="57"/>
    </row>
    <row r="117" spans="3:11" x14ac:dyDescent="0.2">
      <c r="C117" s="57"/>
      <c r="D117" s="57"/>
      <c r="E117" s="57"/>
      <c r="F117" s="57"/>
      <c r="G117" s="57"/>
      <c r="H117" s="57"/>
      <c r="I117" s="57"/>
      <c r="J117" s="57"/>
      <c r="K117" s="57"/>
    </row>
    <row r="118" spans="3:11" x14ac:dyDescent="0.2">
      <c r="C118" s="57"/>
      <c r="D118" s="57"/>
      <c r="E118" s="57"/>
      <c r="F118" s="57"/>
      <c r="G118" s="57"/>
      <c r="H118" s="57"/>
      <c r="I118" s="57"/>
      <c r="J118" s="57"/>
      <c r="K118" s="57"/>
    </row>
    <row r="119" spans="3:11" x14ac:dyDescent="0.2">
      <c r="C119" s="57"/>
      <c r="D119" s="57"/>
      <c r="E119" s="57"/>
      <c r="F119" s="57"/>
      <c r="G119" s="57"/>
      <c r="H119" s="57"/>
      <c r="I119" s="57"/>
      <c r="J119" s="57"/>
      <c r="K119" s="57"/>
    </row>
    <row r="120" spans="3:11" x14ac:dyDescent="0.2">
      <c r="C120" s="57"/>
      <c r="D120" s="57"/>
      <c r="E120" s="57"/>
      <c r="F120" s="57"/>
      <c r="G120" s="57"/>
      <c r="H120" s="57"/>
      <c r="I120" s="57"/>
      <c r="J120" s="57"/>
      <c r="K120" s="57"/>
    </row>
    <row r="121" spans="3:11" x14ac:dyDescent="0.2">
      <c r="C121" s="57"/>
      <c r="D121" s="57"/>
      <c r="E121" s="57"/>
      <c r="F121" s="57"/>
      <c r="G121" s="57"/>
      <c r="H121" s="57"/>
      <c r="I121" s="57"/>
      <c r="J121" s="57"/>
      <c r="K121" s="57"/>
    </row>
    <row r="122" spans="3:11" x14ac:dyDescent="0.2">
      <c r="C122" s="57"/>
      <c r="D122" s="57"/>
      <c r="E122" s="57"/>
      <c r="F122" s="57"/>
      <c r="G122" s="57"/>
      <c r="H122" s="57"/>
      <c r="I122" s="57"/>
      <c r="J122" s="57"/>
      <c r="K122" s="57"/>
    </row>
    <row r="123" spans="3:11" x14ac:dyDescent="0.2">
      <c r="C123" s="57"/>
      <c r="D123" s="57"/>
      <c r="E123" s="57"/>
      <c r="F123" s="57"/>
      <c r="G123" s="57"/>
      <c r="H123" s="57"/>
      <c r="I123" s="57"/>
      <c r="J123" s="57"/>
      <c r="K123" s="57"/>
    </row>
    <row r="124" spans="3:11" x14ac:dyDescent="0.2">
      <c r="C124" s="57"/>
      <c r="D124" s="57"/>
      <c r="E124" s="57"/>
      <c r="F124" s="57"/>
      <c r="G124" s="57"/>
      <c r="H124" s="57"/>
      <c r="I124" s="57"/>
      <c r="J124" s="57"/>
      <c r="K124" s="57"/>
    </row>
    <row r="125" spans="3:11" x14ac:dyDescent="0.2">
      <c r="C125" s="57"/>
      <c r="D125" s="57"/>
      <c r="E125" s="57"/>
      <c r="F125" s="57"/>
      <c r="G125" s="57"/>
      <c r="H125" s="57"/>
      <c r="I125" s="57"/>
      <c r="J125" s="57"/>
      <c r="K125" s="57"/>
    </row>
    <row r="126" spans="3:11" x14ac:dyDescent="0.2">
      <c r="C126" s="57"/>
      <c r="D126" s="57"/>
      <c r="E126" s="57"/>
      <c r="F126" s="57"/>
      <c r="G126" s="57"/>
      <c r="H126" s="57"/>
      <c r="I126" s="57"/>
      <c r="J126" s="57"/>
      <c r="K126" s="57"/>
    </row>
    <row r="127" spans="3:11" x14ac:dyDescent="0.2">
      <c r="C127" s="57"/>
      <c r="D127" s="57"/>
      <c r="E127" s="57"/>
      <c r="F127" s="57"/>
      <c r="G127" s="57"/>
      <c r="H127" s="57"/>
      <c r="I127" s="57"/>
      <c r="J127" s="57"/>
      <c r="K127" s="57"/>
    </row>
    <row r="128" spans="3:11" x14ac:dyDescent="0.2">
      <c r="C128" s="57"/>
      <c r="D128" s="57"/>
      <c r="E128" s="57"/>
      <c r="F128" s="57"/>
      <c r="G128" s="57"/>
      <c r="H128" s="57"/>
      <c r="I128" s="57"/>
      <c r="J128" s="57"/>
      <c r="K128" s="57"/>
    </row>
    <row r="129" spans="3:11" x14ac:dyDescent="0.2">
      <c r="C129" s="57"/>
      <c r="D129" s="57"/>
      <c r="E129" s="57"/>
      <c r="F129" s="57"/>
      <c r="G129" s="57"/>
      <c r="H129" s="57"/>
      <c r="I129" s="57"/>
      <c r="J129" s="57"/>
      <c r="K129" s="57"/>
    </row>
    <row r="130" spans="3:11" x14ac:dyDescent="0.2">
      <c r="C130" s="57"/>
      <c r="D130" s="57"/>
      <c r="E130" s="57"/>
      <c r="F130" s="57"/>
      <c r="G130" s="57"/>
      <c r="H130" s="57"/>
      <c r="I130" s="57"/>
      <c r="J130" s="57"/>
      <c r="K130" s="57"/>
    </row>
    <row r="131" spans="3:11" x14ac:dyDescent="0.2">
      <c r="C131" s="57"/>
      <c r="D131" s="57"/>
      <c r="E131" s="57"/>
      <c r="F131" s="57"/>
      <c r="G131" s="57"/>
      <c r="H131" s="57"/>
      <c r="I131" s="57"/>
      <c r="J131" s="57"/>
      <c r="K131" s="57"/>
    </row>
    <row r="132" spans="3:11" x14ac:dyDescent="0.2">
      <c r="C132" s="57"/>
      <c r="D132" s="57"/>
      <c r="E132" s="57"/>
      <c r="F132" s="57"/>
      <c r="G132" s="57"/>
      <c r="H132" s="57"/>
      <c r="I132" s="57"/>
      <c r="J132" s="57"/>
      <c r="K132" s="57"/>
    </row>
    <row r="133" spans="3:11" x14ac:dyDescent="0.2">
      <c r="C133" s="57"/>
      <c r="D133" s="57"/>
      <c r="E133" s="57"/>
      <c r="F133" s="57"/>
      <c r="G133" s="57"/>
      <c r="H133" s="57"/>
      <c r="I133" s="57"/>
      <c r="J133" s="57"/>
      <c r="K133" s="57"/>
    </row>
    <row r="134" spans="3:11" x14ac:dyDescent="0.2">
      <c r="C134" s="57"/>
      <c r="D134" s="57"/>
      <c r="E134" s="57"/>
      <c r="F134" s="57"/>
      <c r="G134" s="57"/>
      <c r="H134" s="57"/>
      <c r="I134" s="57"/>
      <c r="J134" s="57"/>
      <c r="K134" s="57"/>
    </row>
    <row r="135" spans="3:11" x14ac:dyDescent="0.2">
      <c r="C135" s="57"/>
      <c r="D135" s="57"/>
      <c r="E135" s="57"/>
      <c r="F135" s="57"/>
      <c r="G135" s="57"/>
      <c r="H135" s="57"/>
      <c r="I135" s="57"/>
      <c r="J135" s="57"/>
      <c r="K135" s="57"/>
    </row>
    <row r="136" spans="3:11" x14ac:dyDescent="0.2">
      <c r="C136" s="57"/>
      <c r="D136" s="57"/>
      <c r="E136" s="57"/>
      <c r="F136" s="57"/>
      <c r="G136" s="57"/>
      <c r="H136" s="57"/>
      <c r="I136" s="57"/>
      <c r="J136" s="57"/>
      <c r="K136" s="57"/>
    </row>
  </sheetData>
  <hyperlinks>
    <hyperlink ref="A1" location="'statewide summary'!Print_Titles" display="Link to Summary Worksheet" xr:uid="{AF65E287-CD62-467E-8533-60F96F5DA1CF}"/>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2/19/2025</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70FC9-DAC5-4050-8013-E2E4DD8FC1A2}">
  <dimension ref="A1:N158"/>
  <sheetViews>
    <sheetView showGridLines="0" workbookViewId="0">
      <pane xSplit="2" ySplit="10" topLeftCell="C11" activePane="bottomRight" state="frozen"/>
      <selection pane="topRight" activeCell="C1" sqref="C1"/>
      <selection pane="bottomLeft" activeCell="A14" sqref="A14"/>
      <selection pane="bottomRight" activeCell="B24" sqref="B24"/>
    </sheetView>
  </sheetViews>
  <sheetFormatPr defaultRowHeight="12.75" x14ac:dyDescent="0.2"/>
  <cols>
    <col min="1" max="1" width="5.7109375" style="39" customWidth="1"/>
    <col min="2" max="2" width="32.85546875" style="39" customWidth="1"/>
    <col min="3" max="9" width="13.7109375" style="39" customWidth="1"/>
    <col min="10" max="10" width="2.28515625" style="39" customWidth="1"/>
    <col min="11" max="11" width="9.140625" style="39"/>
    <col min="12" max="12" width="1.85546875" style="39" customWidth="1"/>
    <col min="13" max="16384" width="9.140625" style="39"/>
  </cols>
  <sheetData>
    <row r="1" spans="1:11" ht="16.149999999999999" customHeight="1" x14ac:dyDescent="0.2">
      <c r="A1" s="92" t="s">
        <v>8923</v>
      </c>
    </row>
    <row r="2" spans="1:11" ht="14.45" customHeight="1" x14ac:dyDescent="0.2">
      <c r="B2" s="94" t="s">
        <v>1399</v>
      </c>
    </row>
    <row r="3" spans="1:11" ht="2.1" customHeight="1" x14ac:dyDescent="0.2"/>
    <row r="4" spans="1:11" ht="14.45" customHeight="1" x14ac:dyDescent="0.2">
      <c r="B4" s="46" t="s">
        <v>1</v>
      </c>
    </row>
    <row r="5" spans="1:11" ht="1.1499999999999999" customHeight="1" x14ac:dyDescent="0.2"/>
    <row r="6" spans="1:11" ht="14.45" customHeight="1" x14ac:dyDescent="0.2">
      <c r="B6" s="46" t="s">
        <v>2</v>
      </c>
    </row>
    <row r="7" spans="1:11" ht="0.75" customHeight="1" x14ac:dyDescent="0.2"/>
    <row r="8" spans="1:11" ht="14.45" customHeight="1" x14ac:dyDescent="0.2">
      <c r="B8" s="47" t="s">
        <v>3</v>
      </c>
    </row>
    <row r="9" spans="1:11" x14ac:dyDescent="0.2">
      <c r="B9" s="42" t="s">
        <v>4</v>
      </c>
      <c r="C9" s="37" t="s">
        <v>4</v>
      </c>
      <c r="D9" s="37" t="s">
        <v>4</v>
      </c>
      <c r="E9" s="37" t="s">
        <v>4</v>
      </c>
      <c r="F9" s="37" t="s">
        <v>4</v>
      </c>
      <c r="G9" s="37" t="s">
        <v>4</v>
      </c>
      <c r="H9" s="37" t="s">
        <v>5</v>
      </c>
      <c r="I9" s="37" t="s">
        <v>174</v>
      </c>
    </row>
    <row r="10" spans="1:11" x14ac:dyDescent="0.2">
      <c r="B10" s="43" t="s">
        <v>4</v>
      </c>
      <c r="C10" s="38" t="s">
        <v>7</v>
      </c>
      <c r="D10" s="38" t="s">
        <v>8</v>
      </c>
      <c r="E10" s="38" t="s">
        <v>9</v>
      </c>
      <c r="F10" s="38" t="s">
        <v>10</v>
      </c>
      <c r="G10" s="38" t="s">
        <v>11</v>
      </c>
      <c r="H10" s="38" t="s">
        <v>12</v>
      </c>
      <c r="I10" s="38" t="s">
        <v>13</v>
      </c>
      <c r="K10" s="54" t="s">
        <v>331</v>
      </c>
    </row>
    <row r="11" spans="1:11" x14ac:dyDescent="0.2">
      <c r="B11" s="42" t="s">
        <v>153</v>
      </c>
      <c r="C11" s="86">
        <v>0</v>
      </c>
      <c r="D11" s="86">
        <v>0</v>
      </c>
      <c r="E11" s="86">
        <v>0</v>
      </c>
      <c r="F11" s="86">
        <v>0</v>
      </c>
      <c r="G11" s="86">
        <v>0</v>
      </c>
      <c r="H11" s="86">
        <v>2376508</v>
      </c>
      <c r="I11" s="86">
        <v>2484520</v>
      </c>
    </row>
    <row r="12" spans="1:11" x14ac:dyDescent="0.2">
      <c r="B12" s="42" t="s">
        <v>1411</v>
      </c>
      <c r="C12" s="86">
        <v>544806.30599999998</v>
      </c>
      <c r="D12" s="86">
        <v>631041.36800000002</v>
      </c>
      <c r="E12" s="86">
        <v>628137.73300000001</v>
      </c>
      <c r="F12" s="86">
        <v>702092.60400000005</v>
      </c>
      <c r="G12" s="86">
        <v>972411.64309999999</v>
      </c>
      <c r="H12" s="86">
        <v>0</v>
      </c>
      <c r="I12" s="86">
        <v>0</v>
      </c>
    </row>
    <row r="13" spans="1:11" x14ac:dyDescent="0.2">
      <c r="B13" s="42" t="s">
        <v>1408</v>
      </c>
      <c r="C13" s="86">
        <v>100195.90700000001</v>
      </c>
      <c r="D13" s="86">
        <v>111773.489</v>
      </c>
      <c r="E13" s="86">
        <v>115193.569</v>
      </c>
      <c r="F13" s="86">
        <v>158300.163</v>
      </c>
      <c r="G13" s="86">
        <v>141360.95551999999</v>
      </c>
      <c r="H13" s="86">
        <v>0</v>
      </c>
      <c r="I13" s="86">
        <v>0</v>
      </c>
    </row>
    <row r="14" spans="1:11" x14ac:dyDescent="0.2">
      <c r="B14" s="42" t="s">
        <v>1407</v>
      </c>
      <c r="C14" s="86">
        <v>33455.428999999996</v>
      </c>
      <c r="D14" s="86">
        <v>35872.595999999998</v>
      </c>
      <c r="E14" s="86">
        <v>35575.216999999997</v>
      </c>
      <c r="F14" s="86">
        <v>42094.908000000003</v>
      </c>
      <c r="G14" s="86">
        <v>39034.34719</v>
      </c>
      <c r="H14" s="86">
        <v>0</v>
      </c>
      <c r="I14" s="86">
        <v>0</v>
      </c>
    </row>
    <row r="15" spans="1:11" x14ac:dyDescent="0.2">
      <c r="B15" s="42" t="s">
        <v>1406</v>
      </c>
      <c r="C15" s="86">
        <v>182084.128</v>
      </c>
      <c r="D15" s="86">
        <v>195336.37400000001</v>
      </c>
      <c r="E15" s="86">
        <v>192198.848</v>
      </c>
      <c r="F15" s="86">
        <v>236100.27600000001</v>
      </c>
      <c r="G15" s="86">
        <v>261728.70076000001</v>
      </c>
      <c r="H15" s="86">
        <v>0</v>
      </c>
      <c r="I15" s="86">
        <v>0</v>
      </c>
    </row>
    <row r="16" spans="1:11" x14ac:dyDescent="0.2">
      <c r="B16" s="42" t="s">
        <v>1404</v>
      </c>
      <c r="C16" s="86">
        <v>211094.774</v>
      </c>
      <c r="D16" s="86">
        <v>257302.685</v>
      </c>
      <c r="E16" s="86">
        <v>265672.48800000001</v>
      </c>
      <c r="F16" s="86">
        <v>322109.16499999998</v>
      </c>
      <c r="G16" s="86">
        <v>331279.33224000002</v>
      </c>
      <c r="H16" s="86">
        <v>0</v>
      </c>
      <c r="I16" s="86">
        <v>0</v>
      </c>
    </row>
    <row r="17" spans="1:14" x14ac:dyDescent="0.2">
      <c r="B17" s="42" t="s">
        <v>1403</v>
      </c>
      <c r="C17" s="86">
        <v>116879.306</v>
      </c>
      <c r="D17" s="86">
        <v>119432.716</v>
      </c>
      <c r="E17" s="86">
        <v>127580.413</v>
      </c>
      <c r="F17" s="86">
        <v>155635.46100000001</v>
      </c>
      <c r="G17" s="86">
        <v>138338.80411</v>
      </c>
      <c r="H17" s="86">
        <v>0</v>
      </c>
      <c r="I17" s="86">
        <v>0</v>
      </c>
    </row>
    <row r="18" spans="1:14" x14ac:dyDescent="0.2">
      <c r="B18" s="42" t="s">
        <v>1412</v>
      </c>
      <c r="C18" s="86">
        <v>0</v>
      </c>
      <c r="D18" s="86">
        <v>482.91300000000001</v>
      </c>
      <c r="E18" s="86">
        <v>712.83</v>
      </c>
      <c r="F18" s="86">
        <v>2947.5120000000002</v>
      </c>
      <c r="G18" s="86">
        <v>26.512060000000002</v>
      </c>
      <c r="H18" s="86">
        <v>0</v>
      </c>
      <c r="I18" s="86">
        <v>0</v>
      </c>
    </row>
    <row r="19" spans="1:14" x14ac:dyDescent="0.2">
      <c r="B19" s="42" t="s">
        <v>1414</v>
      </c>
      <c r="C19" s="86">
        <v>19420.201000000001</v>
      </c>
      <c r="D19" s="86">
        <v>19642.789000000001</v>
      </c>
      <c r="E19" s="86">
        <v>18673.846000000001</v>
      </c>
      <c r="F19" s="86">
        <v>9142.2819999999992</v>
      </c>
      <c r="G19" s="86">
        <v>22044.640520000001</v>
      </c>
      <c r="H19" s="86">
        <v>0</v>
      </c>
      <c r="I19" s="86">
        <v>0</v>
      </c>
    </row>
    <row r="20" spans="1:14" x14ac:dyDescent="0.2">
      <c r="B20" s="42" t="s">
        <v>778</v>
      </c>
      <c r="C20" s="86">
        <v>16025.763000000001</v>
      </c>
      <c r="D20" s="86">
        <v>14936.263999999999</v>
      </c>
      <c r="E20" s="86">
        <v>16131.790999999999</v>
      </c>
      <c r="F20" s="86">
        <v>2268.6970000000001</v>
      </c>
      <c r="G20" s="86">
        <v>26732.332330000001</v>
      </c>
      <c r="H20" s="86">
        <v>0</v>
      </c>
      <c r="I20" s="86">
        <v>0</v>
      </c>
    </row>
    <row r="21" spans="1:14" x14ac:dyDescent="0.2">
      <c r="B21" s="42" t="s">
        <v>1413</v>
      </c>
      <c r="C21" s="86">
        <v>0</v>
      </c>
      <c r="D21" s="86">
        <v>1397.002</v>
      </c>
      <c r="E21" s="86">
        <v>726.75300000000004</v>
      </c>
      <c r="F21" s="86">
        <v>23582.992999999999</v>
      </c>
      <c r="G21" s="86">
        <v>25739.010859999999</v>
      </c>
      <c r="H21" s="86">
        <v>0</v>
      </c>
      <c r="I21" s="86">
        <v>0</v>
      </c>
    </row>
    <row r="22" spans="1:14" x14ac:dyDescent="0.2">
      <c r="B22" s="45" t="s">
        <v>146</v>
      </c>
      <c r="C22" s="41">
        <v>1223961.814</v>
      </c>
      <c r="D22" s="41">
        <v>1387218.196</v>
      </c>
      <c r="E22" s="41">
        <v>1400603.4879999999</v>
      </c>
      <c r="F22" s="41">
        <v>1654274.061</v>
      </c>
      <c r="G22" s="41">
        <v>1958696.2786900001</v>
      </c>
      <c r="H22" s="41">
        <v>2376508</v>
      </c>
      <c r="I22" s="41">
        <v>2484520</v>
      </c>
    </row>
    <row r="24" spans="1:14" x14ac:dyDescent="0.2">
      <c r="B24" s="72" t="s">
        <v>9036</v>
      </c>
      <c r="C24" s="87"/>
      <c r="D24" s="87"/>
      <c r="E24" s="87"/>
      <c r="F24" s="87"/>
      <c r="G24" s="87"/>
      <c r="H24" s="87"/>
      <c r="I24" s="88">
        <f>I22+K24</f>
        <v>2484520</v>
      </c>
      <c r="K24" s="55">
        <f>SUM(K25:K147)</f>
        <v>0</v>
      </c>
    </row>
    <row r="25" spans="1:14" x14ac:dyDescent="0.2">
      <c r="B25" s="87" t="s">
        <v>257</v>
      </c>
      <c r="C25" s="87"/>
      <c r="D25" s="87"/>
      <c r="E25" s="87"/>
      <c r="F25" s="87"/>
      <c r="G25" s="87"/>
      <c r="H25" s="87"/>
      <c r="I25" s="89">
        <f>I24/I22-1</f>
        <v>0</v>
      </c>
      <c r="K25" s="56"/>
    </row>
    <row r="26" spans="1:14" x14ac:dyDescent="0.2">
      <c r="G26" s="57"/>
      <c r="H26" s="57"/>
      <c r="I26" s="57"/>
      <c r="J26" s="57"/>
      <c r="K26" s="58"/>
    </row>
    <row r="27" spans="1:14" x14ac:dyDescent="0.2">
      <c r="D27" s="57"/>
      <c r="E27" s="57"/>
      <c r="F27" s="57"/>
      <c r="G27" s="57"/>
      <c r="H27" s="57"/>
      <c r="I27" s="57"/>
      <c r="J27" s="57"/>
      <c r="K27" s="58"/>
    </row>
    <row r="28" spans="1:14" x14ac:dyDescent="0.2">
      <c r="A28" s="59" t="s">
        <v>256</v>
      </c>
      <c r="D28" s="57"/>
      <c r="E28" s="57"/>
      <c r="F28" s="57"/>
      <c r="G28" s="57"/>
      <c r="H28" s="57"/>
      <c r="I28" s="57"/>
      <c r="J28" s="57"/>
      <c r="K28" s="58"/>
    </row>
    <row r="29" spans="1:14" x14ac:dyDescent="0.2">
      <c r="C29" s="57"/>
      <c r="D29" s="57"/>
      <c r="E29" s="57"/>
      <c r="F29" s="57"/>
      <c r="G29" s="57"/>
      <c r="H29" s="57"/>
      <c r="I29" s="57"/>
      <c r="J29" s="57"/>
      <c r="K29" s="58"/>
    </row>
    <row r="30" spans="1:14" x14ac:dyDescent="0.2">
      <c r="A30" s="60">
        <v>2021</v>
      </c>
      <c r="C30" s="57"/>
      <c r="D30" s="57"/>
      <c r="E30" s="57"/>
      <c r="F30" s="57"/>
      <c r="G30" s="57"/>
      <c r="H30" s="57"/>
      <c r="I30" s="57"/>
      <c r="J30" s="57"/>
      <c r="K30" s="58"/>
    </row>
    <row r="31" spans="1:14" x14ac:dyDescent="0.2">
      <c r="B31" s="26" t="s">
        <v>7523</v>
      </c>
      <c r="C31" s="57"/>
      <c r="D31" s="57"/>
      <c r="E31" s="57"/>
      <c r="F31" s="57"/>
      <c r="G31" s="57">
        <v>15848</v>
      </c>
      <c r="H31" s="57">
        <v>21655</v>
      </c>
      <c r="I31" s="57"/>
      <c r="J31" s="57"/>
      <c r="K31" s="58"/>
      <c r="M31" s="39" t="s">
        <v>182</v>
      </c>
      <c r="N31" s="26" t="s">
        <v>8073</v>
      </c>
    </row>
    <row r="32" spans="1:14" x14ac:dyDescent="0.2">
      <c r="B32" s="26" t="s">
        <v>7524</v>
      </c>
      <c r="C32" s="57"/>
      <c r="D32" s="57"/>
      <c r="E32" s="57"/>
      <c r="F32" s="57"/>
      <c r="G32" s="57">
        <v>3167</v>
      </c>
      <c r="H32" s="57">
        <v>6527</v>
      </c>
      <c r="I32" s="57"/>
      <c r="J32" s="57"/>
      <c r="K32" s="58"/>
      <c r="M32" s="39" t="s">
        <v>182</v>
      </c>
      <c r="N32" s="26" t="s">
        <v>7559</v>
      </c>
    </row>
    <row r="33" spans="1:14" x14ac:dyDescent="0.2">
      <c r="B33" s="26" t="s">
        <v>5876</v>
      </c>
      <c r="C33" s="57"/>
      <c r="D33" s="57"/>
      <c r="E33" s="57"/>
      <c r="F33" s="57"/>
      <c r="G33" s="57">
        <v>76</v>
      </c>
      <c r="H33" s="57">
        <v>77</v>
      </c>
      <c r="I33" s="57"/>
      <c r="J33" s="57"/>
      <c r="K33" s="58"/>
      <c r="M33" s="39" t="s">
        <v>180</v>
      </c>
      <c r="N33" s="26" t="s">
        <v>7561</v>
      </c>
    </row>
    <row r="34" spans="1:14" x14ac:dyDescent="0.2">
      <c r="B34" s="26" t="s">
        <v>8065</v>
      </c>
      <c r="C34" s="57"/>
      <c r="D34" s="57"/>
      <c r="E34" s="57"/>
      <c r="F34" s="57"/>
      <c r="G34" s="57">
        <v>1500</v>
      </c>
      <c r="H34" s="57">
        <v>0</v>
      </c>
      <c r="I34" s="57"/>
      <c r="J34" s="57"/>
      <c r="K34" s="58"/>
      <c r="M34" s="39" t="s">
        <v>184</v>
      </c>
      <c r="N34" s="26" t="s">
        <v>8074</v>
      </c>
    </row>
    <row r="35" spans="1:14" x14ac:dyDescent="0.2">
      <c r="B35" s="26" t="s">
        <v>8066</v>
      </c>
      <c r="C35" s="57"/>
      <c r="D35" s="57"/>
      <c r="E35" s="57"/>
      <c r="F35" s="57"/>
      <c r="G35" s="57">
        <v>2000</v>
      </c>
      <c r="H35" s="57">
        <v>2021</v>
      </c>
      <c r="I35" s="57"/>
      <c r="J35" s="57"/>
      <c r="K35" s="58"/>
      <c r="M35" s="39" t="s">
        <v>180</v>
      </c>
      <c r="N35" s="26" t="s">
        <v>8075</v>
      </c>
    </row>
    <row r="36" spans="1:14" x14ac:dyDescent="0.2">
      <c r="B36" s="26" t="s">
        <v>8067</v>
      </c>
      <c r="C36" s="57"/>
      <c r="D36" s="57"/>
      <c r="E36" s="57"/>
      <c r="F36" s="57"/>
      <c r="G36" s="57">
        <v>15876</v>
      </c>
      <c r="H36" s="57">
        <v>20207</v>
      </c>
      <c r="I36" s="57"/>
      <c r="J36" s="57"/>
      <c r="K36" s="58"/>
      <c r="M36" s="39" t="s">
        <v>180</v>
      </c>
      <c r="N36" s="26" t="s">
        <v>8076</v>
      </c>
    </row>
    <row r="37" spans="1:14" x14ac:dyDescent="0.2">
      <c r="B37" s="26" t="s">
        <v>8068</v>
      </c>
      <c r="C37" s="57"/>
      <c r="D37" s="57"/>
      <c r="E37" s="57"/>
      <c r="F37" s="57"/>
      <c r="G37" s="57">
        <v>2000</v>
      </c>
      <c r="H37" s="57">
        <v>2021</v>
      </c>
      <c r="I37" s="57"/>
      <c r="J37" s="57"/>
      <c r="K37" s="58"/>
      <c r="M37" s="39" t="s">
        <v>180</v>
      </c>
      <c r="N37" s="26" t="s">
        <v>8077</v>
      </c>
    </row>
    <row r="38" spans="1:14" x14ac:dyDescent="0.2">
      <c r="B38" s="26" t="s">
        <v>7394</v>
      </c>
      <c r="C38" s="57"/>
      <c r="D38" s="57"/>
      <c r="E38" s="57"/>
      <c r="F38" s="57"/>
      <c r="G38" s="57">
        <v>1032</v>
      </c>
      <c r="H38" s="57">
        <v>870</v>
      </c>
      <c r="I38" s="57"/>
      <c r="J38" s="57"/>
      <c r="K38" s="58"/>
      <c r="M38" s="39" t="s">
        <v>182</v>
      </c>
      <c r="N38" s="26" t="s">
        <v>8078</v>
      </c>
    </row>
    <row r="39" spans="1:14" x14ac:dyDescent="0.2">
      <c r="B39" s="26" t="s">
        <v>7396</v>
      </c>
      <c r="C39" s="57"/>
      <c r="D39" s="57"/>
      <c r="E39" s="57"/>
      <c r="F39" s="57"/>
      <c r="G39" s="57">
        <v>107</v>
      </c>
      <c r="H39" s="57">
        <v>32</v>
      </c>
      <c r="I39" s="57"/>
      <c r="J39" s="57"/>
      <c r="K39" s="58"/>
      <c r="M39" s="39" t="s">
        <v>182</v>
      </c>
      <c r="N39" s="26" t="s">
        <v>7407</v>
      </c>
    </row>
    <row r="40" spans="1:14" x14ac:dyDescent="0.2">
      <c r="B40" s="26" t="s">
        <v>8069</v>
      </c>
      <c r="C40" s="57"/>
      <c r="D40" s="57"/>
      <c r="E40" s="57"/>
      <c r="F40" s="57"/>
      <c r="G40" s="57">
        <v>200</v>
      </c>
      <c r="H40" s="57">
        <v>0</v>
      </c>
      <c r="I40" s="57"/>
      <c r="J40" s="57"/>
      <c r="K40" s="58"/>
      <c r="M40" s="39" t="s">
        <v>184</v>
      </c>
      <c r="N40" s="26" t="s">
        <v>8079</v>
      </c>
    </row>
    <row r="41" spans="1:14" x14ac:dyDescent="0.2">
      <c r="B41" s="26" t="s">
        <v>8070</v>
      </c>
      <c r="C41" s="57"/>
      <c r="D41" s="57"/>
      <c r="E41" s="57"/>
      <c r="F41" s="57"/>
      <c r="G41" s="57">
        <v>10</v>
      </c>
      <c r="H41" s="57">
        <v>0</v>
      </c>
      <c r="I41" s="57"/>
      <c r="J41" s="57"/>
      <c r="K41" s="58"/>
      <c r="M41" s="39" t="s">
        <v>184</v>
      </c>
      <c r="N41" s="26" t="s">
        <v>8080</v>
      </c>
    </row>
    <row r="42" spans="1:14" x14ac:dyDescent="0.2">
      <c r="B42" s="26" t="s">
        <v>8071</v>
      </c>
      <c r="C42" s="57"/>
      <c r="D42" s="57"/>
      <c r="E42" s="57"/>
      <c r="F42" s="57"/>
      <c r="G42" s="57">
        <v>8000</v>
      </c>
      <c r="H42" s="57">
        <v>8083</v>
      </c>
      <c r="I42" s="57"/>
      <c r="J42" s="57"/>
      <c r="K42" s="58"/>
      <c r="M42" s="39" t="s">
        <v>180</v>
      </c>
      <c r="N42" s="26" t="s">
        <v>8081</v>
      </c>
    </row>
    <row r="43" spans="1:14" x14ac:dyDescent="0.2">
      <c r="B43" s="26" t="s">
        <v>7552</v>
      </c>
      <c r="C43" s="57"/>
      <c r="D43" s="57"/>
      <c r="E43" s="57"/>
      <c r="F43" s="57"/>
      <c r="G43" s="57">
        <v>350</v>
      </c>
      <c r="H43" s="57">
        <v>0</v>
      </c>
      <c r="I43" s="57"/>
      <c r="J43" s="57"/>
      <c r="K43" s="58"/>
      <c r="M43" s="39" t="s">
        <v>184</v>
      </c>
      <c r="N43" s="26" t="s">
        <v>8082</v>
      </c>
    </row>
    <row r="44" spans="1:14" x14ac:dyDescent="0.2">
      <c r="B44" s="26" t="s">
        <v>8072</v>
      </c>
      <c r="C44" s="57"/>
      <c r="D44" s="57"/>
      <c r="E44" s="57"/>
      <c r="F44" s="57"/>
      <c r="G44" s="57">
        <v>10000</v>
      </c>
      <c r="H44" s="57">
        <v>10104</v>
      </c>
      <c r="I44" s="57"/>
      <c r="J44" s="57"/>
      <c r="K44" s="58"/>
      <c r="M44" s="39" t="s">
        <v>180</v>
      </c>
      <c r="N44" s="26" t="s">
        <v>8083</v>
      </c>
    </row>
    <row r="45" spans="1:14" x14ac:dyDescent="0.2">
      <c r="B45" s="39" t="s">
        <v>221</v>
      </c>
      <c r="C45" s="57"/>
      <c r="D45" s="57"/>
      <c r="E45" s="57"/>
      <c r="F45" s="57"/>
      <c r="G45" s="57">
        <v>4482</v>
      </c>
      <c r="H45" s="57">
        <v>24554</v>
      </c>
      <c r="I45" s="57"/>
      <c r="J45" s="57"/>
      <c r="K45" s="58"/>
      <c r="N45" s="3" t="s">
        <v>2345</v>
      </c>
    </row>
    <row r="46" spans="1:14" x14ac:dyDescent="0.2">
      <c r="B46" s="39" t="s">
        <v>166</v>
      </c>
      <c r="C46" s="57"/>
      <c r="D46" s="57"/>
      <c r="E46" s="57"/>
      <c r="F46" s="57"/>
      <c r="G46" s="57">
        <v>2524</v>
      </c>
      <c r="H46" s="57">
        <v>-618</v>
      </c>
      <c r="I46" s="57"/>
      <c r="J46" s="57"/>
      <c r="K46" s="58"/>
    </row>
    <row r="47" spans="1:14" x14ac:dyDescent="0.2">
      <c r="C47" s="57"/>
      <c r="D47" s="57"/>
      <c r="E47" s="57"/>
      <c r="F47" s="57"/>
      <c r="G47" s="57"/>
      <c r="H47" s="57"/>
      <c r="I47" s="57"/>
      <c r="J47" s="57"/>
      <c r="K47" s="58"/>
    </row>
    <row r="48" spans="1:14" x14ac:dyDescent="0.2">
      <c r="A48" s="39">
        <v>2022</v>
      </c>
      <c r="C48" s="57"/>
      <c r="D48" s="57"/>
      <c r="E48" s="57"/>
      <c r="F48" s="57"/>
      <c r="G48" s="57"/>
      <c r="H48" s="57"/>
      <c r="I48" s="57"/>
      <c r="J48" s="57"/>
      <c r="K48" s="58"/>
    </row>
    <row r="49" spans="2:14" x14ac:dyDescent="0.2">
      <c r="B49" s="26" t="s">
        <v>8084</v>
      </c>
      <c r="C49" s="57"/>
      <c r="D49" s="57"/>
      <c r="E49" s="57"/>
      <c r="F49" s="57"/>
      <c r="G49" s="57">
        <v>1500</v>
      </c>
      <c r="H49" s="57">
        <v>3031</v>
      </c>
      <c r="I49" s="57"/>
      <c r="J49" s="57"/>
      <c r="K49" s="58"/>
      <c r="M49" s="39" t="s">
        <v>180</v>
      </c>
      <c r="N49" s="26" t="s">
        <v>8095</v>
      </c>
    </row>
    <row r="50" spans="2:14" x14ac:dyDescent="0.2">
      <c r="B50" s="26" t="s">
        <v>6948</v>
      </c>
      <c r="C50" s="57"/>
      <c r="D50" s="57"/>
      <c r="E50" s="57"/>
      <c r="F50" s="57"/>
      <c r="G50" s="57">
        <v>331</v>
      </c>
      <c r="H50" s="57">
        <v>2043</v>
      </c>
      <c r="I50" s="57"/>
      <c r="J50" s="57"/>
      <c r="K50" s="58"/>
      <c r="M50" s="39" t="s">
        <v>182</v>
      </c>
      <c r="N50" s="26" t="s">
        <v>6990</v>
      </c>
    </row>
    <row r="51" spans="2:14" x14ac:dyDescent="0.2">
      <c r="B51" s="26" t="s">
        <v>7599</v>
      </c>
      <c r="C51" s="57"/>
      <c r="D51" s="57"/>
      <c r="E51" s="57"/>
      <c r="F51" s="57"/>
      <c r="G51" s="57">
        <v>4146</v>
      </c>
      <c r="H51" s="57">
        <v>6903</v>
      </c>
      <c r="I51" s="57"/>
      <c r="J51" s="57"/>
      <c r="K51" s="58"/>
      <c r="M51" s="39" t="s">
        <v>182</v>
      </c>
      <c r="N51" s="26" t="s">
        <v>7620</v>
      </c>
    </row>
    <row r="52" spans="2:14" x14ac:dyDescent="0.2">
      <c r="B52" s="26" t="s">
        <v>8085</v>
      </c>
      <c r="C52" s="57"/>
      <c r="D52" s="57"/>
      <c r="E52" s="57"/>
      <c r="F52" s="57"/>
      <c r="G52" s="57">
        <v>2500</v>
      </c>
      <c r="H52" s="57">
        <v>5052</v>
      </c>
      <c r="I52" s="57"/>
      <c r="J52" s="57"/>
      <c r="K52" s="58"/>
      <c r="M52" s="39" t="s">
        <v>180</v>
      </c>
      <c r="N52" s="26" t="s">
        <v>8096</v>
      </c>
    </row>
    <row r="53" spans="2:14" x14ac:dyDescent="0.2">
      <c r="B53" s="26" t="s">
        <v>8086</v>
      </c>
      <c r="C53" s="57"/>
      <c r="D53" s="57"/>
      <c r="E53" s="57"/>
      <c r="F53" s="57"/>
      <c r="G53" s="57">
        <v>1500</v>
      </c>
      <c r="H53" s="57">
        <v>0</v>
      </c>
      <c r="I53" s="57"/>
      <c r="J53" s="57"/>
      <c r="K53" s="58"/>
      <c r="M53" s="39" t="s">
        <v>184</v>
      </c>
      <c r="N53" s="26" t="s">
        <v>8097</v>
      </c>
    </row>
    <row r="54" spans="2:14" x14ac:dyDescent="0.2">
      <c r="B54" s="26" t="s">
        <v>8087</v>
      </c>
      <c r="C54" s="57"/>
      <c r="D54" s="57"/>
      <c r="E54" s="57"/>
      <c r="F54" s="57"/>
      <c r="G54" s="57">
        <v>2720</v>
      </c>
      <c r="H54" s="57">
        <v>5496</v>
      </c>
      <c r="I54" s="57"/>
      <c r="J54" s="57"/>
      <c r="K54" s="58"/>
      <c r="M54" s="39" t="s">
        <v>180</v>
      </c>
      <c r="N54" s="26" t="s">
        <v>8098</v>
      </c>
    </row>
    <row r="55" spans="2:14" x14ac:dyDescent="0.2">
      <c r="B55" s="26" t="s">
        <v>8088</v>
      </c>
      <c r="C55" s="57"/>
      <c r="D55" s="57"/>
      <c r="E55" s="57"/>
      <c r="F55" s="57"/>
      <c r="G55" s="57">
        <v>75</v>
      </c>
      <c r="H55" s="57">
        <v>0</v>
      </c>
      <c r="I55" s="57"/>
      <c r="J55" s="57"/>
      <c r="K55" s="58"/>
      <c r="M55" s="39" t="s">
        <v>184</v>
      </c>
      <c r="N55" s="26" t="s">
        <v>8099</v>
      </c>
    </row>
    <row r="56" spans="2:14" x14ac:dyDescent="0.2">
      <c r="B56" s="26" t="s">
        <v>7606</v>
      </c>
      <c r="C56" s="57"/>
      <c r="D56" s="57"/>
      <c r="E56" s="57"/>
      <c r="F56" s="57"/>
      <c r="G56" s="57">
        <v>170</v>
      </c>
      <c r="H56" s="57">
        <v>344</v>
      </c>
      <c r="I56" s="57"/>
      <c r="J56" s="57"/>
      <c r="K56" s="58"/>
      <c r="M56" s="39" t="s">
        <v>180</v>
      </c>
      <c r="N56" s="26" t="s">
        <v>7629</v>
      </c>
    </row>
    <row r="57" spans="2:14" x14ac:dyDescent="0.2">
      <c r="B57" s="26" t="s">
        <v>6956</v>
      </c>
      <c r="C57" s="57"/>
      <c r="D57" s="57"/>
      <c r="E57" s="57"/>
      <c r="F57" s="57"/>
      <c r="G57" s="57">
        <v>8000</v>
      </c>
      <c r="H57" s="57">
        <v>3233</v>
      </c>
      <c r="I57" s="57"/>
      <c r="J57" s="57"/>
      <c r="K57" s="58"/>
      <c r="M57" s="39" t="s">
        <v>182</v>
      </c>
      <c r="N57" s="26" t="s">
        <v>8100</v>
      </c>
    </row>
    <row r="58" spans="2:14" x14ac:dyDescent="0.2">
      <c r="B58" s="26" t="s">
        <v>7394</v>
      </c>
      <c r="C58" s="57"/>
      <c r="D58" s="57"/>
      <c r="E58" s="57"/>
      <c r="F58" s="57"/>
      <c r="G58" s="57">
        <v>2932</v>
      </c>
      <c r="H58" s="57">
        <v>3362</v>
      </c>
      <c r="I58" s="57"/>
      <c r="J58" s="57"/>
      <c r="K58" s="58"/>
      <c r="M58" s="39" t="s">
        <v>182</v>
      </c>
      <c r="N58" s="26" t="s">
        <v>8101</v>
      </c>
    </row>
    <row r="59" spans="2:14" x14ac:dyDescent="0.2">
      <c r="B59" s="26" t="s">
        <v>8089</v>
      </c>
      <c r="C59" s="57"/>
      <c r="D59" s="57"/>
      <c r="E59" s="57"/>
      <c r="F59" s="57"/>
      <c r="G59" s="57">
        <v>8000</v>
      </c>
      <c r="H59" s="57">
        <v>8083</v>
      </c>
      <c r="I59" s="57"/>
      <c r="J59" s="57"/>
      <c r="K59" s="58"/>
      <c r="M59" s="39" t="s">
        <v>182</v>
      </c>
      <c r="N59" s="26" t="s">
        <v>8102</v>
      </c>
    </row>
    <row r="60" spans="2:14" x14ac:dyDescent="0.2">
      <c r="B60" s="26" t="s">
        <v>7608</v>
      </c>
      <c r="C60" s="57"/>
      <c r="D60" s="57"/>
      <c r="E60" s="57"/>
      <c r="F60" s="57"/>
      <c r="G60" s="57">
        <v>3760</v>
      </c>
      <c r="H60" s="57">
        <v>4365</v>
      </c>
      <c r="I60" s="57"/>
      <c r="J60" s="57"/>
      <c r="K60" s="58"/>
      <c r="M60" s="39" t="s">
        <v>182</v>
      </c>
      <c r="N60" s="26" t="s">
        <v>8103</v>
      </c>
    </row>
    <row r="61" spans="2:14" x14ac:dyDescent="0.2">
      <c r="B61" s="26" t="s">
        <v>8090</v>
      </c>
      <c r="C61" s="57"/>
      <c r="D61" s="57"/>
      <c r="E61" s="57"/>
      <c r="F61" s="57"/>
      <c r="G61" s="57">
        <v>7018</v>
      </c>
      <c r="H61" s="57">
        <v>9433</v>
      </c>
      <c r="I61" s="57"/>
      <c r="J61" s="57"/>
      <c r="K61" s="58"/>
      <c r="M61" s="39" t="s">
        <v>182</v>
      </c>
      <c r="N61" s="26" t="s">
        <v>8104</v>
      </c>
    </row>
    <row r="62" spans="2:14" x14ac:dyDescent="0.2">
      <c r="B62" s="26" t="s">
        <v>8091</v>
      </c>
      <c r="C62" s="57"/>
      <c r="D62" s="57"/>
      <c r="E62" s="57"/>
      <c r="F62" s="57"/>
      <c r="G62" s="57">
        <v>205</v>
      </c>
      <c r="H62" s="57">
        <v>414</v>
      </c>
      <c r="I62" s="57"/>
      <c r="J62" s="57"/>
      <c r="K62" s="58"/>
      <c r="M62" s="39" t="s">
        <v>180</v>
      </c>
      <c r="N62" s="26" t="s">
        <v>8105</v>
      </c>
    </row>
    <row r="63" spans="2:14" x14ac:dyDescent="0.2">
      <c r="B63" s="26" t="s">
        <v>8092</v>
      </c>
      <c r="C63" s="57"/>
      <c r="D63" s="57"/>
      <c r="E63" s="57"/>
      <c r="F63" s="57"/>
      <c r="G63" s="57">
        <v>1728</v>
      </c>
      <c r="H63" s="57">
        <v>6333</v>
      </c>
      <c r="I63" s="57"/>
      <c r="J63" s="57"/>
      <c r="K63" s="58"/>
      <c r="M63" s="39" t="s">
        <v>182</v>
      </c>
      <c r="N63" s="26" t="s">
        <v>8106</v>
      </c>
    </row>
    <row r="64" spans="2:14" x14ac:dyDescent="0.2">
      <c r="B64" s="26" t="s">
        <v>8093</v>
      </c>
      <c r="C64" s="57"/>
      <c r="D64" s="57"/>
      <c r="E64" s="57"/>
      <c r="F64" s="57"/>
      <c r="G64" s="57">
        <v>273</v>
      </c>
      <c r="H64" s="57">
        <v>245</v>
      </c>
      <c r="I64" s="57"/>
      <c r="J64" s="57"/>
      <c r="K64" s="58"/>
      <c r="M64" s="39" t="s">
        <v>182</v>
      </c>
      <c r="N64" s="26" t="s">
        <v>8107</v>
      </c>
    </row>
    <row r="65" spans="1:14" x14ac:dyDescent="0.2">
      <c r="B65" s="26" t="s">
        <v>8094</v>
      </c>
      <c r="C65" s="57"/>
      <c r="D65" s="57"/>
      <c r="E65" s="57"/>
      <c r="F65" s="57"/>
      <c r="G65" s="57">
        <v>36</v>
      </c>
      <c r="H65" s="57">
        <v>36</v>
      </c>
      <c r="I65" s="57"/>
      <c r="J65" s="57"/>
      <c r="K65" s="58"/>
      <c r="M65" s="39" t="s">
        <v>182</v>
      </c>
      <c r="N65" s="26" t="s">
        <v>8108</v>
      </c>
    </row>
    <row r="66" spans="1:14" x14ac:dyDescent="0.2">
      <c r="B66" s="26" t="s">
        <v>7420</v>
      </c>
      <c r="C66" s="57"/>
      <c r="D66" s="57"/>
      <c r="E66" s="57"/>
      <c r="F66" s="57"/>
      <c r="G66" s="57">
        <v>80</v>
      </c>
      <c r="H66" s="57">
        <v>81</v>
      </c>
      <c r="I66" s="57"/>
      <c r="J66" s="57"/>
      <c r="K66" s="58"/>
      <c r="M66" s="39" t="s">
        <v>182</v>
      </c>
      <c r="N66" s="26" t="s">
        <v>8109</v>
      </c>
    </row>
    <row r="67" spans="1:14" x14ac:dyDescent="0.2">
      <c r="B67" s="39" t="s">
        <v>221</v>
      </c>
      <c r="C67" s="57"/>
      <c r="D67" s="57"/>
      <c r="E67" s="57"/>
      <c r="F67" s="57"/>
      <c r="G67" s="57">
        <v>23419</v>
      </c>
      <c r="H67" s="57">
        <v>35717</v>
      </c>
      <c r="I67" s="57"/>
      <c r="J67" s="57"/>
      <c r="K67" s="58"/>
      <c r="N67" s="39" t="s">
        <v>3285</v>
      </c>
    </row>
    <row r="68" spans="1:14" x14ac:dyDescent="0.2">
      <c r="B68" s="39" t="s">
        <v>166</v>
      </c>
      <c r="C68" s="57"/>
      <c r="D68" s="57"/>
      <c r="E68" s="57"/>
      <c r="F68" s="57"/>
      <c r="G68" s="57">
        <v>428</v>
      </c>
      <c r="H68" s="57">
        <v>644</v>
      </c>
      <c r="I68" s="57"/>
      <c r="J68" s="57"/>
      <c r="K68" s="58"/>
    </row>
    <row r="69" spans="1:14" x14ac:dyDescent="0.2">
      <c r="C69" s="57"/>
      <c r="D69" s="57"/>
      <c r="E69" s="57"/>
      <c r="F69" s="57"/>
      <c r="G69" s="57"/>
      <c r="H69" s="57"/>
      <c r="I69" s="57"/>
      <c r="J69" s="57"/>
      <c r="K69" s="58"/>
    </row>
    <row r="70" spans="1:14" x14ac:dyDescent="0.2">
      <c r="A70" s="39">
        <v>2023</v>
      </c>
      <c r="C70" s="57"/>
      <c r="D70" s="57"/>
      <c r="E70" s="57"/>
      <c r="F70" s="57"/>
      <c r="G70" s="57"/>
      <c r="H70" s="57"/>
      <c r="I70" s="57"/>
      <c r="J70" s="57"/>
      <c r="K70" s="58"/>
    </row>
    <row r="71" spans="1:14" x14ac:dyDescent="0.2">
      <c r="B71" s="26" t="s">
        <v>8092</v>
      </c>
      <c r="C71" s="57"/>
      <c r="D71" s="57"/>
      <c r="E71" s="57"/>
      <c r="F71" s="57"/>
      <c r="G71" s="57">
        <v>1000</v>
      </c>
      <c r="H71" s="57"/>
      <c r="I71" s="57"/>
      <c r="J71" s="57"/>
      <c r="K71" s="58"/>
      <c r="M71" s="39" t="s">
        <v>184</v>
      </c>
      <c r="N71" s="26" t="s">
        <v>8110</v>
      </c>
    </row>
    <row r="72" spans="1:14" x14ac:dyDescent="0.2">
      <c r="B72" s="26" t="s">
        <v>7638</v>
      </c>
      <c r="C72" s="57"/>
      <c r="D72" s="57"/>
      <c r="E72" s="57"/>
      <c r="F72" s="57"/>
      <c r="G72" s="57"/>
      <c r="H72" s="57">
        <v>7470</v>
      </c>
      <c r="I72" s="57">
        <v>7547</v>
      </c>
      <c r="J72" s="57"/>
      <c r="K72" s="58"/>
      <c r="M72" s="39" t="s">
        <v>180</v>
      </c>
      <c r="N72" s="26" t="s">
        <v>7667</v>
      </c>
    </row>
    <row r="73" spans="1:14" x14ac:dyDescent="0.2">
      <c r="B73" s="26" t="s">
        <v>3724</v>
      </c>
      <c r="C73" s="57"/>
      <c r="D73" s="57"/>
      <c r="E73" s="57"/>
      <c r="F73" s="57"/>
      <c r="G73" s="57"/>
      <c r="H73" s="57">
        <v>882</v>
      </c>
      <c r="I73" s="57">
        <v>1035</v>
      </c>
      <c r="J73" s="57"/>
      <c r="K73" s="58"/>
      <c r="M73" s="39" t="s">
        <v>182</v>
      </c>
      <c r="N73" s="26" t="s">
        <v>8124</v>
      </c>
    </row>
    <row r="74" spans="1:14" x14ac:dyDescent="0.2">
      <c r="B74" s="26" t="s">
        <v>5876</v>
      </c>
      <c r="C74" s="57"/>
      <c r="D74" s="57"/>
      <c r="E74" s="57"/>
      <c r="F74" s="57"/>
      <c r="G74" s="57"/>
      <c r="H74" s="57">
        <v>167</v>
      </c>
      <c r="I74" s="57">
        <v>267</v>
      </c>
      <c r="J74" s="57"/>
      <c r="K74" s="58"/>
      <c r="M74" s="39" t="s">
        <v>180</v>
      </c>
      <c r="N74" s="26" t="s">
        <v>7668</v>
      </c>
    </row>
    <row r="75" spans="1:14" x14ac:dyDescent="0.2">
      <c r="B75" s="26" t="s">
        <v>8111</v>
      </c>
      <c r="C75" s="57"/>
      <c r="D75" s="57"/>
      <c r="E75" s="57"/>
      <c r="F75" s="57"/>
      <c r="G75" s="57"/>
      <c r="H75" s="57">
        <v>1360</v>
      </c>
      <c r="I75" s="57">
        <v>111</v>
      </c>
      <c r="J75" s="57"/>
      <c r="K75" s="58"/>
      <c r="M75" s="39" t="s">
        <v>182</v>
      </c>
      <c r="N75" s="26" t="s">
        <v>8125</v>
      </c>
    </row>
    <row r="76" spans="1:14" x14ac:dyDescent="0.2">
      <c r="B76" s="26" t="s">
        <v>8112</v>
      </c>
      <c r="C76" s="57"/>
      <c r="D76" s="57"/>
      <c r="E76" s="57"/>
      <c r="F76" s="57"/>
      <c r="G76" s="57"/>
      <c r="H76" s="57">
        <v>1262</v>
      </c>
      <c r="I76" s="57">
        <v>1275</v>
      </c>
      <c r="J76" s="57"/>
      <c r="K76" s="58"/>
      <c r="M76" s="39" t="s">
        <v>180</v>
      </c>
      <c r="N76" s="26" t="s">
        <v>8126</v>
      </c>
    </row>
    <row r="77" spans="1:14" x14ac:dyDescent="0.2">
      <c r="B77" s="26" t="s">
        <v>8113</v>
      </c>
      <c r="C77" s="57"/>
      <c r="D77" s="57"/>
      <c r="E77" s="57"/>
      <c r="F77" s="57"/>
      <c r="G77" s="57"/>
      <c r="H77" s="57">
        <v>200</v>
      </c>
      <c r="I77" s="57">
        <v>0</v>
      </c>
      <c r="J77" s="57"/>
      <c r="K77" s="58"/>
      <c r="M77" s="39" t="s">
        <v>184</v>
      </c>
      <c r="N77" s="26" t="s">
        <v>8127</v>
      </c>
    </row>
    <row r="78" spans="1:14" x14ac:dyDescent="0.2">
      <c r="B78" s="26" t="s">
        <v>7719</v>
      </c>
      <c r="C78" s="57"/>
      <c r="D78" s="57"/>
      <c r="E78" s="57"/>
      <c r="F78" s="57"/>
      <c r="G78" s="57"/>
      <c r="H78" s="57">
        <v>500</v>
      </c>
      <c r="I78" s="57">
        <v>0</v>
      </c>
      <c r="J78" s="57"/>
      <c r="K78" s="58"/>
      <c r="M78" s="39" t="s">
        <v>184</v>
      </c>
      <c r="N78" s="26" t="s">
        <v>8128</v>
      </c>
    </row>
    <row r="79" spans="1:14" x14ac:dyDescent="0.2">
      <c r="B79" s="26" t="s">
        <v>8114</v>
      </c>
      <c r="C79" s="57"/>
      <c r="D79" s="57"/>
      <c r="E79" s="57"/>
      <c r="F79" s="57"/>
      <c r="G79" s="57"/>
      <c r="H79" s="57">
        <v>700</v>
      </c>
      <c r="I79" s="57">
        <v>0</v>
      </c>
      <c r="J79" s="57"/>
      <c r="K79" s="58"/>
      <c r="M79" s="39" t="s">
        <v>184</v>
      </c>
      <c r="N79" s="26" t="s">
        <v>8129</v>
      </c>
    </row>
    <row r="80" spans="1:14" x14ac:dyDescent="0.2">
      <c r="B80" s="26" t="s">
        <v>8115</v>
      </c>
      <c r="C80" s="57"/>
      <c r="D80" s="57"/>
      <c r="E80" s="57"/>
      <c r="F80" s="57"/>
      <c r="G80" s="57"/>
      <c r="H80" s="57">
        <v>2100</v>
      </c>
      <c r="I80" s="57">
        <v>2223</v>
      </c>
      <c r="J80" s="57"/>
      <c r="K80" s="58"/>
      <c r="M80" s="39" t="s">
        <v>180</v>
      </c>
      <c r="N80" s="26" t="s">
        <v>8130</v>
      </c>
    </row>
    <row r="81" spans="2:14" x14ac:dyDescent="0.2">
      <c r="B81" s="26" t="s">
        <v>8116</v>
      </c>
      <c r="C81" s="57"/>
      <c r="D81" s="57"/>
      <c r="E81" s="57"/>
      <c r="F81" s="57"/>
      <c r="G81" s="57"/>
      <c r="H81" s="57">
        <v>4221</v>
      </c>
      <c r="I81" s="57">
        <v>2552</v>
      </c>
      <c r="J81" s="57"/>
      <c r="K81" s="58"/>
      <c r="M81" s="39" t="s">
        <v>182</v>
      </c>
      <c r="N81" s="26" t="s">
        <v>8131</v>
      </c>
    </row>
    <row r="82" spans="2:14" x14ac:dyDescent="0.2">
      <c r="B82" s="26" t="s">
        <v>8117</v>
      </c>
      <c r="C82" s="57"/>
      <c r="D82" s="57"/>
      <c r="E82" s="57"/>
      <c r="F82" s="57"/>
      <c r="G82" s="57"/>
      <c r="H82" s="57">
        <v>4625</v>
      </c>
      <c r="I82" s="57">
        <v>4672</v>
      </c>
      <c r="J82" s="57"/>
      <c r="K82" s="58"/>
      <c r="M82" s="39" t="s">
        <v>180</v>
      </c>
      <c r="N82" s="26" t="s">
        <v>8132</v>
      </c>
    </row>
    <row r="83" spans="2:14" x14ac:dyDescent="0.2">
      <c r="B83" s="26" t="s">
        <v>7648</v>
      </c>
      <c r="C83" s="57"/>
      <c r="D83" s="57"/>
      <c r="E83" s="57"/>
      <c r="F83" s="57"/>
      <c r="G83" s="57"/>
      <c r="H83" s="57">
        <v>54874</v>
      </c>
      <c r="I83" s="57">
        <v>82444</v>
      </c>
      <c r="J83" s="57"/>
      <c r="K83" s="58"/>
      <c r="M83" s="39" t="s">
        <v>182</v>
      </c>
      <c r="N83" s="26" t="s">
        <v>7684</v>
      </c>
    </row>
    <row r="84" spans="2:14" x14ac:dyDescent="0.2">
      <c r="B84" s="26" t="s">
        <v>7394</v>
      </c>
      <c r="C84" s="57"/>
      <c r="D84" s="57"/>
      <c r="E84" s="57"/>
      <c r="F84" s="57"/>
      <c r="G84" s="57"/>
      <c r="H84" s="57">
        <v>3718</v>
      </c>
      <c r="I84" s="57">
        <v>7513</v>
      </c>
      <c r="J84" s="57"/>
      <c r="K84" s="58"/>
      <c r="M84" s="39" t="s">
        <v>180</v>
      </c>
      <c r="N84" s="26" t="s">
        <v>8133</v>
      </c>
    </row>
    <row r="85" spans="2:14" x14ac:dyDescent="0.2">
      <c r="B85" s="26" t="s">
        <v>8118</v>
      </c>
      <c r="C85" s="57"/>
      <c r="D85" s="57"/>
      <c r="E85" s="57"/>
      <c r="F85" s="57"/>
      <c r="G85" s="57"/>
      <c r="H85" s="57">
        <v>200</v>
      </c>
      <c r="I85" s="57">
        <v>202</v>
      </c>
      <c r="J85" s="57"/>
      <c r="K85" s="58"/>
      <c r="M85" s="39" t="s">
        <v>180</v>
      </c>
      <c r="N85" s="26" t="s">
        <v>8134</v>
      </c>
    </row>
    <row r="86" spans="2:14" x14ac:dyDescent="0.2">
      <c r="B86" s="26" t="s">
        <v>8119</v>
      </c>
      <c r="C86" s="57"/>
      <c r="D86" s="57"/>
      <c r="E86" s="57"/>
      <c r="F86" s="57"/>
      <c r="G86" s="57"/>
      <c r="H86" s="57">
        <v>855</v>
      </c>
      <c r="I86" s="57">
        <v>863</v>
      </c>
      <c r="J86" s="57"/>
      <c r="K86" s="58"/>
      <c r="M86" s="39" t="s">
        <v>180</v>
      </c>
      <c r="N86" s="26" t="s">
        <v>8135</v>
      </c>
    </row>
    <row r="87" spans="2:14" x14ac:dyDescent="0.2">
      <c r="B87" s="26" t="s">
        <v>8120</v>
      </c>
      <c r="C87" s="57"/>
      <c r="D87" s="57"/>
      <c r="E87" s="57"/>
      <c r="F87" s="57"/>
      <c r="G87" s="57"/>
      <c r="H87" s="57">
        <v>904</v>
      </c>
      <c r="I87" s="57">
        <v>913</v>
      </c>
      <c r="J87" s="57"/>
      <c r="K87" s="58"/>
      <c r="M87" s="39" t="s">
        <v>180</v>
      </c>
      <c r="N87" s="26" t="s">
        <v>8136</v>
      </c>
    </row>
    <row r="88" spans="2:14" x14ac:dyDescent="0.2">
      <c r="B88" s="26" t="s">
        <v>7608</v>
      </c>
      <c r="C88" s="57"/>
      <c r="D88" s="57"/>
      <c r="E88" s="57"/>
      <c r="F88" s="57"/>
      <c r="G88" s="57"/>
      <c r="H88" s="57">
        <v>3600</v>
      </c>
      <c r="I88" s="57">
        <v>4850</v>
      </c>
      <c r="J88" s="57"/>
      <c r="K88" s="58"/>
      <c r="M88" s="39" t="s">
        <v>180</v>
      </c>
      <c r="N88" s="26" t="s">
        <v>8137</v>
      </c>
    </row>
    <row r="89" spans="2:14" x14ac:dyDescent="0.2">
      <c r="B89" s="26" t="s">
        <v>8121</v>
      </c>
      <c r="C89" s="57"/>
      <c r="D89" s="57"/>
      <c r="E89" s="57"/>
      <c r="F89" s="57"/>
      <c r="G89" s="57"/>
      <c r="H89" s="57">
        <v>12000</v>
      </c>
      <c r="I89" s="57">
        <v>0</v>
      </c>
      <c r="J89" s="57"/>
      <c r="K89" s="58"/>
      <c r="M89" s="39" t="s">
        <v>184</v>
      </c>
      <c r="N89" s="26" t="s">
        <v>8138</v>
      </c>
    </row>
    <row r="90" spans="2:14" x14ac:dyDescent="0.2">
      <c r="B90" s="26" t="s">
        <v>8092</v>
      </c>
      <c r="C90" s="57"/>
      <c r="D90" s="57"/>
      <c r="E90" s="57"/>
      <c r="F90" s="57"/>
      <c r="G90" s="57"/>
      <c r="H90" s="57">
        <v>3000</v>
      </c>
      <c r="I90" s="57">
        <v>3031</v>
      </c>
      <c r="J90" s="57"/>
      <c r="K90" s="58"/>
      <c r="M90" s="39" t="s">
        <v>180</v>
      </c>
      <c r="N90" s="26" t="s">
        <v>8139</v>
      </c>
    </row>
    <row r="91" spans="2:14" x14ac:dyDescent="0.2">
      <c r="B91" s="26" t="s">
        <v>7450</v>
      </c>
      <c r="C91" s="57"/>
      <c r="D91" s="57"/>
      <c r="E91" s="57"/>
      <c r="F91" s="57"/>
      <c r="G91" s="57"/>
      <c r="H91" s="57">
        <v>5236</v>
      </c>
      <c r="I91" s="57">
        <v>4317</v>
      </c>
      <c r="J91" s="57"/>
      <c r="K91" s="58"/>
      <c r="M91" s="39" t="s">
        <v>182</v>
      </c>
      <c r="N91" s="26" t="s">
        <v>8140</v>
      </c>
    </row>
    <row r="92" spans="2:14" x14ac:dyDescent="0.2">
      <c r="B92" s="26" t="s">
        <v>8093</v>
      </c>
      <c r="C92" s="57"/>
      <c r="D92" s="57"/>
      <c r="E92" s="57"/>
      <c r="F92" s="57"/>
      <c r="G92" s="57"/>
      <c r="H92" s="57">
        <v>580</v>
      </c>
      <c r="I92" s="57">
        <v>0</v>
      </c>
      <c r="J92" s="57"/>
      <c r="K92" s="58"/>
      <c r="M92" s="39" t="s">
        <v>184</v>
      </c>
      <c r="N92" s="26" t="s">
        <v>8141</v>
      </c>
    </row>
    <row r="93" spans="2:14" x14ac:dyDescent="0.2">
      <c r="B93" s="26" t="s">
        <v>8122</v>
      </c>
      <c r="C93" s="57"/>
      <c r="D93" s="57"/>
      <c r="E93" s="57"/>
      <c r="F93" s="57"/>
      <c r="G93" s="57"/>
      <c r="H93" s="57">
        <v>1000</v>
      </c>
      <c r="I93" s="57">
        <v>0</v>
      </c>
      <c r="J93" s="57"/>
      <c r="K93" s="58"/>
      <c r="M93" s="39" t="s">
        <v>184</v>
      </c>
      <c r="N93" s="26" t="s">
        <v>8142</v>
      </c>
    </row>
    <row r="94" spans="2:14" x14ac:dyDescent="0.2">
      <c r="B94" s="26" t="s">
        <v>8123</v>
      </c>
      <c r="C94" s="57"/>
      <c r="D94" s="57"/>
      <c r="E94" s="57"/>
      <c r="F94" s="57"/>
      <c r="G94" s="57"/>
      <c r="H94" s="57">
        <v>200</v>
      </c>
      <c r="I94" s="57">
        <v>0</v>
      </c>
      <c r="J94" s="57"/>
      <c r="K94" s="58"/>
      <c r="M94" s="39" t="s">
        <v>184</v>
      </c>
      <c r="N94" s="26" t="s">
        <v>8143</v>
      </c>
    </row>
    <row r="95" spans="2:14" x14ac:dyDescent="0.2">
      <c r="B95" s="39" t="s">
        <v>221</v>
      </c>
      <c r="C95" s="57"/>
      <c r="D95" s="57"/>
      <c r="E95" s="57"/>
      <c r="F95" s="57"/>
      <c r="G95" s="57"/>
      <c r="H95" s="57">
        <v>55390</v>
      </c>
      <c r="I95" s="57">
        <v>63288</v>
      </c>
      <c r="J95" s="57"/>
      <c r="K95" s="58"/>
      <c r="N95" s="39" t="s">
        <v>7764</v>
      </c>
    </row>
    <row r="96" spans="2:14" x14ac:dyDescent="0.2">
      <c r="B96" s="39" t="s">
        <v>166</v>
      </c>
      <c r="C96" s="57"/>
      <c r="D96" s="57"/>
      <c r="E96" s="57"/>
      <c r="F96" s="57"/>
      <c r="G96" s="57"/>
      <c r="H96" s="57">
        <v>2284</v>
      </c>
      <c r="I96" s="57">
        <v>1678</v>
      </c>
      <c r="J96" s="57"/>
      <c r="K96" s="58"/>
    </row>
    <row r="97" spans="1:14" x14ac:dyDescent="0.2">
      <c r="C97" s="57"/>
      <c r="D97" s="57"/>
      <c r="E97" s="57"/>
      <c r="F97" s="57"/>
      <c r="G97" s="57"/>
      <c r="H97" s="57"/>
      <c r="I97" s="57"/>
      <c r="J97" s="57"/>
      <c r="K97" s="58"/>
    </row>
    <row r="98" spans="1:14" x14ac:dyDescent="0.2">
      <c r="A98" s="39">
        <v>2024</v>
      </c>
      <c r="C98" s="57"/>
      <c r="D98" s="57"/>
      <c r="E98" s="57"/>
      <c r="F98" s="57"/>
      <c r="G98" s="57"/>
      <c r="H98" s="57"/>
      <c r="I98" s="57"/>
      <c r="J98" s="57"/>
      <c r="K98" s="58"/>
    </row>
    <row r="99" spans="1:14" x14ac:dyDescent="0.2">
      <c r="B99" s="26" t="s">
        <v>8084</v>
      </c>
      <c r="C99" s="57"/>
      <c r="D99" s="57"/>
      <c r="E99" s="57"/>
      <c r="F99" s="57"/>
      <c r="G99" s="57"/>
      <c r="H99" s="57">
        <v>425</v>
      </c>
      <c r="I99" s="57">
        <v>859</v>
      </c>
      <c r="J99" s="57"/>
      <c r="K99" s="58"/>
      <c r="M99" s="39" t="s">
        <v>180</v>
      </c>
      <c r="N99" s="26" t="s">
        <v>8155</v>
      </c>
    </row>
    <row r="100" spans="1:14" x14ac:dyDescent="0.2">
      <c r="B100" s="26" t="s">
        <v>7476</v>
      </c>
      <c r="C100" s="57"/>
      <c r="D100" s="57"/>
      <c r="E100" s="57"/>
      <c r="F100" s="57"/>
      <c r="G100" s="57"/>
      <c r="H100" s="57">
        <v>819</v>
      </c>
      <c r="I100" s="57">
        <v>1655</v>
      </c>
      <c r="J100" s="57"/>
      <c r="K100" s="58"/>
      <c r="M100" s="39" t="s">
        <v>180</v>
      </c>
      <c r="N100" s="26" t="s">
        <v>7490</v>
      </c>
    </row>
    <row r="101" spans="1:14" x14ac:dyDescent="0.2">
      <c r="B101" s="26" t="s">
        <v>8144</v>
      </c>
      <c r="C101" s="57"/>
      <c r="D101" s="57"/>
      <c r="E101" s="57"/>
      <c r="F101" s="57"/>
      <c r="G101" s="57"/>
      <c r="H101" s="57">
        <v>12</v>
      </c>
      <c r="I101" s="57">
        <v>10</v>
      </c>
      <c r="J101" s="57"/>
      <c r="K101" s="58"/>
      <c r="M101" s="39" t="s">
        <v>182</v>
      </c>
      <c r="N101" s="26" t="s">
        <v>8156</v>
      </c>
    </row>
    <row r="102" spans="1:14" x14ac:dyDescent="0.2">
      <c r="B102" s="26" t="s">
        <v>7719</v>
      </c>
      <c r="C102" s="57"/>
      <c r="D102" s="57"/>
      <c r="E102" s="57"/>
      <c r="F102" s="57"/>
      <c r="G102" s="57"/>
      <c r="H102" s="57">
        <v>1053</v>
      </c>
      <c r="I102" s="57">
        <v>0</v>
      </c>
      <c r="J102" s="57"/>
      <c r="K102" s="58"/>
      <c r="M102" s="39" t="s">
        <v>184</v>
      </c>
      <c r="N102" s="26" t="s">
        <v>7741</v>
      </c>
    </row>
    <row r="103" spans="1:14" x14ac:dyDescent="0.2">
      <c r="B103" s="26" t="s">
        <v>4645</v>
      </c>
      <c r="C103" s="57"/>
      <c r="D103" s="57"/>
      <c r="E103" s="57"/>
      <c r="F103" s="57"/>
      <c r="G103" s="57"/>
      <c r="H103" s="57">
        <v>11</v>
      </c>
      <c r="I103" s="57">
        <v>16</v>
      </c>
      <c r="J103" s="57"/>
      <c r="K103" s="58"/>
      <c r="M103" s="39" t="s">
        <v>182</v>
      </c>
      <c r="N103" s="26" t="s">
        <v>8157</v>
      </c>
    </row>
    <row r="104" spans="1:14" x14ac:dyDescent="0.2">
      <c r="B104" s="26" t="s">
        <v>8145</v>
      </c>
      <c r="C104" s="57"/>
      <c r="D104" s="57"/>
      <c r="E104" s="57"/>
      <c r="F104" s="57"/>
      <c r="G104" s="57"/>
      <c r="H104" s="57">
        <v>801</v>
      </c>
      <c r="I104" s="57">
        <v>1619</v>
      </c>
      <c r="J104" s="57"/>
      <c r="K104" s="58"/>
      <c r="M104" s="39" t="s">
        <v>180</v>
      </c>
      <c r="N104" s="26" t="s">
        <v>8158</v>
      </c>
    </row>
    <row r="105" spans="1:14" x14ac:dyDescent="0.2">
      <c r="B105" s="26" t="s">
        <v>8146</v>
      </c>
      <c r="C105" s="57"/>
      <c r="D105" s="57"/>
      <c r="E105" s="57"/>
      <c r="F105" s="57"/>
      <c r="G105" s="57"/>
      <c r="H105" s="57">
        <v>85</v>
      </c>
      <c r="I105" s="57">
        <v>0</v>
      </c>
      <c r="J105" s="57"/>
      <c r="K105" s="58"/>
      <c r="M105" s="39" t="s">
        <v>184</v>
      </c>
      <c r="N105" s="26" t="s">
        <v>8159</v>
      </c>
    </row>
    <row r="106" spans="1:14" x14ac:dyDescent="0.2">
      <c r="B106" s="26" t="s">
        <v>8147</v>
      </c>
      <c r="C106" s="57"/>
      <c r="D106" s="57"/>
      <c r="E106" s="57"/>
      <c r="F106" s="57"/>
      <c r="G106" s="57"/>
      <c r="H106" s="57">
        <v>257</v>
      </c>
      <c r="I106" s="57">
        <v>0</v>
      </c>
      <c r="J106" s="57"/>
      <c r="K106" s="58"/>
      <c r="M106" s="39" t="s">
        <v>184</v>
      </c>
      <c r="N106" s="26" t="s">
        <v>8160</v>
      </c>
    </row>
    <row r="107" spans="1:14" x14ac:dyDescent="0.2">
      <c r="B107" s="26" t="s">
        <v>8148</v>
      </c>
      <c r="C107" s="57"/>
      <c r="D107" s="57"/>
      <c r="E107" s="57"/>
      <c r="F107" s="57"/>
      <c r="G107" s="57"/>
      <c r="H107" s="57">
        <v>204</v>
      </c>
      <c r="I107" s="57">
        <v>412</v>
      </c>
      <c r="J107" s="57"/>
      <c r="K107" s="58"/>
      <c r="M107" s="39" t="s">
        <v>180</v>
      </c>
      <c r="N107" s="26" t="s">
        <v>8161</v>
      </c>
    </row>
    <row r="108" spans="1:14" x14ac:dyDescent="0.2">
      <c r="B108" s="26" t="s">
        <v>7724</v>
      </c>
      <c r="C108" s="57"/>
      <c r="D108" s="57"/>
      <c r="E108" s="57"/>
      <c r="F108" s="57"/>
      <c r="G108" s="57"/>
      <c r="H108" s="57">
        <v>412</v>
      </c>
      <c r="I108" s="57">
        <v>525</v>
      </c>
      <c r="J108" s="57"/>
      <c r="K108" s="58"/>
      <c r="M108" s="39" t="s">
        <v>182</v>
      </c>
      <c r="N108" s="26" t="s">
        <v>7844</v>
      </c>
    </row>
    <row r="109" spans="1:14" x14ac:dyDescent="0.2">
      <c r="B109" s="26" t="s">
        <v>8149</v>
      </c>
      <c r="C109" s="57"/>
      <c r="D109" s="57"/>
      <c r="E109" s="57"/>
      <c r="F109" s="57"/>
      <c r="G109" s="57"/>
      <c r="H109" s="57">
        <v>275</v>
      </c>
      <c r="I109" s="57">
        <v>0</v>
      </c>
      <c r="J109" s="57"/>
      <c r="K109" s="58"/>
      <c r="M109" s="39" t="s">
        <v>184</v>
      </c>
      <c r="N109" s="26" t="s">
        <v>8162</v>
      </c>
    </row>
    <row r="110" spans="1:14" x14ac:dyDescent="0.2">
      <c r="B110" s="26" t="s">
        <v>8150</v>
      </c>
      <c r="C110" s="57"/>
      <c r="D110" s="57"/>
      <c r="E110" s="57"/>
      <c r="F110" s="57"/>
      <c r="G110" s="57"/>
      <c r="H110" s="57">
        <v>200</v>
      </c>
      <c r="I110" s="57">
        <v>0</v>
      </c>
      <c r="J110" s="57"/>
      <c r="K110" s="58"/>
      <c r="M110" s="39" t="s">
        <v>184</v>
      </c>
      <c r="N110" s="26" t="s">
        <v>8163</v>
      </c>
    </row>
    <row r="111" spans="1:14" x14ac:dyDescent="0.2">
      <c r="B111" s="26" t="s">
        <v>8151</v>
      </c>
      <c r="C111" s="57"/>
      <c r="D111" s="57"/>
      <c r="E111" s="57"/>
      <c r="F111" s="57"/>
      <c r="G111" s="57"/>
      <c r="H111" s="57">
        <v>598</v>
      </c>
      <c r="I111" s="57">
        <v>0</v>
      </c>
      <c r="J111" s="57"/>
      <c r="K111" s="58"/>
      <c r="M111" s="39" t="s">
        <v>184</v>
      </c>
      <c r="N111" s="26" t="s">
        <v>8164</v>
      </c>
    </row>
    <row r="112" spans="1:14" x14ac:dyDescent="0.2">
      <c r="B112" s="26" t="s">
        <v>8092</v>
      </c>
      <c r="C112" s="57"/>
      <c r="D112" s="57"/>
      <c r="E112" s="57"/>
      <c r="F112" s="57"/>
      <c r="G112" s="57"/>
      <c r="H112" s="57">
        <v>1000</v>
      </c>
      <c r="I112" s="57">
        <v>1010</v>
      </c>
      <c r="J112" s="57"/>
      <c r="K112" s="58"/>
      <c r="M112" s="39" t="s">
        <v>182</v>
      </c>
      <c r="N112" s="26" t="s">
        <v>8165</v>
      </c>
    </row>
    <row r="113" spans="1:14" x14ac:dyDescent="0.2">
      <c r="B113" s="26" t="s">
        <v>8152</v>
      </c>
      <c r="C113" s="57"/>
      <c r="D113" s="57"/>
      <c r="E113" s="57"/>
      <c r="F113" s="57"/>
      <c r="G113" s="57"/>
      <c r="H113" s="57">
        <v>1140</v>
      </c>
      <c r="I113" s="57">
        <v>3819</v>
      </c>
      <c r="J113" s="57"/>
      <c r="K113" s="58"/>
      <c r="M113" s="39" t="s">
        <v>182</v>
      </c>
      <c r="N113" s="26" t="s">
        <v>8166</v>
      </c>
    </row>
    <row r="114" spans="1:14" x14ac:dyDescent="0.2">
      <c r="B114" s="26" t="s">
        <v>8153</v>
      </c>
      <c r="C114" s="57"/>
      <c r="D114" s="57"/>
      <c r="E114" s="57"/>
      <c r="F114" s="57"/>
      <c r="G114" s="57"/>
      <c r="H114" s="57">
        <v>25</v>
      </c>
      <c r="I114" s="57">
        <v>0</v>
      </c>
      <c r="J114" s="57"/>
      <c r="K114" s="58"/>
      <c r="M114" s="39" t="s">
        <v>184</v>
      </c>
      <c r="N114" s="26" t="s">
        <v>8167</v>
      </c>
    </row>
    <row r="115" spans="1:14" x14ac:dyDescent="0.2">
      <c r="B115" s="26" t="s">
        <v>7450</v>
      </c>
      <c r="C115" s="57"/>
      <c r="D115" s="57"/>
      <c r="E115" s="57"/>
      <c r="F115" s="57"/>
      <c r="G115" s="57"/>
      <c r="H115" s="57">
        <v>553</v>
      </c>
      <c r="I115" s="57">
        <v>1117</v>
      </c>
      <c r="J115" s="57"/>
      <c r="K115" s="58"/>
      <c r="M115" s="39" t="s">
        <v>180</v>
      </c>
      <c r="N115" s="26" t="s">
        <v>7755</v>
      </c>
    </row>
    <row r="116" spans="1:14" x14ac:dyDescent="0.2">
      <c r="B116" s="26" t="s">
        <v>8093</v>
      </c>
      <c r="C116" s="57"/>
      <c r="D116" s="57"/>
      <c r="E116" s="57"/>
      <c r="F116" s="57"/>
      <c r="G116" s="57"/>
      <c r="H116" s="57">
        <v>100</v>
      </c>
      <c r="I116" s="57">
        <v>176</v>
      </c>
      <c r="J116" s="57"/>
      <c r="K116" s="58"/>
      <c r="M116" s="39" t="s">
        <v>182</v>
      </c>
      <c r="N116" s="26" t="s">
        <v>8168</v>
      </c>
    </row>
    <row r="117" spans="1:14" x14ac:dyDescent="0.2">
      <c r="B117" s="26" t="s">
        <v>8154</v>
      </c>
      <c r="C117" s="57"/>
      <c r="D117" s="57"/>
      <c r="E117" s="57"/>
      <c r="F117" s="57"/>
      <c r="G117" s="57"/>
      <c r="H117" s="57">
        <v>150</v>
      </c>
      <c r="I117" s="57">
        <v>0</v>
      </c>
      <c r="J117" s="57"/>
      <c r="K117" s="58"/>
      <c r="M117" s="39" t="s">
        <v>184</v>
      </c>
      <c r="N117" s="26" t="s">
        <v>8169</v>
      </c>
    </row>
    <row r="118" spans="1:14" x14ac:dyDescent="0.2">
      <c r="B118" s="39" t="s">
        <v>221</v>
      </c>
      <c r="C118" s="57"/>
      <c r="D118" s="57"/>
      <c r="E118" s="57"/>
      <c r="F118" s="57"/>
      <c r="G118" s="57"/>
      <c r="H118" s="57">
        <v>-2554</v>
      </c>
      <c r="I118" s="57">
        <v>-5051</v>
      </c>
      <c r="J118" s="57"/>
      <c r="K118" s="58"/>
      <c r="N118" s="3" t="s">
        <v>2338</v>
      </c>
    </row>
    <row r="119" spans="1:14" x14ac:dyDescent="0.2">
      <c r="B119" s="39" t="s">
        <v>166</v>
      </c>
      <c r="C119" s="57"/>
      <c r="D119" s="57"/>
      <c r="E119" s="57"/>
      <c r="F119" s="57"/>
      <c r="G119" s="57"/>
      <c r="H119" s="57">
        <v>1374</v>
      </c>
      <c r="I119" s="57">
        <v>77</v>
      </c>
      <c r="J119" s="57"/>
      <c r="K119" s="58"/>
    </row>
    <row r="120" spans="1:14" x14ac:dyDescent="0.2">
      <c r="C120" s="57"/>
      <c r="D120" s="57"/>
      <c r="E120" s="57"/>
      <c r="F120" s="57"/>
      <c r="G120" s="57"/>
      <c r="H120" s="57"/>
      <c r="I120" s="57"/>
      <c r="J120" s="57"/>
      <c r="K120" s="58"/>
    </row>
    <row r="121" spans="1:14" x14ac:dyDescent="0.2">
      <c r="C121" s="57"/>
      <c r="D121" s="57"/>
      <c r="E121" s="57"/>
      <c r="F121" s="57"/>
      <c r="G121" s="57"/>
      <c r="H121" s="57"/>
      <c r="I121" s="57"/>
      <c r="J121" s="57"/>
      <c r="K121" s="58"/>
    </row>
    <row r="122" spans="1:14" x14ac:dyDescent="0.2">
      <c r="A122" s="59" t="s">
        <v>6459</v>
      </c>
      <c r="C122" s="57"/>
      <c r="D122" s="57"/>
      <c r="E122" s="57"/>
      <c r="F122" s="57"/>
      <c r="G122" s="57"/>
      <c r="H122" s="57"/>
      <c r="I122" s="57"/>
      <c r="J122" s="57"/>
      <c r="K122" s="58"/>
    </row>
    <row r="123" spans="1:14" x14ac:dyDescent="0.2">
      <c r="B123" s="39" t="s">
        <v>578</v>
      </c>
      <c r="C123" s="57"/>
      <c r="D123" s="57"/>
      <c r="E123" s="57"/>
      <c r="F123" s="57"/>
      <c r="G123" s="57"/>
      <c r="H123" s="57"/>
      <c r="I123" s="48">
        <v>-10111</v>
      </c>
      <c r="J123" s="57"/>
      <c r="K123" s="58"/>
      <c r="N123" s="39" t="s">
        <v>8936</v>
      </c>
    </row>
    <row r="124" spans="1:14" x14ac:dyDescent="0.2">
      <c r="B124" s="39" t="s">
        <v>579</v>
      </c>
      <c r="C124" s="57"/>
      <c r="D124" s="57"/>
      <c r="E124" s="57"/>
      <c r="F124" s="57"/>
      <c r="G124" s="57"/>
      <c r="H124" s="57"/>
      <c r="I124" s="48">
        <v>65992</v>
      </c>
      <c r="J124" s="57"/>
      <c r="K124" s="58"/>
      <c r="N124" s="39" t="s">
        <v>8935</v>
      </c>
    </row>
    <row r="125" spans="1:14" x14ac:dyDescent="0.2">
      <c r="B125" s="39" t="s">
        <v>8171</v>
      </c>
      <c r="C125" s="57"/>
      <c r="D125" s="57"/>
      <c r="E125" s="57"/>
      <c r="F125" s="57"/>
      <c r="G125" s="57"/>
      <c r="H125" s="57"/>
      <c r="I125" s="48">
        <v>50115</v>
      </c>
      <c r="J125" s="57"/>
      <c r="K125" s="58"/>
      <c r="N125" s="39" t="s">
        <v>8174</v>
      </c>
    </row>
    <row r="126" spans="1:14" x14ac:dyDescent="0.2">
      <c r="B126" s="39" t="s">
        <v>8171</v>
      </c>
      <c r="C126" s="57"/>
      <c r="D126" s="57"/>
      <c r="E126" s="57"/>
      <c r="F126" s="57"/>
      <c r="G126" s="57"/>
      <c r="H126" s="57"/>
      <c r="I126" s="48">
        <v>-41760</v>
      </c>
      <c r="J126" s="57"/>
      <c r="K126" s="58"/>
      <c r="N126" s="39" t="s">
        <v>8175</v>
      </c>
    </row>
    <row r="127" spans="1:14" x14ac:dyDescent="0.2">
      <c r="B127" s="39" t="s">
        <v>8171</v>
      </c>
      <c r="C127" s="57"/>
      <c r="D127" s="57"/>
      <c r="E127" s="57"/>
      <c r="F127" s="57"/>
      <c r="G127" s="57"/>
      <c r="H127" s="57"/>
      <c r="I127" s="48">
        <v>-48519</v>
      </c>
      <c r="J127" s="57"/>
      <c r="K127" s="58"/>
      <c r="N127" s="39" t="s">
        <v>8176</v>
      </c>
    </row>
    <row r="128" spans="1:14" x14ac:dyDescent="0.2">
      <c r="B128" s="39" t="s">
        <v>5745</v>
      </c>
      <c r="C128" s="57"/>
      <c r="D128" s="57"/>
      <c r="E128" s="57"/>
      <c r="F128" s="57"/>
      <c r="G128" s="57"/>
      <c r="H128" s="57"/>
      <c r="I128" s="57">
        <v>-846</v>
      </c>
      <c r="J128" s="57"/>
      <c r="K128" s="58"/>
    </row>
    <row r="129" spans="1:14" x14ac:dyDescent="0.2">
      <c r="B129" s="36" t="s">
        <v>7476</v>
      </c>
      <c r="C129" s="57"/>
      <c r="D129" s="57"/>
      <c r="E129" s="57"/>
      <c r="F129" s="57"/>
      <c r="G129" s="57"/>
      <c r="H129" s="57"/>
      <c r="I129" s="48">
        <v>-1638</v>
      </c>
      <c r="J129" s="48"/>
      <c r="K129" s="58"/>
      <c r="N129" s="39" t="s">
        <v>8172</v>
      </c>
    </row>
    <row r="130" spans="1:14" x14ac:dyDescent="0.2">
      <c r="B130" s="36" t="s">
        <v>5876</v>
      </c>
      <c r="C130" s="57"/>
      <c r="D130" s="57"/>
      <c r="E130" s="57"/>
      <c r="F130" s="57"/>
      <c r="G130" s="57"/>
      <c r="H130" s="57"/>
      <c r="I130" s="48">
        <v>785</v>
      </c>
      <c r="J130" s="57"/>
      <c r="K130" s="58"/>
      <c r="N130" s="39" t="s">
        <v>7849</v>
      </c>
    </row>
    <row r="131" spans="1:14" x14ac:dyDescent="0.2">
      <c r="B131" s="36" t="s">
        <v>8170</v>
      </c>
      <c r="C131" s="57"/>
      <c r="D131" s="57"/>
      <c r="E131" s="57"/>
      <c r="F131" s="57"/>
      <c r="G131" s="57"/>
      <c r="H131" s="57"/>
      <c r="I131" s="48">
        <v>3296</v>
      </c>
      <c r="J131" s="57"/>
      <c r="K131" s="58"/>
      <c r="N131" s="39" t="s">
        <v>8173</v>
      </c>
    </row>
    <row r="132" spans="1:14" x14ac:dyDescent="0.2">
      <c r="B132" s="36" t="s">
        <v>7765</v>
      </c>
      <c r="C132" s="57"/>
      <c r="D132" s="57"/>
      <c r="E132" s="57"/>
      <c r="F132" s="57"/>
      <c r="G132" s="57"/>
      <c r="H132" s="57"/>
      <c r="I132" s="48">
        <v>2532</v>
      </c>
      <c r="J132" s="57"/>
      <c r="K132" s="58"/>
      <c r="N132" s="39" t="s">
        <v>7768</v>
      </c>
    </row>
    <row r="133" spans="1:14" x14ac:dyDescent="0.2">
      <c r="B133" s="36" t="s">
        <v>7719</v>
      </c>
      <c r="C133" s="57"/>
      <c r="D133" s="57"/>
      <c r="E133" s="57"/>
      <c r="F133" s="57"/>
      <c r="G133" s="57"/>
      <c r="H133" s="57"/>
      <c r="I133" s="48">
        <v>-186</v>
      </c>
      <c r="J133" s="57"/>
      <c r="K133" s="58"/>
      <c r="N133" s="39" t="s">
        <v>7769</v>
      </c>
    </row>
    <row r="134" spans="1:14" x14ac:dyDescent="0.2">
      <c r="C134" s="57"/>
      <c r="D134" s="57"/>
      <c r="E134" s="57"/>
      <c r="F134" s="57"/>
      <c r="G134" s="57"/>
      <c r="H134" s="57"/>
      <c r="I134" s="57"/>
      <c r="J134" s="57"/>
      <c r="K134" s="58"/>
    </row>
    <row r="135" spans="1:14" x14ac:dyDescent="0.2">
      <c r="C135" s="57"/>
      <c r="D135" s="57"/>
      <c r="E135" s="57"/>
      <c r="F135" s="57"/>
      <c r="G135" s="57"/>
      <c r="H135" s="57"/>
      <c r="I135" s="57"/>
      <c r="J135" s="57"/>
      <c r="K135" s="58"/>
    </row>
    <row r="136" spans="1:14" ht="25.5" x14ac:dyDescent="0.2">
      <c r="A136" s="61" t="s">
        <v>6460</v>
      </c>
      <c r="B136" s="62"/>
      <c r="C136" s="66" t="s">
        <v>3292</v>
      </c>
      <c r="D136" s="66" t="s">
        <v>3293</v>
      </c>
      <c r="E136" s="70" t="s">
        <v>7761</v>
      </c>
      <c r="F136" s="57"/>
      <c r="G136" s="57"/>
      <c r="H136" s="57"/>
      <c r="I136" s="57"/>
      <c r="J136" s="57"/>
      <c r="K136" s="58"/>
    </row>
    <row r="137" spans="1:14" x14ac:dyDescent="0.2">
      <c r="A137" s="62"/>
      <c r="B137" s="62" t="s">
        <v>6461</v>
      </c>
      <c r="C137" s="65">
        <f>-I128</f>
        <v>846</v>
      </c>
      <c r="D137" s="62"/>
      <c r="E137" s="65"/>
      <c r="F137" s="57"/>
      <c r="G137" s="57"/>
      <c r="H137" s="57"/>
      <c r="I137" s="57"/>
      <c r="J137" s="57"/>
      <c r="K137" s="58"/>
    </row>
    <row r="138" spans="1:14" x14ac:dyDescent="0.2">
      <c r="A138" s="62"/>
      <c r="B138" s="51" t="s">
        <v>7476</v>
      </c>
      <c r="C138" s="65">
        <f t="shared" ref="C138:C142" si="0">-I129</f>
        <v>1638</v>
      </c>
      <c r="D138" s="65"/>
      <c r="E138" s="65"/>
      <c r="F138" s="57"/>
      <c r="G138" s="57"/>
      <c r="H138" s="57"/>
      <c r="I138" s="57"/>
      <c r="J138" s="57"/>
      <c r="K138" s="58"/>
    </row>
    <row r="139" spans="1:14" x14ac:dyDescent="0.2">
      <c r="A139" s="62"/>
      <c r="B139" s="51" t="s">
        <v>5876</v>
      </c>
      <c r="C139" s="65">
        <f t="shared" si="0"/>
        <v>-785</v>
      </c>
      <c r="D139" s="65"/>
      <c r="E139" s="65"/>
      <c r="F139" s="57"/>
      <c r="G139" s="57"/>
      <c r="H139" s="57"/>
      <c r="I139" s="57"/>
      <c r="J139" s="57"/>
      <c r="K139" s="58"/>
    </row>
    <row r="140" spans="1:14" x14ac:dyDescent="0.2">
      <c r="A140" s="62"/>
      <c r="B140" s="51" t="s">
        <v>8170</v>
      </c>
      <c r="C140" s="65">
        <f t="shared" si="0"/>
        <v>-3296</v>
      </c>
      <c r="D140" s="65"/>
      <c r="E140" s="65"/>
      <c r="F140" s="57"/>
      <c r="G140" s="57"/>
      <c r="H140" s="57"/>
      <c r="I140" s="57"/>
      <c r="J140" s="57"/>
      <c r="K140" s="58"/>
    </row>
    <row r="141" spans="1:14" x14ac:dyDescent="0.2">
      <c r="A141" s="62"/>
      <c r="B141" s="51" t="s">
        <v>7765</v>
      </c>
      <c r="C141" s="65">
        <f t="shared" si="0"/>
        <v>-2532</v>
      </c>
      <c r="D141" s="65"/>
      <c r="E141" s="65"/>
      <c r="F141" s="57"/>
      <c r="G141" s="57"/>
      <c r="H141" s="57"/>
      <c r="I141" s="57"/>
      <c r="J141" s="57"/>
      <c r="K141" s="58"/>
    </row>
    <row r="142" spans="1:14" x14ac:dyDescent="0.2">
      <c r="A142" s="62"/>
      <c r="B142" s="51" t="s">
        <v>7719</v>
      </c>
      <c r="C142" s="65">
        <f t="shared" si="0"/>
        <v>186</v>
      </c>
      <c r="D142" s="65"/>
      <c r="E142" s="65"/>
      <c r="F142" s="57"/>
      <c r="G142" s="57"/>
      <c r="H142" s="57"/>
      <c r="I142" s="57"/>
      <c r="J142" s="57"/>
      <c r="K142" s="58"/>
    </row>
    <row r="143" spans="1:14" x14ac:dyDescent="0.2">
      <c r="A143" s="62"/>
      <c r="B143" s="51" t="s">
        <v>7772</v>
      </c>
      <c r="C143" s="65">
        <v>-322000</v>
      </c>
      <c r="D143" s="65">
        <v>-2852</v>
      </c>
      <c r="E143" s="65"/>
      <c r="F143" s="57"/>
      <c r="G143" s="57"/>
      <c r="H143" s="57"/>
      <c r="I143" s="57"/>
      <c r="J143" s="57"/>
      <c r="K143" s="58"/>
      <c r="N143" s="39" t="s">
        <v>8177</v>
      </c>
    </row>
    <row r="144" spans="1:14" x14ac:dyDescent="0.2">
      <c r="A144" s="62"/>
      <c r="B144" s="68" t="s">
        <v>9013</v>
      </c>
      <c r="C144" s="65">
        <v>-4816</v>
      </c>
      <c r="D144" s="65">
        <v>-4816</v>
      </c>
      <c r="E144" s="65"/>
      <c r="F144" s="57"/>
      <c r="G144" s="57"/>
      <c r="H144" s="57"/>
      <c r="I144" s="57"/>
      <c r="J144" s="57"/>
      <c r="K144" s="58"/>
      <c r="N144" s="3" t="s">
        <v>9015</v>
      </c>
    </row>
    <row r="145" spans="1:14" x14ac:dyDescent="0.2">
      <c r="A145" s="62"/>
      <c r="B145" s="68" t="s">
        <v>9014</v>
      </c>
      <c r="C145" s="65">
        <v>-2266</v>
      </c>
      <c r="D145" s="65">
        <v>-2266</v>
      </c>
      <c r="E145" s="65"/>
      <c r="F145" s="57"/>
      <c r="G145" s="57"/>
      <c r="H145" s="57"/>
      <c r="I145" s="57"/>
      <c r="J145" s="57"/>
      <c r="K145" s="58"/>
      <c r="N145" s="3" t="s">
        <v>9016</v>
      </c>
    </row>
    <row r="146" spans="1:14" x14ac:dyDescent="0.2">
      <c r="A146" s="62"/>
      <c r="B146" s="68" t="s">
        <v>8178</v>
      </c>
      <c r="C146" s="65"/>
      <c r="D146" s="65"/>
      <c r="E146" s="65">
        <v>-514</v>
      </c>
      <c r="F146" s="57"/>
      <c r="G146" s="57"/>
      <c r="H146" s="57"/>
      <c r="I146" s="57"/>
      <c r="J146" s="57"/>
      <c r="K146" s="58"/>
      <c r="N146" s="26" t="s">
        <v>8179</v>
      </c>
    </row>
    <row r="147" spans="1:14" x14ac:dyDescent="0.2">
      <c r="A147" s="62"/>
      <c r="B147" s="62"/>
      <c r="C147" s="65"/>
      <c r="D147" s="65"/>
      <c r="E147" s="65"/>
      <c r="F147" s="57"/>
      <c r="G147" s="57"/>
      <c r="H147" s="57"/>
      <c r="I147" s="57"/>
      <c r="J147" s="57"/>
      <c r="K147" s="58"/>
    </row>
    <row r="148" spans="1:14" x14ac:dyDescent="0.2">
      <c r="A148" s="69" t="s">
        <v>146</v>
      </c>
      <c r="B148" s="49"/>
      <c r="C148" s="71">
        <f>SUM(C137:C146)</f>
        <v>-333025</v>
      </c>
      <c r="D148" s="71">
        <f t="shared" ref="D148:E148" si="1">SUM(D137:D146)</f>
        <v>-9934</v>
      </c>
      <c r="E148" s="71">
        <f t="shared" si="1"/>
        <v>-514</v>
      </c>
      <c r="F148" s="57"/>
      <c r="G148" s="57"/>
      <c r="H148" s="57"/>
      <c r="I148" s="57"/>
      <c r="J148" s="57"/>
      <c r="K148" s="57"/>
    </row>
    <row r="149" spans="1:14" x14ac:dyDescent="0.2">
      <c r="A149" s="62"/>
      <c r="B149" s="49"/>
      <c r="C149" s="50"/>
      <c r="D149" s="50"/>
      <c r="E149" s="50"/>
      <c r="F149" s="57"/>
      <c r="G149" s="57"/>
      <c r="H149" s="57"/>
      <c r="I149" s="57"/>
      <c r="J149" s="57"/>
      <c r="K149" s="57"/>
    </row>
    <row r="150" spans="1:14" x14ac:dyDescent="0.2">
      <c r="A150" s="62" t="s">
        <v>7759</v>
      </c>
      <c r="B150" s="49"/>
      <c r="C150" s="50"/>
      <c r="D150" s="50"/>
      <c r="E150" s="50">
        <f>E148+D148</f>
        <v>-10448</v>
      </c>
      <c r="F150" s="57"/>
      <c r="G150" s="57"/>
      <c r="H150" s="57"/>
      <c r="I150" s="57"/>
      <c r="J150" s="57"/>
      <c r="K150" s="57"/>
    </row>
    <row r="151" spans="1:14" x14ac:dyDescent="0.2">
      <c r="C151" s="57"/>
      <c r="D151" s="57"/>
      <c r="E151" s="57"/>
      <c r="F151" s="57"/>
      <c r="G151" s="57"/>
      <c r="H151" s="57"/>
      <c r="I151" s="57"/>
      <c r="J151" s="57"/>
      <c r="K151" s="57"/>
    </row>
    <row r="152" spans="1:14" x14ac:dyDescent="0.2">
      <c r="C152" s="57"/>
      <c r="D152" s="57"/>
      <c r="E152" s="57"/>
      <c r="F152" s="57"/>
      <c r="G152" s="57"/>
      <c r="H152" s="57"/>
      <c r="I152" s="57"/>
      <c r="J152" s="57"/>
      <c r="K152" s="57"/>
    </row>
    <row r="153" spans="1:14" x14ac:dyDescent="0.2">
      <c r="C153" s="57"/>
      <c r="D153" s="57"/>
      <c r="E153" s="57"/>
      <c r="F153" s="57"/>
      <c r="G153" s="57"/>
      <c r="H153" s="57"/>
      <c r="I153" s="57"/>
      <c r="J153" s="57"/>
      <c r="K153" s="57"/>
    </row>
    <row r="154" spans="1:14" x14ac:dyDescent="0.2">
      <c r="C154" s="57"/>
      <c r="D154" s="57"/>
      <c r="E154" s="57"/>
      <c r="F154" s="57"/>
      <c r="G154" s="57"/>
      <c r="H154" s="57"/>
      <c r="I154" s="57"/>
      <c r="J154" s="57"/>
      <c r="K154" s="57"/>
    </row>
    <row r="155" spans="1:14" x14ac:dyDescent="0.2">
      <c r="C155" s="57"/>
      <c r="D155" s="57"/>
      <c r="E155" s="57"/>
      <c r="F155" s="57"/>
      <c r="G155" s="57"/>
      <c r="H155" s="57"/>
      <c r="I155" s="57"/>
      <c r="J155" s="57"/>
      <c r="K155" s="57"/>
    </row>
    <row r="156" spans="1:14" x14ac:dyDescent="0.2">
      <c r="C156" s="57"/>
      <c r="D156" s="57"/>
      <c r="E156" s="57"/>
      <c r="F156" s="57"/>
      <c r="G156" s="57"/>
      <c r="H156" s="57"/>
      <c r="I156" s="57"/>
      <c r="J156" s="57"/>
      <c r="K156" s="57"/>
    </row>
    <row r="157" spans="1:14" x14ac:dyDescent="0.2">
      <c r="C157" s="57"/>
      <c r="D157" s="57"/>
      <c r="E157" s="57"/>
      <c r="F157" s="57"/>
      <c r="G157" s="57"/>
      <c r="H157" s="57"/>
      <c r="I157" s="57"/>
      <c r="J157" s="57"/>
      <c r="K157" s="57"/>
    </row>
    <row r="158" spans="1:14" x14ac:dyDescent="0.2">
      <c r="C158" s="57"/>
      <c r="D158" s="57"/>
      <c r="E158" s="57"/>
      <c r="F158" s="57"/>
      <c r="G158" s="57"/>
      <c r="H158" s="57"/>
      <c r="I158" s="57"/>
      <c r="J158" s="57"/>
      <c r="K158" s="57"/>
    </row>
  </sheetData>
  <hyperlinks>
    <hyperlink ref="A1" location="'statewide summary'!Print_Titles" display="Link to Summary Worksheet" xr:uid="{28C26299-B63F-47B8-ABB7-B41F723C6AB3}"/>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2/19/2025</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10962-F1F7-4A7E-A2D5-5DB8B83E9526}">
  <dimension ref="A1:N145"/>
  <sheetViews>
    <sheetView showGridLines="0" workbookViewId="0">
      <pane xSplit="2" ySplit="10" topLeftCell="C11" activePane="bottomRight" state="frozen"/>
      <selection pane="topRight" activeCell="C1" sqref="C1"/>
      <selection pane="bottomLeft" activeCell="A14" sqref="A14"/>
      <selection pane="bottomRight" activeCell="B15" sqref="B15"/>
    </sheetView>
  </sheetViews>
  <sheetFormatPr defaultRowHeight="12.75" x14ac:dyDescent="0.2"/>
  <cols>
    <col min="1" max="1" width="5.28515625" style="39" customWidth="1"/>
    <col min="2" max="2" width="17.7109375" style="39" customWidth="1"/>
    <col min="3" max="9" width="13.7109375" style="39" customWidth="1"/>
    <col min="10" max="10" width="1.85546875" style="39" customWidth="1"/>
    <col min="11" max="11" width="9.140625" style="39"/>
    <col min="12" max="12" width="1.7109375" style="39" customWidth="1"/>
    <col min="13" max="16384" width="9.140625" style="39"/>
  </cols>
  <sheetData>
    <row r="1" spans="1:11" ht="16.149999999999999" customHeight="1" x14ac:dyDescent="0.2">
      <c r="A1" s="92" t="s">
        <v>8923</v>
      </c>
    </row>
    <row r="2" spans="1:11" ht="14.45" customHeight="1" x14ac:dyDescent="0.2">
      <c r="B2" s="94" t="s">
        <v>1422</v>
      </c>
    </row>
    <row r="3" spans="1:11" ht="2.1" customHeight="1" x14ac:dyDescent="0.2"/>
    <row r="4" spans="1:11" ht="14.45" customHeight="1" x14ac:dyDescent="0.2">
      <c r="B4" s="46" t="s">
        <v>1</v>
      </c>
    </row>
    <row r="5" spans="1:11" ht="1.1499999999999999" customHeight="1" x14ac:dyDescent="0.2"/>
    <row r="6" spans="1:11" ht="14.45" customHeight="1" x14ac:dyDescent="0.2">
      <c r="B6" s="46" t="s">
        <v>2</v>
      </c>
    </row>
    <row r="7" spans="1:11" ht="0.75" customHeight="1" x14ac:dyDescent="0.2"/>
    <row r="8" spans="1:11" ht="14.45" customHeight="1" x14ac:dyDescent="0.2">
      <c r="B8" s="47" t="s">
        <v>3</v>
      </c>
    </row>
    <row r="9" spans="1:11" x14ac:dyDescent="0.2">
      <c r="B9" s="42" t="s">
        <v>4</v>
      </c>
      <c r="C9" s="37" t="s">
        <v>4</v>
      </c>
      <c r="D9" s="37" t="s">
        <v>4</v>
      </c>
      <c r="E9" s="37" t="s">
        <v>4</v>
      </c>
      <c r="F9" s="37" t="s">
        <v>4</v>
      </c>
      <c r="G9" s="37" t="s">
        <v>4</v>
      </c>
      <c r="H9" s="37" t="s">
        <v>5</v>
      </c>
      <c r="I9" s="37" t="s">
        <v>174</v>
      </c>
    </row>
    <row r="10" spans="1:11" x14ac:dyDescent="0.2">
      <c r="B10" s="43" t="s">
        <v>4</v>
      </c>
      <c r="C10" s="38" t="s">
        <v>7</v>
      </c>
      <c r="D10" s="38" t="s">
        <v>8</v>
      </c>
      <c r="E10" s="38" t="s">
        <v>9</v>
      </c>
      <c r="F10" s="38" t="s">
        <v>10</v>
      </c>
      <c r="G10" s="38" t="s">
        <v>11</v>
      </c>
      <c r="H10" s="38" t="s">
        <v>12</v>
      </c>
      <c r="I10" s="38" t="s">
        <v>13</v>
      </c>
      <c r="K10" s="54" t="s">
        <v>331</v>
      </c>
    </row>
    <row r="11" spans="1:11" x14ac:dyDescent="0.2">
      <c r="B11" s="42" t="s">
        <v>153</v>
      </c>
      <c r="C11" s="86">
        <v>0</v>
      </c>
      <c r="D11" s="86">
        <v>0</v>
      </c>
      <c r="E11" s="86">
        <v>0</v>
      </c>
      <c r="F11" s="86">
        <v>0</v>
      </c>
      <c r="G11" s="86">
        <v>0</v>
      </c>
      <c r="H11" s="86">
        <v>22428</v>
      </c>
      <c r="I11" s="86">
        <v>22629</v>
      </c>
    </row>
    <row r="12" spans="1:11" x14ac:dyDescent="0.2">
      <c r="B12" s="42" t="s">
        <v>1421</v>
      </c>
      <c r="C12" s="86">
        <v>11822</v>
      </c>
      <c r="D12" s="86">
        <v>13218.998</v>
      </c>
      <c r="E12" s="86">
        <v>15262</v>
      </c>
      <c r="F12" s="86">
        <v>18026.452000000001</v>
      </c>
      <c r="G12" s="86">
        <v>19427.173999999999</v>
      </c>
      <c r="H12" s="86">
        <v>0</v>
      </c>
      <c r="I12" s="86">
        <v>0</v>
      </c>
    </row>
    <row r="13" spans="1:11" x14ac:dyDescent="0.2">
      <c r="B13" s="45" t="s">
        <v>146</v>
      </c>
      <c r="C13" s="41">
        <v>11822</v>
      </c>
      <c r="D13" s="41">
        <v>13218.998</v>
      </c>
      <c r="E13" s="41">
        <v>15262</v>
      </c>
      <c r="F13" s="41">
        <v>18026.452000000001</v>
      </c>
      <c r="G13" s="41">
        <v>19427.173999999999</v>
      </c>
      <c r="H13" s="41">
        <v>22428</v>
      </c>
      <c r="I13" s="41">
        <v>22629</v>
      </c>
    </row>
    <row r="15" spans="1:11" x14ac:dyDescent="0.2">
      <c r="B15" s="72" t="s">
        <v>9036</v>
      </c>
      <c r="C15" s="87"/>
      <c r="D15" s="87"/>
      <c r="E15" s="87"/>
      <c r="F15" s="87"/>
      <c r="G15" s="87"/>
      <c r="H15" s="87"/>
      <c r="I15" s="88">
        <f>I13+K15</f>
        <v>22629</v>
      </c>
      <c r="K15" s="55">
        <f>SUM(K16:K49)</f>
        <v>0</v>
      </c>
    </row>
    <row r="16" spans="1:11" x14ac:dyDescent="0.2">
      <c r="B16" s="87" t="s">
        <v>257</v>
      </c>
      <c r="C16" s="87"/>
      <c r="D16" s="87"/>
      <c r="E16" s="87"/>
      <c r="F16" s="87"/>
      <c r="G16" s="87"/>
      <c r="H16" s="87"/>
      <c r="I16" s="89">
        <f>I15/I13-1</f>
        <v>0</v>
      </c>
      <c r="K16" s="56"/>
    </row>
    <row r="17" spans="1:14" x14ac:dyDescent="0.2">
      <c r="G17" s="57"/>
      <c r="H17" s="57"/>
      <c r="I17" s="57"/>
      <c r="J17" s="57"/>
      <c r="K17" s="58"/>
    </row>
    <row r="18" spans="1:14" x14ac:dyDescent="0.2">
      <c r="D18" s="57"/>
      <c r="E18" s="57"/>
      <c r="F18" s="57"/>
      <c r="G18" s="57"/>
      <c r="H18" s="57"/>
      <c r="I18" s="57"/>
      <c r="J18" s="57"/>
      <c r="K18" s="58"/>
    </row>
    <row r="19" spans="1:14" x14ac:dyDescent="0.2">
      <c r="A19" s="59" t="s">
        <v>256</v>
      </c>
      <c r="D19" s="57"/>
      <c r="E19" s="57"/>
      <c r="F19" s="57"/>
      <c r="G19" s="57"/>
      <c r="H19" s="57"/>
      <c r="I19" s="57"/>
      <c r="J19" s="57"/>
      <c r="K19" s="58"/>
    </row>
    <row r="20" spans="1:14" x14ac:dyDescent="0.2">
      <c r="C20" s="57"/>
      <c r="D20" s="57"/>
      <c r="E20" s="57"/>
      <c r="F20" s="57"/>
      <c r="G20" s="57"/>
      <c r="H20" s="57"/>
      <c r="I20" s="57"/>
      <c r="J20" s="57"/>
      <c r="K20" s="58"/>
    </row>
    <row r="21" spans="1:14" x14ac:dyDescent="0.2">
      <c r="A21" s="60">
        <v>2021</v>
      </c>
      <c r="C21" s="57"/>
      <c r="D21" s="57"/>
      <c r="E21" s="57"/>
      <c r="F21" s="57"/>
      <c r="G21" s="57"/>
      <c r="H21" s="57"/>
      <c r="I21" s="57"/>
      <c r="J21" s="57"/>
      <c r="K21" s="58"/>
    </row>
    <row r="22" spans="1:14" x14ac:dyDescent="0.2">
      <c r="B22" s="39" t="s">
        <v>221</v>
      </c>
      <c r="C22" s="57"/>
      <c r="D22" s="57"/>
      <c r="E22" s="57"/>
      <c r="F22" s="57"/>
      <c r="G22" s="57">
        <v>-52</v>
      </c>
      <c r="H22" s="57">
        <v>252</v>
      </c>
      <c r="I22" s="57"/>
      <c r="J22" s="57"/>
      <c r="K22" s="58"/>
      <c r="N22" s="3" t="s">
        <v>2279</v>
      </c>
    </row>
    <row r="23" spans="1:14" x14ac:dyDescent="0.2">
      <c r="B23" s="39" t="s">
        <v>166</v>
      </c>
      <c r="C23" s="57"/>
      <c r="D23" s="57"/>
      <c r="E23" s="57"/>
      <c r="F23" s="57"/>
      <c r="G23" s="57">
        <v>94</v>
      </c>
      <c r="H23" s="57">
        <v>-56</v>
      </c>
      <c r="I23" s="57"/>
      <c r="J23" s="57"/>
      <c r="K23" s="58"/>
    </row>
    <row r="24" spans="1:14" x14ac:dyDescent="0.2">
      <c r="C24" s="57"/>
      <c r="D24" s="57"/>
      <c r="E24" s="57"/>
      <c r="F24" s="57"/>
      <c r="G24" s="57"/>
      <c r="H24" s="57"/>
      <c r="I24" s="57"/>
      <c r="J24" s="57"/>
      <c r="K24" s="58"/>
    </row>
    <row r="25" spans="1:14" x14ac:dyDescent="0.2">
      <c r="A25" s="39">
        <v>2022</v>
      </c>
      <c r="C25" s="57"/>
      <c r="D25" s="57"/>
      <c r="E25" s="57"/>
      <c r="F25" s="57"/>
      <c r="G25" s="57"/>
      <c r="H25" s="57"/>
      <c r="I25" s="57"/>
      <c r="J25" s="57"/>
      <c r="K25" s="58"/>
    </row>
    <row r="26" spans="1:14" x14ac:dyDescent="0.2">
      <c r="B26" s="26" t="s">
        <v>3934</v>
      </c>
      <c r="C26" s="57"/>
      <c r="D26" s="57"/>
      <c r="E26" s="57"/>
      <c r="F26" s="57"/>
      <c r="G26" s="57">
        <v>0</v>
      </c>
      <c r="H26" s="57">
        <v>40</v>
      </c>
      <c r="I26" s="57"/>
      <c r="J26" s="57"/>
      <c r="K26" s="58"/>
      <c r="M26" s="39" t="s">
        <v>182</v>
      </c>
      <c r="N26" s="26" t="s">
        <v>8180</v>
      </c>
    </row>
    <row r="27" spans="1:14" x14ac:dyDescent="0.2">
      <c r="B27" s="26" t="s">
        <v>6963</v>
      </c>
      <c r="C27" s="57"/>
      <c r="D27" s="57"/>
      <c r="E27" s="57"/>
      <c r="F27" s="57"/>
      <c r="G27" s="57">
        <v>24</v>
      </c>
      <c r="H27" s="57">
        <v>48</v>
      </c>
      <c r="I27" s="57"/>
      <c r="J27" s="57"/>
      <c r="K27" s="58"/>
      <c r="M27" s="39" t="s">
        <v>180</v>
      </c>
      <c r="N27" s="26" t="s">
        <v>8181</v>
      </c>
    </row>
    <row r="28" spans="1:14" x14ac:dyDescent="0.2">
      <c r="B28" s="39" t="s">
        <v>221</v>
      </c>
      <c r="C28" s="57"/>
      <c r="D28" s="57"/>
      <c r="E28" s="57"/>
      <c r="F28" s="57"/>
      <c r="G28" s="57">
        <v>496</v>
      </c>
      <c r="H28" s="57">
        <v>624</v>
      </c>
      <c r="I28" s="57"/>
      <c r="J28" s="57"/>
      <c r="K28" s="58"/>
      <c r="N28" s="39" t="s">
        <v>3285</v>
      </c>
    </row>
    <row r="29" spans="1:14" x14ac:dyDescent="0.2">
      <c r="B29" s="39" t="s">
        <v>166</v>
      </c>
      <c r="C29" s="57"/>
      <c r="D29" s="57"/>
      <c r="E29" s="57"/>
      <c r="F29" s="57"/>
      <c r="G29" s="57">
        <v>8</v>
      </c>
      <c r="H29" s="57">
        <v>16</v>
      </c>
      <c r="I29" s="57"/>
      <c r="J29" s="57"/>
      <c r="K29" s="58"/>
    </row>
    <row r="30" spans="1:14" x14ac:dyDescent="0.2">
      <c r="C30" s="57"/>
      <c r="D30" s="57"/>
      <c r="E30" s="57"/>
      <c r="F30" s="57"/>
      <c r="G30" s="57"/>
      <c r="H30" s="57"/>
      <c r="I30" s="57"/>
      <c r="J30" s="57"/>
      <c r="K30" s="58"/>
    </row>
    <row r="31" spans="1:14" x14ac:dyDescent="0.2">
      <c r="A31" s="39">
        <v>2023</v>
      </c>
      <c r="C31" s="57"/>
      <c r="D31" s="57"/>
      <c r="E31" s="57"/>
      <c r="F31" s="57"/>
      <c r="G31" s="57"/>
      <c r="H31" s="57"/>
      <c r="I31" s="57"/>
      <c r="J31" s="57"/>
      <c r="K31" s="58"/>
    </row>
    <row r="32" spans="1:14" x14ac:dyDescent="0.2">
      <c r="B32" s="26" t="s">
        <v>8182</v>
      </c>
      <c r="C32" s="57"/>
      <c r="D32" s="57"/>
      <c r="E32" s="57"/>
      <c r="F32" s="57"/>
      <c r="G32" s="57"/>
      <c r="H32" s="57">
        <v>293</v>
      </c>
      <c r="I32" s="57">
        <v>288</v>
      </c>
      <c r="J32" s="57"/>
      <c r="K32" s="58"/>
      <c r="M32" s="39" t="s">
        <v>180</v>
      </c>
      <c r="N32" s="26" t="s">
        <v>8184</v>
      </c>
    </row>
    <row r="33" spans="1:14" x14ac:dyDescent="0.2">
      <c r="B33" s="26" t="s">
        <v>8183</v>
      </c>
      <c r="C33" s="57"/>
      <c r="D33" s="57"/>
      <c r="E33" s="57"/>
      <c r="F33" s="57"/>
      <c r="G33" s="57"/>
      <c r="H33" s="57">
        <v>859</v>
      </c>
      <c r="I33" s="57">
        <v>947</v>
      </c>
      <c r="J33" s="57"/>
      <c r="K33" s="58"/>
      <c r="M33" s="39" t="s">
        <v>182</v>
      </c>
      <c r="N33" s="26" t="s">
        <v>8185</v>
      </c>
    </row>
    <row r="34" spans="1:14" x14ac:dyDescent="0.2">
      <c r="B34" s="39" t="s">
        <v>221</v>
      </c>
      <c r="C34" s="57"/>
      <c r="D34" s="57"/>
      <c r="E34" s="57"/>
      <c r="F34" s="57"/>
      <c r="G34" s="57"/>
      <c r="H34" s="57">
        <v>1264</v>
      </c>
      <c r="I34" s="57">
        <v>1225</v>
      </c>
      <c r="J34" s="57"/>
      <c r="K34" s="58"/>
      <c r="N34" s="39" t="s">
        <v>8186</v>
      </c>
    </row>
    <row r="35" spans="1:14" x14ac:dyDescent="0.2">
      <c r="B35" s="39" t="s">
        <v>166</v>
      </c>
      <c r="C35" s="57"/>
      <c r="D35" s="57"/>
      <c r="E35" s="57"/>
      <c r="F35" s="57"/>
      <c r="G35" s="57"/>
      <c r="H35" s="57">
        <v>172</v>
      </c>
      <c r="I35" s="57">
        <v>63</v>
      </c>
      <c r="J35" s="57"/>
      <c r="K35" s="58"/>
    </row>
    <row r="36" spans="1:14" x14ac:dyDescent="0.2">
      <c r="C36" s="57"/>
      <c r="D36" s="57"/>
      <c r="E36" s="57"/>
      <c r="F36" s="57"/>
      <c r="G36" s="57"/>
      <c r="H36" s="57"/>
      <c r="I36" s="57"/>
      <c r="J36" s="57"/>
      <c r="K36" s="58"/>
    </row>
    <row r="37" spans="1:14" x14ac:dyDescent="0.2">
      <c r="A37" s="39">
        <v>2024</v>
      </c>
      <c r="C37" s="57"/>
      <c r="D37" s="57"/>
      <c r="E37" s="57"/>
      <c r="F37" s="57"/>
      <c r="G37" s="57"/>
      <c r="H37" s="57"/>
      <c r="I37" s="57"/>
      <c r="J37" s="57"/>
      <c r="K37" s="58"/>
    </row>
    <row r="38" spans="1:14" x14ac:dyDescent="0.2">
      <c r="B38" s="39" t="s">
        <v>221</v>
      </c>
      <c r="C38" s="57"/>
      <c r="D38" s="57"/>
      <c r="E38" s="57"/>
      <c r="F38" s="57"/>
      <c r="G38" s="57"/>
      <c r="H38" s="57">
        <v>-22</v>
      </c>
      <c r="I38" s="57">
        <v>-44</v>
      </c>
      <c r="J38" s="57"/>
      <c r="K38" s="58"/>
      <c r="N38" s="3" t="s">
        <v>2338</v>
      </c>
    </row>
    <row r="39" spans="1:14" x14ac:dyDescent="0.2">
      <c r="B39" s="39" t="s">
        <v>166</v>
      </c>
      <c r="C39" s="57"/>
      <c r="D39" s="57"/>
      <c r="E39" s="57"/>
      <c r="F39" s="57"/>
      <c r="G39" s="57"/>
      <c r="H39" s="57">
        <v>144</v>
      </c>
      <c r="I39" s="57">
        <v>12</v>
      </c>
      <c r="J39" s="57"/>
      <c r="K39" s="58"/>
    </row>
    <row r="40" spans="1:14" x14ac:dyDescent="0.2">
      <c r="C40" s="57"/>
      <c r="D40" s="57"/>
      <c r="E40" s="57"/>
      <c r="F40" s="57"/>
      <c r="G40" s="57"/>
      <c r="H40" s="57"/>
      <c r="I40" s="57"/>
      <c r="J40" s="57"/>
      <c r="K40" s="58"/>
    </row>
    <row r="41" spans="1:14" x14ac:dyDescent="0.2">
      <c r="C41" s="57"/>
      <c r="D41" s="57"/>
      <c r="E41" s="57"/>
      <c r="F41" s="57"/>
      <c r="G41" s="57"/>
      <c r="H41" s="57"/>
      <c r="I41" s="57"/>
      <c r="J41" s="57"/>
      <c r="K41" s="58"/>
    </row>
    <row r="42" spans="1:14" x14ac:dyDescent="0.2">
      <c r="A42" s="59" t="s">
        <v>6459</v>
      </c>
      <c r="C42" s="57"/>
      <c r="D42" s="57"/>
      <c r="E42" s="57"/>
      <c r="F42" s="57"/>
      <c r="G42" s="57"/>
      <c r="H42" s="57"/>
      <c r="I42" s="57"/>
      <c r="J42" s="57"/>
      <c r="K42" s="58"/>
    </row>
    <row r="43" spans="1:14" x14ac:dyDescent="0.2">
      <c r="B43" s="39" t="s">
        <v>578</v>
      </c>
      <c r="C43" s="57"/>
      <c r="D43" s="57"/>
      <c r="E43" s="57"/>
      <c r="F43" s="57"/>
      <c r="G43" s="57"/>
      <c r="H43" s="57"/>
      <c r="I43" s="48">
        <v>-173</v>
      </c>
      <c r="J43" s="57"/>
      <c r="K43" s="58"/>
      <c r="N43" s="39" t="s">
        <v>8936</v>
      </c>
    </row>
    <row r="44" spans="1:14" x14ac:dyDescent="0.2">
      <c r="B44" s="39" t="s">
        <v>579</v>
      </c>
      <c r="C44" s="57"/>
      <c r="D44" s="57"/>
      <c r="E44" s="57"/>
      <c r="F44" s="57"/>
      <c r="G44" s="57"/>
      <c r="H44" s="57"/>
      <c r="I44" s="48">
        <v>473</v>
      </c>
      <c r="J44" s="57"/>
      <c r="K44" s="58"/>
      <c r="N44" s="39" t="s">
        <v>8935</v>
      </c>
    </row>
    <row r="45" spans="1:14" x14ac:dyDescent="0.2">
      <c r="B45" s="39" t="s">
        <v>5745</v>
      </c>
      <c r="C45" s="57"/>
      <c r="D45" s="57"/>
      <c r="E45" s="57"/>
      <c r="F45" s="57"/>
      <c r="G45" s="57"/>
      <c r="H45" s="57"/>
      <c r="I45" s="57">
        <v>65</v>
      </c>
      <c r="J45" s="57"/>
      <c r="K45" s="58"/>
    </row>
    <row r="46" spans="1:14" x14ac:dyDescent="0.2">
      <c r="C46" s="57"/>
      <c r="D46" s="57"/>
      <c r="E46" s="57"/>
      <c r="F46" s="57"/>
      <c r="G46" s="57"/>
      <c r="H46" s="57"/>
      <c r="I46" s="57"/>
      <c r="J46" s="57"/>
      <c r="K46" s="58"/>
    </row>
    <row r="47" spans="1:14" x14ac:dyDescent="0.2">
      <c r="C47" s="57"/>
      <c r="D47" s="57"/>
      <c r="E47" s="57"/>
      <c r="F47" s="57"/>
      <c r="G47" s="57"/>
      <c r="H47" s="57"/>
      <c r="I47" s="57"/>
      <c r="J47" s="57"/>
      <c r="K47" s="58"/>
    </row>
    <row r="48" spans="1:14" ht="25.5" x14ac:dyDescent="0.2">
      <c r="A48" s="61" t="s">
        <v>6460</v>
      </c>
      <c r="B48" s="62"/>
      <c r="C48" s="66" t="s">
        <v>3292</v>
      </c>
      <c r="D48" s="66" t="s">
        <v>3293</v>
      </c>
      <c r="E48" s="70" t="s">
        <v>7761</v>
      </c>
      <c r="F48" s="57"/>
      <c r="G48" s="57"/>
      <c r="H48" s="57"/>
      <c r="I48" s="57"/>
      <c r="J48" s="57"/>
      <c r="K48" s="58"/>
    </row>
    <row r="49" spans="1:14" x14ac:dyDescent="0.2">
      <c r="A49" s="62"/>
      <c r="B49" s="62" t="s">
        <v>6461</v>
      </c>
      <c r="C49" s="65">
        <f>-I45</f>
        <v>-65</v>
      </c>
      <c r="D49" s="62"/>
      <c r="E49" s="65"/>
      <c r="F49" s="57"/>
      <c r="G49" s="57"/>
      <c r="H49" s="57"/>
      <c r="I49" s="57"/>
      <c r="J49" s="57"/>
      <c r="K49" s="58"/>
    </row>
    <row r="50" spans="1:14" x14ac:dyDescent="0.2">
      <c r="A50" s="62"/>
      <c r="B50" s="68" t="s">
        <v>9013</v>
      </c>
      <c r="C50" s="65">
        <v>-34</v>
      </c>
      <c r="D50" s="65">
        <v>-34</v>
      </c>
      <c r="E50" s="65"/>
      <c r="F50" s="57"/>
      <c r="G50" s="57"/>
      <c r="H50" s="57"/>
      <c r="I50" s="57"/>
      <c r="J50" s="57"/>
      <c r="K50" s="58"/>
      <c r="N50" s="3" t="s">
        <v>9015</v>
      </c>
    </row>
    <row r="51" spans="1:14" x14ac:dyDescent="0.2">
      <c r="A51" s="62"/>
      <c r="B51" s="68" t="s">
        <v>9014</v>
      </c>
      <c r="C51" s="65">
        <v>-61</v>
      </c>
      <c r="D51" s="65">
        <v>-61</v>
      </c>
      <c r="E51" s="65"/>
      <c r="F51" s="57"/>
      <c r="G51" s="57"/>
      <c r="H51" s="57"/>
      <c r="I51" s="57"/>
      <c r="J51" s="57"/>
      <c r="K51" s="58"/>
      <c r="N51" s="3" t="s">
        <v>9016</v>
      </c>
    </row>
    <row r="52" spans="1:14" x14ac:dyDescent="0.2">
      <c r="A52" s="62"/>
      <c r="B52" s="62"/>
      <c r="C52" s="65"/>
      <c r="D52" s="65"/>
      <c r="E52" s="65"/>
      <c r="F52" s="57"/>
      <c r="G52" s="57"/>
      <c r="H52" s="57"/>
      <c r="I52" s="57"/>
      <c r="J52" s="57"/>
      <c r="K52" s="57"/>
    </row>
    <row r="53" spans="1:14" x14ac:dyDescent="0.2">
      <c r="A53" s="69" t="s">
        <v>146</v>
      </c>
      <c r="B53" s="49"/>
      <c r="C53" s="71">
        <f>SUM(C49:C51)</f>
        <v>-160</v>
      </c>
      <c r="D53" s="71">
        <f t="shared" ref="D53:E53" si="0">SUM(D49:D51)</f>
        <v>-95</v>
      </c>
      <c r="E53" s="71">
        <f t="shared" si="0"/>
        <v>0</v>
      </c>
      <c r="F53" s="57"/>
      <c r="G53" s="57"/>
      <c r="H53" s="57"/>
      <c r="I53" s="57"/>
      <c r="J53" s="57"/>
      <c r="K53" s="57"/>
    </row>
    <row r="54" spans="1:14" x14ac:dyDescent="0.2">
      <c r="A54" s="62"/>
      <c r="B54" s="49"/>
      <c r="C54" s="50"/>
      <c r="D54" s="50"/>
      <c r="E54" s="50"/>
      <c r="F54" s="57"/>
      <c r="G54" s="57"/>
      <c r="H54" s="57"/>
      <c r="I54" s="57"/>
      <c r="J54" s="57"/>
      <c r="K54" s="57"/>
    </row>
    <row r="55" spans="1:14" x14ac:dyDescent="0.2">
      <c r="A55" s="62" t="s">
        <v>7759</v>
      </c>
      <c r="B55" s="49"/>
      <c r="C55" s="50"/>
      <c r="D55" s="50"/>
      <c r="E55" s="50">
        <f>E53+D53</f>
        <v>-95</v>
      </c>
      <c r="F55" s="57"/>
      <c r="G55" s="57"/>
      <c r="H55" s="57"/>
      <c r="I55" s="57"/>
      <c r="J55" s="57"/>
      <c r="K55" s="57"/>
    </row>
    <row r="56" spans="1:14" x14ac:dyDescent="0.2">
      <c r="C56" s="57"/>
      <c r="D56" s="57"/>
      <c r="E56" s="57"/>
      <c r="F56" s="57"/>
      <c r="G56" s="57"/>
      <c r="H56" s="57"/>
      <c r="I56" s="57"/>
      <c r="J56" s="57"/>
      <c r="K56" s="57"/>
    </row>
    <row r="57" spans="1:14" x14ac:dyDescent="0.2">
      <c r="C57" s="57"/>
      <c r="D57" s="57"/>
      <c r="E57" s="57"/>
      <c r="F57" s="57"/>
      <c r="G57" s="57"/>
      <c r="H57" s="57"/>
      <c r="I57" s="57"/>
      <c r="J57" s="57"/>
      <c r="K57" s="57"/>
    </row>
    <row r="58" spans="1:14" x14ac:dyDescent="0.2">
      <c r="C58" s="57"/>
      <c r="D58" s="57"/>
      <c r="E58" s="57"/>
      <c r="F58" s="57"/>
      <c r="G58" s="57"/>
      <c r="H58" s="57"/>
      <c r="I58" s="57"/>
      <c r="J58" s="57"/>
      <c r="K58" s="57"/>
    </row>
    <row r="59" spans="1:14" x14ac:dyDescent="0.2">
      <c r="C59" s="57"/>
      <c r="D59" s="57"/>
      <c r="E59" s="57"/>
      <c r="F59" s="57"/>
      <c r="G59" s="57"/>
      <c r="H59" s="57"/>
      <c r="I59" s="57"/>
      <c r="J59" s="57"/>
      <c r="K59" s="57"/>
    </row>
    <row r="60" spans="1:14" x14ac:dyDescent="0.2">
      <c r="C60" s="57"/>
      <c r="D60" s="57"/>
      <c r="E60" s="57"/>
      <c r="F60" s="57"/>
      <c r="G60" s="57"/>
      <c r="H60" s="57"/>
      <c r="I60" s="57"/>
      <c r="J60" s="57"/>
      <c r="K60" s="57"/>
    </row>
    <row r="61" spans="1:14" x14ac:dyDescent="0.2">
      <c r="C61" s="57"/>
      <c r="D61" s="57"/>
      <c r="E61" s="57"/>
      <c r="F61" s="57"/>
      <c r="G61" s="57"/>
      <c r="H61" s="57"/>
      <c r="I61" s="57"/>
      <c r="J61" s="57"/>
      <c r="K61" s="57"/>
    </row>
    <row r="62" spans="1:14" x14ac:dyDescent="0.2">
      <c r="C62" s="57"/>
      <c r="D62" s="57"/>
      <c r="E62" s="57"/>
      <c r="F62" s="57"/>
      <c r="G62" s="57"/>
      <c r="H62" s="57"/>
      <c r="I62" s="57"/>
      <c r="J62" s="57"/>
      <c r="K62" s="57"/>
    </row>
    <row r="63" spans="1:14" x14ac:dyDescent="0.2">
      <c r="C63" s="57"/>
      <c r="D63" s="57"/>
      <c r="E63" s="57"/>
      <c r="F63" s="57"/>
      <c r="G63" s="57"/>
      <c r="H63" s="57"/>
      <c r="I63" s="57"/>
      <c r="J63" s="57"/>
      <c r="K63" s="57"/>
    </row>
    <row r="64" spans="1:14" x14ac:dyDescent="0.2">
      <c r="C64" s="57"/>
      <c r="D64" s="57"/>
      <c r="E64" s="57"/>
      <c r="F64" s="57"/>
      <c r="G64" s="57"/>
      <c r="H64" s="57"/>
      <c r="I64" s="57"/>
      <c r="J64" s="57"/>
      <c r="K64" s="57"/>
    </row>
    <row r="65" spans="3:11" x14ac:dyDescent="0.2">
      <c r="C65" s="57"/>
      <c r="D65" s="57"/>
      <c r="E65" s="57"/>
      <c r="F65" s="57"/>
      <c r="G65" s="57"/>
      <c r="H65" s="57"/>
      <c r="I65" s="57"/>
      <c r="J65" s="57"/>
      <c r="K65" s="57"/>
    </row>
    <row r="66" spans="3:11" x14ac:dyDescent="0.2">
      <c r="C66" s="57"/>
      <c r="D66" s="57"/>
      <c r="E66" s="57"/>
      <c r="F66" s="57"/>
      <c r="G66" s="57"/>
      <c r="H66" s="57"/>
      <c r="I66" s="57"/>
      <c r="J66" s="57"/>
      <c r="K66" s="57"/>
    </row>
    <row r="67" spans="3:11" x14ac:dyDescent="0.2">
      <c r="C67" s="57"/>
      <c r="D67" s="57"/>
      <c r="E67" s="57"/>
      <c r="F67" s="57"/>
      <c r="G67" s="57"/>
      <c r="H67" s="57"/>
      <c r="I67" s="57"/>
      <c r="J67" s="57"/>
      <c r="K67" s="57"/>
    </row>
    <row r="68" spans="3:11" x14ac:dyDescent="0.2">
      <c r="C68" s="57"/>
      <c r="D68" s="57"/>
      <c r="E68" s="57"/>
      <c r="F68" s="57"/>
      <c r="G68" s="57"/>
      <c r="H68" s="57"/>
      <c r="I68" s="57"/>
      <c r="J68" s="57"/>
      <c r="K68" s="57"/>
    </row>
    <row r="69" spans="3:11" x14ac:dyDescent="0.2">
      <c r="C69" s="57"/>
      <c r="D69" s="57"/>
      <c r="E69" s="57"/>
      <c r="F69" s="57"/>
      <c r="G69" s="57"/>
      <c r="H69" s="57"/>
      <c r="I69" s="57"/>
      <c r="J69" s="57"/>
      <c r="K69" s="57"/>
    </row>
    <row r="70" spans="3:11" x14ac:dyDescent="0.2">
      <c r="C70" s="57"/>
      <c r="D70" s="57"/>
      <c r="E70" s="57"/>
      <c r="F70" s="57"/>
      <c r="G70" s="57"/>
      <c r="H70" s="57"/>
      <c r="I70" s="57"/>
      <c r="J70" s="57"/>
      <c r="K70" s="57"/>
    </row>
    <row r="71" spans="3:11" x14ac:dyDescent="0.2">
      <c r="C71" s="57"/>
      <c r="D71" s="57"/>
      <c r="E71" s="57"/>
      <c r="F71" s="57"/>
      <c r="G71" s="57"/>
      <c r="H71" s="57"/>
      <c r="I71" s="57"/>
      <c r="J71" s="57"/>
      <c r="K71" s="57"/>
    </row>
    <row r="72" spans="3:11" x14ac:dyDescent="0.2">
      <c r="C72" s="57"/>
      <c r="D72" s="57"/>
      <c r="E72" s="57"/>
      <c r="F72" s="57"/>
      <c r="G72" s="57"/>
      <c r="H72" s="57"/>
      <c r="I72" s="57"/>
      <c r="J72" s="57"/>
      <c r="K72" s="57"/>
    </row>
    <row r="73" spans="3:11" x14ac:dyDescent="0.2">
      <c r="C73" s="57"/>
      <c r="D73" s="57"/>
      <c r="E73" s="57"/>
      <c r="F73" s="57"/>
      <c r="G73" s="57"/>
      <c r="H73" s="57"/>
      <c r="I73" s="57"/>
      <c r="J73" s="57"/>
      <c r="K73" s="57"/>
    </row>
    <row r="74" spans="3:11" x14ac:dyDescent="0.2">
      <c r="C74" s="57"/>
      <c r="D74" s="57"/>
      <c r="E74" s="57"/>
      <c r="F74" s="57"/>
      <c r="G74" s="57"/>
      <c r="H74" s="57"/>
      <c r="I74" s="57"/>
      <c r="J74" s="57"/>
      <c r="K74" s="57"/>
    </row>
    <row r="75" spans="3:11" x14ac:dyDescent="0.2">
      <c r="C75" s="57"/>
      <c r="D75" s="57"/>
      <c r="E75" s="57"/>
      <c r="F75" s="57"/>
      <c r="G75" s="57"/>
      <c r="H75" s="57"/>
      <c r="I75" s="57"/>
      <c r="J75" s="57"/>
      <c r="K75" s="57"/>
    </row>
    <row r="76" spans="3:11" x14ac:dyDescent="0.2">
      <c r="C76" s="57"/>
      <c r="D76" s="57"/>
      <c r="E76" s="57"/>
      <c r="F76" s="57"/>
      <c r="G76" s="57"/>
      <c r="H76" s="57"/>
      <c r="I76" s="57"/>
      <c r="J76" s="57"/>
      <c r="K76" s="57"/>
    </row>
    <row r="77" spans="3:11" x14ac:dyDescent="0.2">
      <c r="C77" s="57"/>
      <c r="D77" s="57"/>
      <c r="E77" s="57"/>
      <c r="F77" s="57"/>
      <c r="G77" s="57"/>
      <c r="H77" s="57"/>
      <c r="I77" s="57"/>
      <c r="J77" s="57"/>
      <c r="K77" s="57"/>
    </row>
    <row r="78" spans="3:11" x14ac:dyDescent="0.2">
      <c r="C78" s="57"/>
      <c r="D78" s="57"/>
      <c r="E78" s="57"/>
      <c r="F78" s="57"/>
      <c r="G78" s="57"/>
      <c r="H78" s="57"/>
      <c r="I78" s="57"/>
      <c r="J78" s="57"/>
      <c r="K78" s="57"/>
    </row>
    <row r="79" spans="3:11" x14ac:dyDescent="0.2">
      <c r="C79" s="57"/>
      <c r="D79" s="57"/>
      <c r="E79" s="57"/>
      <c r="F79" s="57"/>
      <c r="G79" s="57"/>
      <c r="H79" s="57"/>
      <c r="I79" s="57"/>
      <c r="J79" s="57"/>
      <c r="K79" s="57"/>
    </row>
    <row r="80" spans="3:11" x14ac:dyDescent="0.2">
      <c r="C80" s="57"/>
      <c r="D80" s="57"/>
      <c r="E80" s="57"/>
      <c r="F80" s="57"/>
      <c r="G80" s="57"/>
      <c r="H80" s="57"/>
      <c r="I80" s="57"/>
      <c r="J80" s="57"/>
      <c r="K80" s="57"/>
    </row>
    <row r="81" spans="3:11" x14ac:dyDescent="0.2">
      <c r="C81" s="57"/>
      <c r="D81" s="57"/>
      <c r="E81" s="57"/>
      <c r="F81" s="57"/>
      <c r="G81" s="57"/>
      <c r="H81" s="57"/>
      <c r="I81" s="57"/>
      <c r="J81" s="57"/>
      <c r="K81" s="57"/>
    </row>
    <row r="82" spans="3:11" x14ac:dyDescent="0.2">
      <c r="C82" s="57"/>
      <c r="D82" s="57"/>
      <c r="E82" s="57"/>
      <c r="F82" s="57"/>
      <c r="G82" s="57"/>
      <c r="H82" s="57"/>
      <c r="I82" s="57"/>
      <c r="J82" s="57"/>
      <c r="K82" s="57"/>
    </row>
    <row r="83" spans="3:11" x14ac:dyDescent="0.2">
      <c r="C83" s="57"/>
      <c r="D83" s="57"/>
      <c r="E83" s="57"/>
      <c r="F83" s="57"/>
      <c r="G83" s="57"/>
      <c r="H83" s="57"/>
      <c r="I83" s="57"/>
      <c r="J83" s="57"/>
      <c r="K83" s="57"/>
    </row>
    <row r="84" spans="3:11" x14ac:dyDescent="0.2">
      <c r="C84" s="57"/>
      <c r="D84" s="57"/>
      <c r="E84" s="57"/>
      <c r="F84" s="57"/>
      <c r="G84" s="57"/>
      <c r="H84" s="57"/>
      <c r="I84" s="57"/>
      <c r="J84" s="57"/>
      <c r="K84" s="57"/>
    </row>
    <row r="85" spans="3:11" x14ac:dyDescent="0.2">
      <c r="C85" s="57"/>
      <c r="D85" s="57"/>
      <c r="E85" s="57"/>
      <c r="F85" s="57"/>
      <c r="G85" s="57"/>
      <c r="H85" s="57"/>
      <c r="I85" s="57"/>
      <c r="J85" s="57"/>
      <c r="K85" s="57"/>
    </row>
    <row r="86" spans="3:11" x14ac:dyDescent="0.2">
      <c r="C86" s="57"/>
      <c r="D86" s="57"/>
      <c r="E86" s="57"/>
      <c r="F86" s="57"/>
      <c r="G86" s="57"/>
      <c r="H86" s="57"/>
      <c r="I86" s="57"/>
      <c r="J86" s="57"/>
      <c r="K86" s="57"/>
    </row>
    <row r="87" spans="3:11" x14ac:dyDescent="0.2">
      <c r="C87" s="57"/>
      <c r="D87" s="57"/>
      <c r="E87" s="57"/>
      <c r="F87" s="57"/>
      <c r="G87" s="57"/>
      <c r="H87" s="57"/>
      <c r="I87" s="57"/>
      <c r="J87" s="57"/>
      <c r="K87" s="57"/>
    </row>
    <row r="88" spans="3:11" x14ac:dyDescent="0.2">
      <c r="C88" s="57"/>
      <c r="D88" s="57"/>
      <c r="E88" s="57"/>
      <c r="F88" s="57"/>
      <c r="G88" s="57"/>
      <c r="H88" s="57"/>
      <c r="I88" s="57"/>
      <c r="J88" s="57"/>
      <c r="K88" s="57"/>
    </row>
    <row r="89" spans="3:11" x14ac:dyDescent="0.2">
      <c r="C89" s="57"/>
      <c r="D89" s="57"/>
      <c r="E89" s="57"/>
      <c r="F89" s="57"/>
      <c r="G89" s="57"/>
      <c r="H89" s="57"/>
      <c r="I89" s="57"/>
      <c r="J89" s="57"/>
      <c r="K89" s="57"/>
    </row>
    <row r="90" spans="3:11" x14ac:dyDescent="0.2">
      <c r="C90" s="57"/>
      <c r="D90" s="57"/>
      <c r="E90" s="57"/>
      <c r="F90" s="57"/>
      <c r="G90" s="57"/>
      <c r="H90" s="57"/>
      <c r="I90" s="57"/>
      <c r="J90" s="57"/>
      <c r="K90" s="57"/>
    </row>
    <row r="91" spans="3:11" x14ac:dyDescent="0.2">
      <c r="C91" s="57"/>
      <c r="D91" s="57"/>
      <c r="E91" s="57"/>
      <c r="F91" s="57"/>
      <c r="G91" s="57"/>
      <c r="H91" s="57"/>
      <c r="I91" s="57"/>
      <c r="J91" s="57"/>
      <c r="K91" s="57"/>
    </row>
    <row r="92" spans="3:11" x14ac:dyDescent="0.2">
      <c r="C92" s="57"/>
      <c r="D92" s="57"/>
      <c r="E92" s="57"/>
      <c r="F92" s="57"/>
      <c r="G92" s="57"/>
      <c r="H92" s="57"/>
      <c r="I92" s="57"/>
      <c r="J92" s="57"/>
      <c r="K92" s="57"/>
    </row>
    <row r="93" spans="3:11" x14ac:dyDescent="0.2">
      <c r="C93" s="57"/>
      <c r="D93" s="57"/>
      <c r="E93" s="57"/>
      <c r="F93" s="57"/>
      <c r="G93" s="57"/>
      <c r="H93" s="57"/>
      <c r="I93" s="57"/>
      <c r="J93" s="57"/>
      <c r="K93" s="57"/>
    </row>
    <row r="94" spans="3:11" x14ac:dyDescent="0.2">
      <c r="C94" s="57"/>
      <c r="D94" s="57"/>
      <c r="E94" s="57"/>
      <c r="F94" s="57"/>
      <c r="G94" s="57"/>
      <c r="H94" s="57"/>
      <c r="I94" s="57"/>
      <c r="J94" s="57"/>
      <c r="K94" s="57"/>
    </row>
    <row r="95" spans="3:11" x14ac:dyDescent="0.2">
      <c r="C95" s="57"/>
      <c r="D95" s="57"/>
      <c r="E95" s="57"/>
      <c r="F95" s="57"/>
      <c r="G95" s="57"/>
      <c r="H95" s="57"/>
      <c r="I95" s="57"/>
      <c r="J95" s="57"/>
      <c r="K95" s="57"/>
    </row>
    <row r="96" spans="3:11" x14ac:dyDescent="0.2">
      <c r="C96" s="57"/>
      <c r="D96" s="57"/>
      <c r="E96" s="57"/>
      <c r="F96" s="57"/>
      <c r="G96" s="57"/>
      <c r="H96" s="57"/>
      <c r="I96" s="57"/>
      <c r="J96" s="57"/>
      <c r="K96" s="57"/>
    </row>
    <row r="97" spans="3:11" x14ac:dyDescent="0.2">
      <c r="C97" s="57"/>
      <c r="D97" s="57"/>
      <c r="E97" s="57"/>
      <c r="F97" s="57"/>
      <c r="G97" s="57"/>
      <c r="H97" s="57"/>
      <c r="I97" s="57"/>
      <c r="J97" s="57"/>
      <c r="K97" s="57"/>
    </row>
    <row r="98" spans="3:11" x14ac:dyDescent="0.2">
      <c r="C98" s="57"/>
      <c r="D98" s="57"/>
      <c r="E98" s="57"/>
      <c r="F98" s="57"/>
      <c r="G98" s="57"/>
      <c r="H98" s="57"/>
      <c r="I98" s="57"/>
      <c r="J98" s="57"/>
      <c r="K98" s="57"/>
    </row>
    <row r="99" spans="3:11" x14ac:dyDescent="0.2">
      <c r="C99" s="57"/>
      <c r="D99" s="57"/>
      <c r="E99" s="57"/>
      <c r="F99" s="57"/>
      <c r="G99" s="57"/>
      <c r="H99" s="57"/>
      <c r="I99" s="57"/>
      <c r="J99" s="57"/>
      <c r="K99" s="57"/>
    </row>
    <row r="100" spans="3:11" x14ac:dyDescent="0.2">
      <c r="C100" s="57"/>
      <c r="D100" s="57"/>
      <c r="E100" s="57"/>
      <c r="F100" s="57"/>
      <c r="G100" s="57"/>
      <c r="H100" s="57"/>
      <c r="I100" s="57"/>
      <c r="J100" s="57"/>
      <c r="K100" s="57"/>
    </row>
    <row r="101" spans="3:11" x14ac:dyDescent="0.2">
      <c r="C101" s="57"/>
      <c r="D101" s="57"/>
      <c r="E101" s="57"/>
      <c r="F101" s="57"/>
      <c r="G101" s="57"/>
      <c r="H101" s="57"/>
      <c r="I101" s="57"/>
      <c r="J101" s="57"/>
      <c r="K101" s="57"/>
    </row>
    <row r="102" spans="3:11" x14ac:dyDescent="0.2">
      <c r="C102" s="57"/>
      <c r="D102" s="57"/>
      <c r="E102" s="57"/>
      <c r="F102" s="57"/>
      <c r="G102" s="57"/>
      <c r="H102" s="57"/>
      <c r="I102" s="57"/>
      <c r="J102" s="57"/>
      <c r="K102" s="57"/>
    </row>
    <row r="103" spans="3:11" x14ac:dyDescent="0.2">
      <c r="C103" s="57"/>
      <c r="D103" s="57"/>
      <c r="E103" s="57"/>
      <c r="F103" s="57"/>
      <c r="G103" s="57"/>
      <c r="H103" s="57"/>
      <c r="I103" s="57"/>
      <c r="J103" s="57"/>
      <c r="K103" s="57"/>
    </row>
    <row r="104" spans="3:11" x14ac:dyDescent="0.2">
      <c r="C104" s="57"/>
      <c r="D104" s="57"/>
      <c r="E104" s="57"/>
      <c r="F104" s="57"/>
      <c r="G104" s="57"/>
      <c r="H104" s="57"/>
      <c r="I104" s="57"/>
      <c r="J104" s="57"/>
      <c r="K104" s="57"/>
    </row>
    <row r="105" spans="3:11" x14ac:dyDescent="0.2">
      <c r="C105" s="57"/>
      <c r="D105" s="57"/>
      <c r="E105" s="57"/>
      <c r="F105" s="57"/>
      <c r="G105" s="57"/>
      <c r="H105" s="57"/>
      <c r="I105" s="57"/>
      <c r="J105" s="57"/>
      <c r="K105" s="57"/>
    </row>
    <row r="106" spans="3:11" x14ac:dyDescent="0.2">
      <c r="C106" s="57"/>
      <c r="D106" s="57"/>
      <c r="E106" s="57"/>
      <c r="F106" s="57"/>
      <c r="G106" s="57"/>
      <c r="H106" s="57"/>
      <c r="I106" s="57"/>
      <c r="J106" s="57"/>
      <c r="K106" s="57"/>
    </row>
    <row r="107" spans="3:11" x14ac:dyDescent="0.2">
      <c r="C107" s="57"/>
      <c r="D107" s="57"/>
      <c r="E107" s="57"/>
      <c r="F107" s="57"/>
      <c r="G107" s="57"/>
      <c r="H107" s="57"/>
      <c r="I107" s="57"/>
      <c r="J107" s="57"/>
      <c r="K107" s="57"/>
    </row>
    <row r="108" spans="3:11" x14ac:dyDescent="0.2">
      <c r="C108" s="57"/>
      <c r="D108" s="57"/>
      <c r="E108" s="57"/>
      <c r="F108" s="57"/>
      <c r="G108" s="57"/>
      <c r="H108" s="57"/>
      <c r="I108" s="57"/>
      <c r="J108" s="57"/>
      <c r="K108" s="57"/>
    </row>
    <row r="109" spans="3:11" x14ac:dyDescent="0.2">
      <c r="C109" s="57"/>
      <c r="D109" s="57"/>
      <c r="E109" s="57"/>
      <c r="F109" s="57"/>
      <c r="G109" s="57"/>
      <c r="H109" s="57"/>
      <c r="I109" s="57"/>
      <c r="J109" s="57"/>
      <c r="K109" s="57"/>
    </row>
    <row r="110" spans="3:11" x14ac:dyDescent="0.2">
      <c r="C110" s="57"/>
      <c r="D110" s="57"/>
      <c r="E110" s="57"/>
      <c r="F110" s="57"/>
      <c r="G110" s="57"/>
      <c r="H110" s="57"/>
      <c r="I110" s="57"/>
      <c r="J110" s="57"/>
      <c r="K110" s="57"/>
    </row>
    <row r="111" spans="3:11" x14ac:dyDescent="0.2">
      <c r="C111" s="57"/>
      <c r="D111" s="57"/>
      <c r="E111" s="57"/>
      <c r="F111" s="57"/>
      <c r="G111" s="57"/>
      <c r="H111" s="57"/>
      <c r="I111" s="57"/>
      <c r="J111" s="57"/>
      <c r="K111" s="57"/>
    </row>
    <row r="112" spans="3:11" x14ac:dyDescent="0.2">
      <c r="C112" s="57"/>
      <c r="D112" s="57"/>
      <c r="E112" s="57"/>
      <c r="F112" s="57"/>
      <c r="G112" s="57"/>
      <c r="H112" s="57"/>
      <c r="I112" s="57"/>
      <c r="J112" s="57"/>
      <c r="K112" s="57"/>
    </row>
    <row r="113" spans="3:11" x14ac:dyDescent="0.2">
      <c r="C113" s="57"/>
      <c r="D113" s="57"/>
      <c r="E113" s="57"/>
      <c r="F113" s="57"/>
      <c r="G113" s="57"/>
      <c r="H113" s="57"/>
      <c r="I113" s="57"/>
      <c r="J113" s="57"/>
      <c r="K113" s="57"/>
    </row>
    <row r="114" spans="3:11" x14ac:dyDescent="0.2">
      <c r="C114" s="57"/>
      <c r="D114" s="57"/>
      <c r="E114" s="57"/>
      <c r="F114" s="57"/>
      <c r="G114" s="57"/>
      <c r="H114" s="57"/>
      <c r="I114" s="57"/>
      <c r="J114" s="57"/>
      <c r="K114" s="57"/>
    </row>
    <row r="115" spans="3:11" x14ac:dyDescent="0.2">
      <c r="C115" s="57"/>
      <c r="D115" s="57"/>
      <c r="E115" s="57"/>
      <c r="F115" s="57"/>
      <c r="G115" s="57"/>
      <c r="H115" s="57"/>
      <c r="I115" s="57"/>
      <c r="J115" s="57"/>
      <c r="K115" s="57"/>
    </row>
    <row r="116" spans="3:11" x14ac:dyDescent="0.2">
      <c r="C116" s="57"/>
      <c r="D116" s="57"/>
      <c r="E116" s="57"/>
      <c r="F116" s="57"/>
      <c r="G116" s="57"/>
      <c r="H116" s="57"/>
      <c r="I116" s="57"/>
      <c r="J116" s="57"/>
      <c r="K116" s="57"/>
    </row>
    <row r="117" spans="3:11" x14ac:dyDescent="0.2">
      <c r="C117" s="57"/>
      <c r="D117" s="57"/>
      <c r="E117" s="57"/>
      <c r="F117" s="57"/>
      <c r="G117" s="57"/>
      <c r="H117" s="57"/>
      <c r="I117" s="57"/>
      <c r="J117" s="57"/>
      <c r="K117" s="57"/>
    </row>
    <row r="118" spans="3:11" x14ac:dyDescent="0.2">
      <c r="C118" s="57"/>
      <c r="D118" s="57"/>
      <c r="E118" s="57"/>
      <c r="F118" s="57"/>
      <c r="G118" s="57"/>
      <c r="H118" s="57"/>
      <c r="I118" s="57"/>
      <c r="J118" s="57"/>
      <c r="K118" s="57"/>
    </row>
    <row r="119" spans="3:11" x14ac:dyDescent="0.2">
      <c r="C119" s="57"/>
      <c r="D119" s="57"/>
      <c r="E119" s="57"/>
      <c r="F119" s="57"/>
      <c r="G119" s="57"/>
      <c r="H119" s="57"/>
      <c r="I119" s="57"/>
      <c r="J119" s="57"/>
      <c r="K119" s="57"/>
    </row>
    <row r="120" spans="3:11" x14ac:dyDescent="0.2">
      <c r="C120" s="57"/>
      <c r="D120" s="57"/>
      <c r="E120" s="57"/>
      <c r="F120" s="57"/>
      <c r="G120" s="57"/>
      <c r="H120" s="57"/>
      <c r="I120" s="57"/>
      <c r="J120" s="57"/>
      <c r="K120" s="57"/>
    </row>
    <row r="121" spans="3:11" x14ac:dyDescent="0.2">
      <c r="C121" s="57"/>
      <c r="D121" s="57"/>
      <c r="E121" s="57"/>
      <c r="F121" s="57"/>
      <c r="G121" s="57"/>
      <c r="H121" s="57"/>
      <c r="I121" s="57"/>
      <c r="J121" s="57"/>
      <c r="K121" s="57"/>
    </row>
    <row r="122" spans="3:11" x14ac:dyDescent="0.2">
      <c r="C122" s="57"/>
      <c r="D122" s="57"/>
      <c r="E122" s="57"/>
      <c r="F122" s="57"/>
      <c r="G122" s="57"/>
      <c r="H122" s="57"/>
      <c r="I122" s="57"/>
      <c r="J122" s="57"/>
      <c r="K122" s="57"/>
    </row>
    <row r="123" spans="3:11" x14ac:dyDescent="0.2">
      <c r="C123" s="57"/>
      <c r="D123" s="57"/>
      <c r="E123" s="57"/>
      <c r="F123" s="57"/>
      <c r="G123" s="57"/>
      <c r="H123" s="57"/>
      <c r="I123" s="57"/>
      <c r="J123" s="57"/>
      <c r="K123" s="57"/>
    </row>
    <row r="124" spans="3:11" x14ac:dyDescent="0.2">
      <c r="C124" s="57"/>
      <c r="D124" s="57"/>
      <c r="E124" s="57"/>
      <c r="F124" s="57"/>
      <c r="G124" s="57"/>
      <c r="H124" s="57"/>
      <c r="I124" s="57"/>
      <c r="J124" s="57"/>
      <c r="K124" s="57"/>
    </row>
    <row r="125" spans="3:11" x14ac:dyDescent="0.2">
      <c r="C125" s="57"/>
      <c r="D125" s="57"/>
      <c r="E125" s="57"/>
      <c r="F125" s="57"/>
      <c r="G125" s="57"/>
      <c r="H125" s="57"/>
      <c r="I125" s="57"/>
      <c r="J125" s="57"/>
      <c r="K125" s="57"/>
    </row>
    <row r="126" spans="3:11" x14ac:dyDescent="0.2">
      <c r="C126" s="57"/>
      <c r="D126" s="57"/>
      <c r="E126" s="57"/>
      <c r="F126" s="57"/>
      <c r="G126" s="57"/>
      <c r="H126" s="57"/>
      <c r="I126" s="57"/>
      <c r="J126" s="57"/>
      <c r="K126" s="57"/>
    </row>
    <row r="127" spans="3:11" x14ac:dyDescent="0.2">
      <c r="C127" s="57"/>
      <c r="D127" s="57"/>
      <c r="E127" s="57"/>
      <c r="F127" s="57"/>
      <c r="G127" s="57"/>
      <c r="H127" s="57"/>
      <c r="I127" s="57"/>
      <c r="J127" s="57"/>
      <c r="K127" s="57"/>
    </row>
    <row r="128" spans="3:11" x14ac:dyDescent="0.2">
      <c r="C128" s="57"/>
      <c r="D128" s="57"/>
      <c r="E128" s="57"/>
      <c r="F128" s="57"/>
      <c r="G128" s="57"/>
      <c r="H128" s="57"/>
      <c r="I128" s="57"/>
      <c r="J128" s="57"/>
      <c r="K128" s="57"/>
    </row>
    <row r="129" spans="3:11" x14ac:dyDescent="0.2">
      <c r="C129" s="57"/>
      <c r="D129" s="57"/>
      <c r="E129" s="57"/>
      <c r="F129" s="57"/>
      <c r="G129" s="57"/>
      <c r="H129" s="57"/>
      <c r="I129" s="57"/>
      <c r="J129" s="57"/>
      <c r="K129" s="57"/>
    </row>
    <row r="130" spans="3:11" x14ac:dyDescent="0.2">
      <c r="C130" s="57"/>
      <c r="D130" s="57"/>
      <c r="E130" s="57"/>
      <c r="F130" s="57"/>
      <c r="G130" s="57"/>
      <c r="H130" s="57"/>
      <c r="I130" s="57"/>
      <c r="J130" s="57"/>
      <c r="K130" s="57"/>
    </row>
    <row r="131" spans="3:11" x14ac:dyDescent="0.2">
      <c r="C131" s="57"/>
      <c r="D131" s="57"/>
      <c r="E131" s="57"/>
      <c r="F131" s="57"/>
      <c r="G131" s="57"/>
      <c r="H131" s="57"/>
      <c r="I131" s="57"/>
      <c r="J131" s="57"/>
      <c r="K131" s="57"/>
    </row>
    <row r="132" spans="3:11" x14ac:dyDescent="0.2">
      <c r="C132" s="57"/>
      <c r="D132" s="57"/>
      <c r="E132" s="57"/>
      <c r="F132" s="57"/>
      <c r="G132" s="57"/>
      <c r="H132" s="57"/>
      <c r="I132" s="57"/>
      <c r="J132" s="57"/>
      <c r="K132" s="57"/>
    </row>
    <row r="133" spans="3:11" x14ac:dyDescent="0.2">
      <c r="C133" s="57"/>
      <c r="D133" s="57"/>
      <c r="E133" s="57"/>
      <c r="F133" s="57"/>
      <c r="G133" s="57"/>
      <c r="H133" s="57"/>
      <c r="I133" s="57"/>
      <c r="J133" s="57"/>
      <c r="K133" s="57"/>
    </row>
    <row r="134" spans="3:11" x14ac:dyDescent="0.2">
      <c r="C134" s="57"/>
      <c r="D134" s="57"/>
      <c r="E134" s="57"/>
      <c r="F134" s="57"/>
      <c r="G134" s="57"/>
      <c r="H134" s="57"/>
      <c r="I134" s="57"/>
      <c r="J134" s="57"/>
      <c r="K134" s="57"/>
    </row>
    <row r="135" spans="3:11" x14ac:dyDescent="0.2">
      <c r="C135" s="57"/>
      <c r="D135" s="57"/>
      <c r="E135" s="57"/>
      <c r="F135" s="57"/>
      <c r="G135" s="57"/>
      <c r="H135" s="57"/>
      <c r="I135" s="57"/>
      <c r="J135" s="57"/>
      <c r="K135" s="57"/>
    </row>
    <row r="136" spans="3:11" x14ac:dyDescent="0.2">
      <c r="C136" s="57"/>
      <c r="D136" s="57"/>
      <c r="E136" s="57"/>
      <c r="F136" s="57"/>
      <c r="G136" s="57"/>
      <c r="H136" s="57"/>
      <c r="I136" s="57"/>
      <c r="J136" s="57"/>
      <c r="K136" s="57"/>
    </row>
    <row r="137" spans="3:11" x14ac:dyDescent="0.2">
      <c r="C137" s="57"/>
      <c r="D137" s="57"/>
      <c r="E137" s="57"/>
      <c r="F137" s="57"/>
      <c r="G137" s="57"/>
      <c r="H137" s="57"/>
      <c r="I137" s="57"/>
      <c r="J137" s="57"/>
      <c r="K137" s="57"/>
    </row>
    <row r="138" spans="3:11" x14ac:dyDescent="0.2">
      <c r="C138" s="57"/>
      <c r="D138" s="57"/>
      <c r="E138" s="57"/>
      <c r="F138" s="57"/>
      <c r="G138" s="57"/>
      <c r="H138" s="57"/>
      <c r="I138" s="57"/>
      <c r="J138" s="57"/>
      <c r="K138" s="57"/>
    </row>
    <row r="139" spans="3:11" x14ac:dyDescent="0.2">
      <c r="C139" s="57"/>
      <c r="D139" s="57"/>
      <c r="E139" s="57"/>
      <c r="F139" s="57"/>
      <c r="G139" s="57"/>
      <c r="H139" s="57"/>
      <c r="I139" s="57"/>
      <c r="J139" s="57"/>
      <c r="K139" s="57"/>
    </row>
    <row r="140" spans="3:11" x14ac:dyDescent="0.2">
      <c r="C140" s="57"/>
      <c r="D140" s="57"/>
      <c r="E140" s="57"/>
      <c r="F140" s="57"/>
      <c r="G140" s="57"/>
      <c r="H140" s="57"/>
      <c r="I140" s="57"/>
      <c r="J140" s="57"/>
      <c r="K140" s="57"/>
    </row>
    <row r="141" spans="3:11" x14ac:dyDescent="0.2">
      <c r="C141" s="57"/>
      <c r="D141" s="57"/>
      <c r="E141" s="57"/>
      <c r="F141" s="57"/>
      <c r="G141" s="57"/>
      <c r="H141" s="57"/>
      <c r="I141" s="57"/>
      <c r="J141" s="57"/>
      <c r="K141" s="57"/>
    </row>
    <row r="142" spans="3:11" x14ac:dyDescent="0.2">
      <c r="C142" s="57"/>
      <c r="D142" s="57"/>
      <c r="E142" s="57"/>
      <c r="F142" s="57"/>
      <c r="G142" s="57"/>
      <c r="H142" s="57"/>
      <c r="I142" s="57"/>
      <c r="J142" s="57"/>
      <c r="K142" s="57"/>
    </row>
    <row r="143" spans="3:11" x14ac:dyDescent="0.2">
      <c r="C143" s="57"/>
      <c r="D143" s="57"/>
      <c r="E143" s="57"/>
      <c r="F143" s="57"/>
      <c r="G143" s="57"/>
      <c r="H143" s="57"/>
      <c r="I143" s="57"/>
      <c r="J143" s="57"/>
      <c r="K143" s="57"/>
    </row>
    <row r="144" spans="3:11" x14ac:dyDescent="0.2">
      <c r="C144" s="57"/>
      <c r="D144" s="57"/>
      <c r="E144" s="57"/>
      <c r="F144" s="57"/>
      <c r="G144" s="57"/>
      <c r="H144" s="57"/>
      <c r="I144" s="57"/>
      <c r="J144" s="57"/>
      <c r="K144" s="57"/>
    </row>
    <row r="145" spans="3:11" x14ac:dyDescent="0.2">
      <c r="C145" s="57"/>
      <c r="D145" s="57"/>
      <c r="E145" s="57"/>
      <c r="F145" s="57"/>
      <c r="G145" s="57"/>
      <c r="H145" s="57"/>
      <c r="I145" s="57"/>
      <c r="J145" s="57"/>
      <c r="K145" s="57"/>
    </row>
  </sheetData>
  <hyperlinks>
    <hyperlink ref="A1" location="'statewide summary'!Print_Titles" display="Link to Summary Worksheet" xr:uid="{78A62574-E71D-4668-88EF-B132E13B071D}"/>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2/19/2025</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B0909-4F04-4DAE-BB90-D21037774A43}">
  <dimension ref="A1:N146"/>
  <sheetViews>
    <sheetView showGridLines="0" workbookViewId="0">
      <pane xSplit="2" ySplit="10" topLeftCell="C11" activePane="bottomRight" state="frozen"/>
      <selection pane="topRight" activeCell="C1" sqref="C1"/>
      <selection pane="bottomLeft" activeCell="A14" sqref="A14"/>
      <selection pane="bottomRight" activeCell="B15" sqref="B15"/>
    </sheetView>
  </sheetViews>
  <sheetFormatPr defaultRowHeight="12.75" x14ac:dyDescent="0.2"/>
  <cols>
    <col min="1" max="1" width="5.85546875" style="39" customWidth="1"/>
    <col min="2" max="2" width="18.28515625" style="39" customWidth="1"/>
    <col min="3" max="9" width="13.7109375" style="39" customWidth="1"/>
    <col min="10" max="10" width="1.85546875" style="39" customWidth="1"/>
    <col min="11" max="11" width="9.140625" style="39"/>
    <col min="12" max="12" width="1.85546875" style="39" customWidth="1"/>
    <col min="13" max="16384" width="9.140625" style="39"/>
  </cols>
  <sheetData>
    <row r="1" spans="1:11" ht="16.149999999999999" customHeight="1" x14ac:dyDescent="0.2">
      <c r="A1" s="92" t="s">
        <v>8923</v>
      </c>
    </row>
    <row r="2" spans="1:11" ht="14.45" customHeight="1" x14ac:dyDescent="0.2">
      <c r="B2" s="94" t="s">
        <v>1416</v>
      </c>
    </row>
    <row r="3" spans="1:11" ht="2.1" customHeight="1" x14ac:dyDescent="0.2"/>
    <row r="4" spans="1:11" ht="14.45" customHeight="1" x14ac:dyDescent="0.2">
      <c r="B4" s="46" t="s">
        <v>1</v>
      </c>
    </row>
    <row r="5" spans="1:11" ht="1.1499999999999999" customHeight="1" x14ac:dyDescent="0.2"/>
    <row r="6" spans="1:11" ht="14.45" customHeight="1" x14ac:dyDescent="0.2">
      <c r="B6" s="46" t="s">
        <v>2</v>
      </c>
    </row>
    <row r="7" spans="1:11" ht="0.75" customHeight="1" x14ac:dyDescent="0.2"/>
    <row r="8" spans="1:11" ht="14.45" customHeight="1" x14ac:dyDescent="0.2">
      <c r="B8" s="47" t="s">
        <v>3</v>
      </c>
    </row>
    <row r="9" spans="1:11" x14ac:dyDescent="0.2">
      <c r="B9" s="42" t="s">
        <v>4</v>
      </c>
      <c r="C9" s="37" t="s">
        <v>4</v>
      </c>
      <c r="D9" s="37" t="s">
        <v>4</v>
      </c>
      <c r="E9" s="37" t="s">
        <v>4</v>
      </c>
      <c r="F9" s="37" t="s">
        <v>4</v>
      </c>
      <c r="G9" s="37" t="s">
        <v>4</v>
      </c>
      <c r="H9" s="37" t="s">
        <v>5</v>
      </c>
      <c r="I9" s="37" t="s">
        <v>174</v>
      </c>
    </row>
    <row r="10" spans="1:11" x14ac:dyDescent="0.2">
      <c r="B10" s="43" t="s">
        <v>4</v>
      </c>
      <c r="C10" s="38" t="s">
        <v>7</v>
      </c>
      <c r="D10" s="38" t="s">
        <v>8</v>
      </c>
      <c r="E10" s="38" t="s">
        <v>9</v>
      </c>
      <c r="F10" s="38" t="s">
        <v>10</v>
      </c>
      <c r="G10" s="38" t="s">
        <v>11</v>
      </c>
      <c r="H10" s="38" t="s">
        <v>12</v>
      </c>
      <c r="I10" s="38" t="s">
        <v>13</v>
      </c>
      <c r="K10" s="54" t="s">
        <v>331</v>
      </c>
    </row>
    <row r="11" spans="1:11" x14ac:dyDescent="0.2">
      <c r="B11" s="42" t="s">
        <v>153</v>
      </c>
      <c r="C11" s="86">
        <v>0</v>
      </c>
      <c r="D11" s="86">
        <v>0</v>
      </c>
      <c r="E11" s="86">
        <v>0</v>
      </c>
      <c r="F11" s="86">
        <v>0</v>
      </c>
      <c r="G11" s="86">
        <v>0</v>
      </c>
      <c r="H11" s="86">
        <v>37279</v>
      </c>
      <c r="I11" s="86">
        <v>37717</v>
      </c>
    </row>
    <row r="12" spans="1:11" x14ac:dyDescent="0.2">
      <c r="B12" s="42" t="s">
        <v>1421</v>
      </c>
      <c r="C12" s="86">
        <v>17198.601999999999</v>
      </c>
      <c r="D12" s="86">
        <v>20234.396000000001</v>
      </c>
      <c r="E12" s="86">
        <v>23162.330999999998</v>
      </c>
      <c r="F12" s="86">
        <v>27274.857</v>
      </c>
      <c r="G12" s="86">
        <v>31447.62933</v>
      </c>
      <c r="H12" s="86">
        <v>0</v>
      </c>
      <c r="I12" s="86">
        <v>0</v>
      </c>
    </row>
    <row r="13" spans="1:11" x14ac:dyDescent="0.2">
      <c r="B13" s="45" t="s">
        <v>146</v>
      </c>
      <c r="C13" s="41">
        <v>17198.601999999999</v>
      </c>
      <c r="D13" s="41">
        <v>20234.396000000001</v>
      </c>
      <c r="E13" s="41">
        <v>23162.330999999998</v>
      </c>
      <c r="F13" s="41">
        <v>27274.857</v>
      </c>
      <c r="G13" s="41">
        <v>31447.62933</v>
      </c>
      <c r="H13" s="41">
        <v>37279</v>
      </c>
      <c r="I13" s="41">
        <v>37717</v>
      </c>
    </row>
    <row r="15" spans="1:11" x14ac:dyDescent="0.2">
      <c r="B15" s="72" t="s">
        <v>9036</v>
      </c>
      <c r="C15" s="87"/>
      <c r="D15" s="87"/>
      <c r="E15" s="87"/>
      <c r="F15" s="87"/>
      <c r="G15" s="87"/>
      <c r="H15" s="87"/>
      <c r="I15" s="88">
        <f>I13+K15</f>
        <v>37717</v>
      </c>
      <c r="K15" s="55">
        <f>SUM(K16:K57)</f>
        <v>0</v>
      </c>
    </row>
    <row r="16" spans="1:11" x14ac:dyDescent="0.2">
      <c r="B16" s="87" t="s">
        <v>257</v>
      </c>
      <c r="C16" s="87"/>
      <c r="D16" s="87"/>
      <c r="E16" s="87"/>
      <c r="F16" s="87"/>
      <c r="G16" s="87"/>
      <c r="H16" s="87"/>
      <c r="I16" s="89">
        <f>I15/I13-1</f>
        <v>0</v>
      </c>
      <c r="K16" s="56"/>
    </row>
    <row r="17" spans="1:14" x14ac:dyDescent="0.2">
      <c r="G17" s="57"/>
      <c r="H17" s="57"/>
      <c r="I17" s="57"/>
      <c r="J17" s="57"/>
      <c r="K17" s="58"/>
    </row>
    <row r="18" spans="1:14" x14ac:dyDescent="0.2">
      <c r="D18" s="57"/>
      <c r="E18" s="57"/>
      <c r="F18" s="57"/>
      <c r="G18" s="57"/>
      <c r="H18" s="57"/>
      <c r="I18" s="57"/>
      <c r="J18" s="57"/>
      <c r="K18" s="58"/>
    </row>
    <row r="19" spans="1:14" x14ac:dyDescent="0.2">
      <c r="A19" s="59" t="s">
        <v>256</v>
      </c>
      <c r="D19" s="57"/>
      <c r="E19" s="57"/>
      <c r="F19" s="57"/>
      <c r="G19" s="57"/>
      <c r="H19" s="57"/>
      <c r="I19" s="57"/>
      <c r="J19" s="57"/>
      <c r="K19" s="58"/>
    </row>
    <row r="20" spans="1:14" x14ac:dyDescent="0.2">
      <c r="C20" s="57"/>
      <c r="D20" s="57"/>
      <c r="E20" s="57"/>
      <c r="F20" s="57"/>
      <c r="G20" s="57"/>
      <c r="H20" s="57"/>
      <c r="I20" s="57"/>
      <c r="J20" s="57"/>
      <c r="K20" s="58"/>
    </row>
    <row r="21" spans="1:14" x14ac:dyDescent="0.2">
      <c r="A21" s="60">
        <v>2021</v>
      </c>
      <c r="C21" s="57"/>
      <c r="D21" s="57"/>
      <c r="E21" s="57"/>
      <c r="F21" s="57"/>
      <c r="G21" s="57"/>
      <c r="H21" s="57"/>
      <c r="I21" s="57"/>
      <c r="J21" s="57"/>
      <c r="K21" s="58"/>
    </row>
    <row r="22" spans="1:14" x14ac:dyDescent="0.2">
      <c r="B22" s="39" t="s">
        <v>221</v>
      </c>
      <c r="C22" s="57"/>
      <c r="D22" s="57"/>
      <c r="E22" s="57"/>
      <c r="F22" s="57"/>
      <c r="G22" s="57">
        <v>-157</v>
      </c>
      <c r="H22" s="57">
        <v>386</v>
      </c>
      <c r="I22" s="57"/>
      <c r="J22" s="57"/>
      <c r="K22" s="58"/>
      <c r="N22" s="3" t="s">
        <v>2279</v>
      </c>
    </row>
    <row r="23" spans="1:14" x14ac:dyDescent="0.2">
      <c r="B23" s="39" t="s">
        <v>173</v>
      </c>
      <c r="C23" s="57"/>
      <c r="D23" s="57"/>
      <c r="E23" s="57"/>
      <c r="F23" s="57"/>
      <c r="G23" s="57">
        <v>450</v>
      </c>
      <c r="H23" s="57">
        <v>450</v>
      </c>
      <c r="I23" s="57"/>
      <c r="J23" s="57"/>
      <c r="K23" s="58"/>
      <c r="N23" s="39" t="s">
        <v>8196</v>
      </c>
    </row>
    <row r="24" spans="1:14" x14ac:dyDescent="0.2">
      <c r="B24" s="39" t="s">
        <v>166</v>
      </c>
      <c r="C24" s="57"/>
      <c r="D24" s="57"/>
      <c r="E24" s="57"/>
      <c r="F24" s="57"/>
      <c r="G24" s="57">
        <v>196</v>
      </c>
      <c r="H24" s="57">
        <v>-73</v>
      </c>
      <c r="I24" s="57"/>
      <c r="J24" s="57"/>
      <c r="K24" s="58"/>
    </row>
    <row r="25" spans="1:14" x14ac:dyDescent="0.2">
      <c r="C25" s="57"/>
      <c r="D25" s="57"/>
      <c r="E25" s="57"/>
      <c r="F25" s="57"/>
      <c r="G25" s="57"/>
      <c r="H25" s="57"/>
      <c r="I25" s="57"/>
      <c r="J25" s="57"/>
      <c r="K25" s="58"/>
    </row>
    <row r="26" spans="1:14" x14ac:dyDescent="0.2">
      <c r="A26" s="39">
        <v>2022</v>
      </c>
      <c r="C26" s="57"/>
      <c r="D26" s="57"/>
      <c r="E26" s="57"/>
      <c r="F26" s="57"/>
      <c r="G26" s="57"/>
      <c r="H26" s="57"/>
      <c r="I26" s="57"/>
      <c r="J26" s="57"/>
      <c r="K26" s="58"/>
    </row>
    <row r="27" spans="1:14" x14ac:dyDescent="0.2">
      <c r="B27" s="26" t="s">
        <v>3934</v>
      </c>
      <c r="C27" s="57"/>
      <c r="D27" s="57"/>
      <c r="E27" s="57"/>
      <c r="F27" s="57"/>
      <c r="G27" s="57">
        <v>0</v>
      </c>
      <c r="H27" s="57">
        <v>62</v>
      </c>
      <c r="I27" s="57"/>
      <c r="J27" s="57"/>
      <c r="K27" s="58"/>
      <c r="M27" s="39" t="s">
        <v>182</v>
      </c>
      <c r="N27" s="26" t="s">
        <v>8180</v>
      </c>
    </row>
    <row r="28" spans="1:14" x14ac:dyDescent="0.2">
      <c r="B28" s="26" t="s">
        <v>6963</v>
      </c>
      <c r="C28" s="57"/>
      <c r="D28" s="57"/>
      <c r="E28" s="57"/>
      <c r="F28" s="57"/>
      <c r="G28" s="57">
        <v>5</v>
      </c>
      <c r="H28" s="57">
        <v>10</v>
      </c>
      <c r="I28" s="57"/>
      <c r="J28" s="57"/>
      <c r="K28" s="58"/>
      <c r="M28" s="39" t="s">
        <v>182</v>
      </c>
      <c r="N28" s="26" t="s">
        <v>8187</v>
      </c>
    </row>
    <row r="29" spans="1:14" x14ac:dyDescent="0.2">
      <c r="B29" s="39" t="s">
        <v>221</v>
      </c>
      <c r="C29" s="57"/>
      <c r="D29" s="57"/>
      <c r="E29" s="57"/>
      <c r="F29" s="57"/>
      <c r="G29" s="57">
        <v>770</v>
      </c>
      <c r="H29" s="57">
        <v>937</v>
      </c>
      <c r="I29" s="57"/>
      <c r="J29" s="57"/>
      <c r="K29" s="58"/>
      <c r="N29" s="39" t="s">
        <v>3285</v>
      </c>
    </row>
    <row r="30" spans="1:14" x14ac:dyDescent="0.2">
      <c r="B30" s="39" t="s">
        <v>166</v>
      </c>
      <c r="C30" s="57"/>
      <c r="D30" s="57"/>
      <c r="E30" s="57"/>
      <c r="F30" s="57"/>
      <c r="G30" s="57">
        <v>26</v>
      </c>
      <c r="H30" s="57">
        <v>37</v>
      </c>
      <c r="I30" s="57"/>
      <c r="J30" s="57"/>
      <c r="K30" s="58"/>
    </row>
    <row r="31" spans="1:14" x14ac:dyDescent="0.2">
      <c r="C31" s="57"/>
      <c r="D31" s="57"/>
      <c r="E31" s="57"/>
      <c r="F31" s="57"/>
      <c r="G31" s="57"/>
      <c r="H31" s="57"/>
      <c r="I31" s="57"/>
      <c r="J31" s="57"/>
      <c r="K31" s="58"/>
    </row>
    <row r="32" spans="1:14" x14ac:dyDescent="0.2">
      <c r="A32" s="39">
        <v>2023</v>
      </c>
      <c r="C32" s="57"/>
      <c r="D32" s="57"/>
      <c r="E32" s="57"/>
      <c r="F32" s="57"/>
      <c r="G32" s="57"/>
      <c r="H32" s="57"/>
      <c r="I32" s="57"/>
      <c r="J32" s="57"/>
      <c r="K32" s="58"/>
    </row>
    <row r="33" spans="1:14" x14ac:dyDescent="0.2">
      <c r="B33" s="26" t="s">
        <v>8188</v>
      </c>
      <c r="C33" s="57"/>
      <c r="D33" s="57"/>
      <c r="E33" s="57"/>
      <c r="F33" s="57"/>
      <c r="G33" s="57"/>
      <c r="H33" s="57">
        <v>563</v>
      </c>
      <c r="I33" s="57">
        <v>589</v>
      </c>
      <c r="J33" s="57"/>
      <c r="K33" s="58"/>
      <c r="M33" s="39" t="s">
        <v>182</v>
      </c>
      <c r="N33" s="26" t="s">
        <v>8191</v>
      </c>
    </row>
    <row r="34" spans="1:14" x14ac:dyDescent="0.2">
      <c r="B34" s="26" t="s">
        <v>8189</v>
      </c>
      <c r="C34" s="57"/>
      <c r="D34" s="57"/>
      <c r="E34" s="57"/>
      <c r="F34" s="57"/>
      <c r="G34" s="57"/>
      <c r="H34" s="57">
        <v>1028</v>
      </c>
      <c r="I34" s="57">
        <v>1088</v>
      </c>
      <c r="J34" s="57"/>
      <c r="K34" s="58"/>
      <c r="M34" s="39" t="s">
        <v>182</v>
      </c>
      <c r="N34" s="26" t="s">
        <v>8192</v>
      </c>
    </row>
    <row r="35" spans="1:14" x14ac:dyDescent="0.2">
      <c r="B35" s="26" t="s">
        <v>8190</v>
      </c>
      <c r="C35" s="57"/>
      <c r="D35" s="57"/>
      <c r="E35" s="57"/>
      <c r="F35" s="57"/>
      <c r="G35" s="57"/>
      <c r="H35" s="57">
        <v>446</v>
      </c>
      <c r="I35" s="57">
        <v>476</v>
      </c>
      <c r="J35" s="57"/>
      <c r="K35" s="58"/>
      <c r="M35" s="39" t="s">
        <v>182</v>
      </c>
      <c r="N35" s="26" t="s">
        <v>8193</v>
      </c>
    </row>
    <row r="36" spans="1:14" x14ac:dyDescent="0.2">
      <c r="B36" s="39" t="s">
        <v>221</v>
      </c>
      <c r="C36" s="57"/>
      <c r="D36" s="57"/>
      <c r="E36" s="57"/>
      <c r="F36" s="57"/>
      <c r="G36" s="57"/>
      <c r="H36" s="57">
        <v>1678</v>
      </c>
      <c r="I36" s="57">
        <v>1612</v>
      </c>
      <c r="J36" s="57"/>
      <c r="K36" s="58"/>
      <c r="N36" s="39" t="s">
        <v>8186</v>
      </c>
    </row>
    <row r="37" spans="1:14" x14ac:dyDescent="0.2">
      <c r="B37" s="39" t="s">
        <v>166</v>
      </c>
      <c r="C37" s="57"/>
      <c r="D37" s="57"/>
      <c r="E37" s="57"/>
      <c r="F37" s="57"/>
      <c r="G37" s="57"/>
      <c r="H37" s="57">
        <v>234</v>
      </c>
      <c r="I37" s="57">
        <v>108</v>
      </c>
      <c r="J37" s="57"/>
      <c r="K37" s="58"/>
    </row>
    <row r="38" spans="1:14" x14ac:dyDescent="0.2">
      <c r="C38" s="57"/>
      <c r="D38" s="57"/>
      <c r="E38" s="57"/>
      <c r="F38" s="57"/>
      <c r="G38" s="57"/>
      <c r="H38" s="57"/>
      <c r="I38" s="57"/>
      <c r="J38" s="57"/>
      <c r="K38" s="58"/>
    </row>
    <row r="39" spans="1:14" x14ac:dyDescent="0.2">
      <c r="A39" s="39">
        <v>2024</v>
      </c>
      <c r="C39" s="57"/>
      <c r="D39" s="57"/>
      <c r="E39" s="57"/>
      <c r="F39" s="57"/>
      <c r="G39" s="57"/>
      <c r="H39" s="57"/>
      <c r="I39" s="57"/>
      <c r="J39" s="57"/>
      <c r="K39" s="58"/>
    </row>
    <row r="40" spans="1:14" x14ac:dyDescent="0.2">
      <c r="B40" s="26" t="s">
        <v>8194</v>
      </c>
      <c r="C40" s="57"/>
      <c r="D40" s="57"/>
      <c r="E40" s="57"/>
      <c r="F40" s="57"/>
      <c r="G40" s="57"/>
      <c r="H40" s="57">
        <v>240</v>
      </c>
      <c r="I40" s="57">
        <v>240</v>
      </c>
      <c r="J40" s="57"/>
      <c r="K40" s="58"/>
      <c r="M40" s="39" t="s">
        <v>180</v>
      </c>
      <c r="N40" s="26" t="s">
        <v>8195</v>
      </c>
    </row>
    <row r="41" spans="1:14" x14ac:dyDescent="0.2">
      <c r="B41" s="39" t="s">
        <v>221</v>
      </c>
      <c r="C41" s="57"/>
      <c r="D41" s="57"/>
      <c r="E41" s="57"/>
      <c r="F41" s="57"/>
      <c r="G41" s="57"/>
      <c r="H41" s="57">
        <v>-35</v>
      </c>
      <c r="I41" s="57">
        <v>-66</v>
      </c>
      <c r="J41" s="57"/>
      <c r="K41" s="58"/>
      <c r="N41" s="3" t="s">
        <v>2338</v>
      </c>
    </row>
    <row r="42" spans="1:14" x14ac:dyDescent="0.2">
      <c r="B42" s="39" t="s">
        <v>166</v>
      </c>
      <c r="C42" s="57"/>
      <c r="D42" s="57"/>
      <c r="E42" s="57"/>
      <c r="F42" s="57"/>
      <c r="G42" s="57"/>
      <c r="H42" s="57">
        <v>159</v>
      </c>
      <c r="I42" s="57">
        <v>-2</v>
      </c>
      <c r="J42" s="57"/>
      <c r="K42" s="58"/>
    </row>
    <row r="43" spans="1:14" x14ac:dyDescent="0.2">
      <c r="C43" s="57"/>
      <c r="D43" s="57"/>
      <c r="E43" s="57"/>
      <c r="F43" s="57"/>
      <c r="G43" s="57"/>
      <c r="H43" s="57"/>
      <c r="I43" s="57"/>
      <c r="J43" s="57"/>
      <c r="K43" s="58"/>
    </row>
    <row r="44" spans="1:14" x14ac:dyDescent="0.2">
      <c r="C44" s="57"/>
      <c r="D44" s="57"/>
      <c r="E44" s="57"/>
      <c r="F44" s="57"/>
      <c r="G44" s="57"/>
      <c r="H44" s="57"/>
      <c r="I44" s="57"/>
      <c r="J44" s="57"/>
      <c r="K44" s="58"/>
    </row>
    <row r="45" spans="1:14" x14ac:dyDescent="0.2">
      <c r="A45" s="59" t="s">
        <v>6459</v>
      </c>
      <c r="C45" s="57"/>
      <c r="D45" s="57"/>
      <c r="E45" s="57"/>
      <c r="F45" s="57"/>
      <c r="G45" s="57"/>
      <c r="H45" s="57"/>
      <c r="I45" s="57"/>
      <c r="J45" s="57"/>
      <c r="K45" s="58"/>
    </row>
    <row r="46" spans="1:14" x14ac:dyDescent="0.2">
      <c r="B46" s="39" t="s">
        <v>578</v>
      </c>
      <c r="C46" s="57"/>
      <c r="D46" s="57"/>
      <c r="E46" s="57"/>
      <c r="F46" s="57"/>
      <c r="G46" s="57"/>
      <c r="H46" s="57"/>
      <c r="I46" s="48">
        <v>-252</v>
      </c>
      <c r="J46" s="57"/>
      <c r="K46" s="58"/>
      <c r="N46" s="39" t="s">
        <v>8936</v>
      </c>
    </row>
    <row r="47" spans="1:14" x14ac:dyDescent="0.2">
      <c r="B47" s="39" t="s">
        <v>579</v>
      </c>
      <c r="C47" s="57"/>
      <c r="D47" s="57"/>
      <c r="E47" s="57"/>
      <c r="F47" s="57"/>
      <c r="G47" s="57"/>
      <c r="H47" s="57"/>
      <c r="I47" s="48">
        <v>775</v>
      </c>
      <c r="J47" s="57"/>
      <c r="K47" s="58"/>
      <c r="N47" s="39" t="s">
        <v>8935</v>
      </c>
    </row>
    <row r="48" spans="1:14" x14ac:dyDescent="0.2">
      <c r="B48" s="39" t="s">
        <v>5745</v>
      </c>
      <c r="C48" s="57"/>
      <c r="D48" s="57"/>
      <c r="E48" s="57"/>
      <c r="F48" s="57"/>
      <c r="G48" s="57"/>
      <c r="H48" s="57"/>
      <c r="I48" s="57">
        <v>-133</v>
      </c>
      <c r="J48" s="57"/>
      <c r="K48" s="58"/>
    </row>
    <row r="49" spans="1:14" x14ac:dyDescent="0.2">
      <c r="B49" s="36" t="s">
        <v>8194</v>
      </c>
      <c r="C49" s="57"/>
      <c r="D49" s="57"/>
      <c r="E49" s="57"/>
      <c r="F49" s="57"/>
      <c r="G49" s="57"/>
      <c r="H49" s="57"/>
      <c r="I49" s="57">
        <v>240</v>
      </c>
      <c r="J49" s="57"/>
      <c r="K49" s="58"/>
      <c r="N49" s="39" t="s">
        <v>8197</v>
      </c>
    </row>
    <row r="50" spans="1:14" x14ac:dyDescent="0.2">
      <c r="C50" s="57"/>
      <c r="D50" s="57"/>
      <c r="E50" s="57"/>
      <c r="F50" s="57"/>
      <c r="G50" s="57"/>
      <c r="H50" s="57"/>
      <c r="I50" s="57"/>
      <c r="J50" s="57"/>
      <c r="K50" s="58"/>
    </row>
    <row r="51" spans="1:14" x14ac:dyDescent="0.2">
      <c r="C51" s="57"/>
      <c r="D51" s="57"/>
      <c r="E51" s="57"/>
      <c r="F51" s="57"/>
      <c r="G51" s="57"/>
      <c r="H51" s="57"/>
      <c r="I51" s="57"/>
      <c r="J51" s="57"/>
      <c r="K51" s="58"/>
    </row>
    <row r="52" spans="1:14" ht="25.5" x14ac:dyDescent="0.2">
      <c r="A52" s="61" t="s">
        <v>6460</v>
      </c>
      <c r="B52" s="62"/>
      <c r="C52" s="66" t="s">
        <v>3292</v>
      </c>
      <c r="D52" s="66" t="s">
        <v>3293</v>
      </c>
      <c r="E52" s="70" t="s">
        <v>7761</v>
      </c>
      <c r="F52" s="57"/>
      <c r="G52" s="57"/>
      <c r="H52" s="57"/>
      <c r="I52" s="57"/>
      <c r="J52" s="57"/>
      <c r="K52" s="58"/>
    </row>
    <row r="53" spans="1:14" x14ac:dyDescent="0.2">
      <c r="A53" s="62"/>
      <c r="B53" s="62" t="s">
        <v>6461</v>
      </c>
      <c r="C53" s="65">
        <f>-I48</f>
        <v>133</v>
      </c>
      <c r="D53" s="62"/>
      <c r="E53" s="65"/>
      <c r="F53" s="57"/>
      <c r="G53" s="57"/>
      <c r="H53" s="57"/>
      <c r="I53" s="57"/>
      <c r="J53" s="57"/>
      <c r="K53" s="58"/>
    </row>
    <row r="54" spans="1:14" x14ac:dyDescent="0.2">
      <c r="A54" s="62"/>
      <c r="B54" s="51" t="s">
        <v>8194</v>
      </c>
      <c r="C54" s="65">
        <f>-I49</f>
        <v>-240</v>
      </c>
      <c r="D54" s="65"/>
      <c r="E54" s="65"/>
      <c r="F54" s="57"/>
      <c r="G54" s="57"/>
      <c r="H54" s="57"/>
      <c r="I54" s="57"/>
      <c r="J54" s="57"/>
      <c r="K54" s="58"/>
    </row>
    <row r="55" spans="1:14" x14ac:dyDescent="0.2">
      <c r="A55" s="62"/>
      <c r="B55" s="68" t="s">
        <v>9013</v>
      </c>
      <c r="C55" s="65">
        <v>-57</v>
      </c>
      <c r="D55" s="65">
        <v>-57</v>
      </c>
      <c r="E55" s="65"/>
      <c r="F55" s="57"/>
      <c r="G55" s="57"/>
      <c r="H55" s="57"/>
      <c r="I55" s="57"/>
      <c r="J55" s="57"/>
      <c r="K55" s="58"/>
      <c r="N55" s="3" t="s">
        <v>9015</v>
      </c>
    </row>
    <row r="56" spans="1:14" x14ac:dyDescent="0.2">
      <c r="A56" s="62"/>
      <c r="B56" s="68" t="s">
        <v>9014</v>
      </c>
      <c r="C56" s="65">
        <v>-90</v>
      </c>
      <c r="D56" s="65">
        <v>-90</v>
      </c>
      <c r="E56" s="65"/>
      <c r="F56" s="57"/>
      <c r="G56" s="57"/>
      <c r="H56" s="57"/>
      <c r="I56" s="57"/>
      <c r="J56" s="57"/>
      <c r="K56" s="58"/>
      <c r="N56" s="3" t="s">
        <v>9016</v>
      </c>
    </row>
    <row r="57" spans="1:14" x14ac:dyDescent="0.2">
      <c r="A57" s="62"/>
      <c r="B57" s="62"/>
      <c r="C57" s="65"/>
      <c r="D57" s="65"/>
      <c r="E57" s="65"/>
      <c r="F57" s="57"/>
      <c r="G57" s="57"/>
      <c r="H57" s="57"/>
      <c r="I57" s="57"/>
      <c r="J57" s="57"/>
      <c r="K57" s="58"/>
    </row>
    <row r="58" spans="1:14" x14ac:dyDescent="0.2">
      <c r="A58" s="69" t="s">
        <v>146</v>
      </c>
      <c r="B58" s="49"/>
      <c r="C58" s="71">
        <f>SUM(C53:C56)</f>
        <v>-254</v>
      </c>
      <c r="D58" s="71">
        <f t="shared" ref="D58:E58" si="0">SUM(D53:D56)</f>
        <v>-147</v>
      </c>
      <c r="E58" s="71">
        <f t="shared" si="0"/>
        <v>0</v>
      </c>
      <c r="F58" s="57"/>
      <c r="G58" s="57"/>
      <c r="H58" s="57"/>
      <c r="I58" s="57"/>
      <c r="J58" s="57"/>
      <c r="K58" s="57"/>
    </row>
    <row r="59" spans="1:14" x14ac:dyDescent="0.2">
      <c r="A59" s="62"/>
      <c r="B59" s="49"/>
      <c r="C59" s="50"/>
      <c r="D59" s="50"/>
      <c r="E59" s="50"/>
      <c r="F59" s="57"/>
      <c r="G59" s="57"/>
      <c r="H59" s="57"/>
      <c r="I59" s="57"/>
      <c r="J59" s="57"/>
      <c r="K59" s="57"/>
    </row>
    <row r="60" spans="1:14" x14ac:dyDescent="0.2">
      <c r="A60" s="62" t="s">
        <v>7759</v>
      </c>
      <c r="B60" s="49"/>
      <c r="C60" s="50"/>
      <c r="D60" s="50"/>
      <c r="E60" s="50">
        <f>E58+D58</f>
        <v>-147</v>
      </c>
      <c r="F60" s="57"/>
      <c r="G60" s="57"/>
      <c r="H60" s="57"/>
      <c r="I60" s="57"/>
      <c r="J60" s="57"/>
      <c r="K60" s="57"/>
    </row>
    <row r="61" spans="1:14" x14ac:dyDescent="0.2">
      <c r="C61" s="57"/>
      <c r="D61" s="57"/>
      <c r="E61" s="57"/>
      <c r="F61" s="57"/>
      <c r="G61" s="57"/>
      <c r="H61" s="57"/>
      <c r="I61" s="57"/>
      <c r="J61" s="57"/>
      <c r="K61" s="57"/>
    </row>
    <row r="62" spans="1:14" x14ac:dyDescent="0.2">
      <c r="C62" s="57"/>
      <c r="D62" s="57"/>
      <c r="E62" s="57"/>
      <c r="F62" s="57"/>
      <c r="G62" s="57"/>
      <c r="H62" s="57"/>
      <c r="I62" s="57"/>
      <c r="J62" s="57"/>
      <c r="K62" s="57"/>
    </row>
    <row r="63" spans="1:14" x14ac:dyDescent="0.2">
      <c r="C63" s="57"/>
      <c r="D63" s="57"/>
      <c r="E63" s="57"/>
      <c r="F63" s="57"/>
      <c r="G63" s="57"/>
      <c r="H63" s="57"/>
      <c r="I63" s="57"/>
      <c r="J63" s="57"/>
      <c r="K63" s="57"/>
    </row>
    <row r="64" spans="1:14" x14ac:dyDescent="0.2">
      <c r="C64" s="57"/>
      <c r="D64" s="57"/>
      <c r="E64" s="57"/>
      <c r="F64" s="57"/>
      <c r="G64" s="57"/>
      <c r="H64" s="57"/>
      <c r="I64" s="57"/>
      <c r="J64" s="57"/>
      <c r="K64" s="57"/>
    </row>
    <row r="65" spans="3:11" x14ac:dyDescent="0.2">
      <c r="C65" s="57"/>
      <c r="D65" s="57"/>
      <c r="E65" s="57"/>
      <c r="F65" s="57"/>
      <c r="G65" s="57"/>
      <c r="H65" s="57"/>
      <c r="I65" s="57"/>
      <c r="J65" s="57"/>
      <c r="K65" s="57"/>
    </row>
    <row r="66" spans="3:11" x14ac:dyDescent="0.2">
      <c r="C66" s="57"/>
      <c r="D66" s="57"/>
      <c r="E66" s="57"/>
      <c r="F66" s="57"/>
      <c r="G66" s="57"/>
      <c r="H66" s="57"/>
      <c r="I66" s="57"/>
      <c r="J66" s="57"/>
      <c r="K66" s="57"/>
    </row>
    <row r="67" spans="3:11" x14ac:dyDescent="0.2">
      <c r="C67" s="57"/>
      <c r="D67" s="57"/>
      <c r="E67" s="57"/>
      <c r="F67" s="57"/>
      <c r="G67" s="57"/>
      <c r="H67" s="57"/>
      <c r="I67" s="57"/>
      <c r="J67" s="57"/>
      <c r="K67" s="57"/>
    </row>
    <row r="68" spans="3:11" x14ac:dyDescent="0.2">
      <c r="C68" s="57"/>
      <c r="D68" s="57"/>
      <c r="E68" s="57"/>
      <c r="F68" s="57"/>
      <c r="G68" s="57"/>
      <c r="H68" s="57"/>
      <c r="I68" s="57"/>
      <c r="J68" s="57"/>
      <c r="K68" s="57"/>
    </row>
    <row r="69" spans="3:11" x14ac:dyDescent="0.2">
      <c r="C69" s="57"/>
      <c r="D69" s="57"/>
      <c r="E69" s="57"/>
      <c r="F69" s="57"/>
      <c r="G69" s="57"/>
      <c r="H69" s="57"/>
      <c r="I69" s="57"/>
      <c r="J69" s="57"/>
      <c r="K69" s="57"/>
    </row>
    <row r="70" spans="3:11" x14ac:dyDescent="0.2">
      <c r="C70" s="57"/>
      <c r="D70" s="57"/>
      <c r="E70" s="57"/>
      <c r="F70" s="57"/>
      <c r="G70" s="57"/>
      <c r="H70" s="57"/>
      <c r="I70" s="57"/>
      <c r="J70" s="57"/>
      <c r="K70" s="57"/>
    </row>
    <row r="71" spans="3:11" x14ac:dyDescent="0.2">
      <c r="C71" s="57"/>
      <c r="D71" s="57"/>
      <c r="E71" s="57"/>
      <c r="F71" s="57"/>
      <c r="G71" s="57"/>
      <c r="H71" s="57"/>
      <c r="I71" s="57"/>
      <c r="J71" s="57"/>
      <c r="K71" s="57"/>
    </row>
    <row r="72" spans="3:11" x14ac:dyDescent="0.2">
      <c r="C72" s="57"/>
      <c r="D72" s="57"/>
      <c r="E72" s="57"/>
      <c r="F72" s="57"/>
      <c r="G72" s="57"/>
      <c r="H72" s="57"/>
      <c r="I72" s="57"/>
      <c r="J72" s="57"/>
      <c r="K72" s="57"/>
    </row>
    <row r="73" spans="3:11" x14ac:dyDescent="0.2">
      <c r="C73" s="57"/>
      <c r="D73" s="57"/>
      <c r="E73" s="57"/>
      <c r="F73" s="57"/>
      <c r="G73" s="57"/>
      <c r="H73" s="57"/>
      <c r="I73" s="57"/>
      <c r="J73" s="57"/>
      <c r="K73" s="57"/>
    </row>
    <row r="74" spans="3:11" x14ac:dyDescent="0.2">
      <c r="C74" s="57"/>
      <c r="D74" s="57"/>
      <c r="E74" s="57"/>
      <c r="F74" s="57"/>
      <c r="G74" s="57"/>
      <c r="H74" s="57"/>
      <c r="I74" s="57"/>
      <c r="J74" s="57"/>
      <c r="K74" s="57"/>
    </row>
    <row r="75" spans="3:11" x14ac:dyDescent="0.2">
      <c r="C75" s="57"/>
      <c r="D75" s="57"/>
      <c r="E75" s="57"/>
      <c r="F75" s="57"/>
      <c r="G75" s="57"/>
      <c r="H75" s="57"/>
      <c r="I75" s="57"/>
      <c r="J75" s="57"/>
      <c r="K75" s="57"/>
    </row>
    <row r="76" spans="3:11" x14ac:dyDescent="0.2">
      <c r="C76" s="57"/>
      <c r="D76" s="57"/>
      <c r="E76" s="57"/>
      <c r="F76" s="57"/>
      <c r="G76" s="57"/>
      <c r="H76" s="57"/>
      <c r="I76" s="57"/>
      <c r="J76" s="57"/>
      <c r="K76" s="57"/>
    </row>
    <row r="77" spans="3:11" x14ac:dyDescent="0.2">
      <c r="C77" s="57"/>
      <c r="D77" s="57"/>
      <c r="E77" s="57"/>
      <c r="F77" s="57"/>
      <c r="G77" s="57"/>
      <c r="H77" s="57"/>
      <c r="I77" s="57"/>
      <c r="J77" s="57"/>
      <c r="K77" s="57"/>
    </row>
    <row r="78" spans="3:11" x14ac:dyDescent="0.2">
      <c r="C78" s="57"/>
      <c r="D78" s="57"/>
      <c r="E78" s="57"/>
      <c r="F78" s="57"/>
      <c r="G78" s="57"/>
      <c r="H78" s="57"/>
      <c r="I78" s="57"/>
      <c r="J78" s="57"/>
      <c r="K78" s="57"/>
    </row>
    <row r="79" spans="3:11" x14ac:dyDescent="0.2">
      <c r="C79" s="57"/>
      <c r="D79" s="57"/>
      <c r="E79" s="57"/>
      <c r="F79" s="57"/>
      <c r="G79" s="57"/>
      <c r="H79" s="57"/>
      <c r="I79" s="57"/>
      <c r="J79" s="57"/>
      <c r="K79" s="57"/>
    </row>
    <row r="80" spans="3:11" x14ac:dyDescent="0.2">
      <c r="C80" s="57"/>
      <c r="D80" s="57"/>
      <c r="E80" s="57"/>
      <c r="F80" s="57"/>
      <c r="G80" s="57"/>
      <c r="H80" s="57"/>
      <c r="I80" s="57"/>
      <c r="J80" s="57"/>
      <c r="K80" s="57"/>
    </row>
    <row r="81" spans="3:11" x14ac:dyDescent="0.2">
      <c r="C81" s="57"/>
      <c r="D81" s="57"/>
      <c r="E81" s="57"/>
      <c r="F81" s="57"/>
      <c r="G81" s="57"/>
      <c r="H81" s="57"/>
      <c r="I81" s="57"/>
      <c r="J81" s="57"/>
      <c r="K81" s="57"/>
    </row>
    <row r="82" spans="3:11" x14ac:dyDescent="0.2">
      <c r="C82" s="57"/>
      <c r="D82" s="57"/>
      <c r="E82" s="57"/>
      <c r="F82" s="57"/>
      <c r="G82" s="57"/>
      <c r="H82" s="57"/>
      <c r="I82" s="57"/>
      <c r="J82" s="57"/>
      <c r="K82" s="57"/>
    </row>
    <row r="83" spans="3:11" x14ac:dyDescent="0.2">
      <c r="C83" s="57"/>
      <c r="D83" s="57"/>
      <c r="E83" s="57"/>
      <c r="F83" s="57"/>
      <c r="G83" s="57"/>
      <c r="H83" s="57"/>
      <c r="I83" s="57"/>
      <c r="J83" s="57"/>
      <c r="K83" s="57"/>
    </row>
    <row r="84" spans="3:11" x14ac:dyDescent="0.2">
      <c r="C84" s="57"/>
      <c r="D84" s="57"/>
      <c r="E84" s="57"/>
      <c r="F84" s="57"/>
      <c r="G84" s="57"/>
      <c r="H84" s="57"/>
      <c r="I84" s="57"/>
      <c r="J84" s="57"/>
      <c r="K84" s="57"/>
    </row>
    <row r="85" spans="3:11" x14ac:dyDescent="0.2">
      <c r="C85" s="57"/>
      <c r="D85" s="57"/>
      <c r="E85" s="57"/>
      <c r="F85" s="57"/>
      <c r="G85" s="57"/>
      <c r="H85" s="57"/>
      <c r="I85" s="57"/>
      <c r="J85" s="57"/>
      <c r="K85" s="57"/>
    </row>
    <row r="86" spans="3:11" x14ac:dyDescent="0.2">
      <c r="C86" s="57"/>
      <c r="D86" s="57"/>
      <c r="E86" s="57"/>
      <c r="F86" s="57"/>
      <c r="G86" s="57"/>
      <c r="H86" s="57"/>
      <c r="I86" s="57"/>
      <c r="J86" s="57"/>
      <c r="K86" s="57"/>
    </row>
    <row r="87" spans="3:11" x14ac:dyDescent="0.2">
      <c r="C87" s="57"/>
      <c r="D87" s="57"/>
      <c r="E87" s="57"/>
      <c r="F87" s="57"/>
      <c r="G87" s="57"/>
      <c r="H87" s="57"/>
      <c r="I87" s="57"/>
      <c r="J87" s="57"/>
      <c r="K87" s="57"/>
    </row>
    <row r="88" spans="3:11" x14ac:dyDescent="0.2">
      <c r="C88" s="57"/>
      <c r="D88" s="57"/>
      <c r="E88" s="57"/>
      <c r="F88" s="57"/>
      <c r="G88" s="57"/>
      <c r="H88" s="57"/>
      <c r="I88" s="57"/>
      <c r="J88" s="57"/>
      <c r="K88" s="57"/>
    </row>
    <row r="89" spans="3:11" x14ac:dyDescent="0.2">
      <c r="C89" s="57"/>
      <c r="D89" s="57"/>
      <c r="E89" s="57"/>
      <c r="F89" s="57"/>
      <c r="G89" s="57"/>
      <c r="H89" s="57"/>
      <c r="I89" s="57"/>
      <c r="J89" s="57"/>
      <c r="K89" s="57"/>
    </row>
    <row r="90" spans="3:11" x14ac:dyDescent="0.2">
      <c r="C90" s="57"/>
      <c r="D90" s="57"/>
      <c r="E90" s="57"/>
      <c r="F90" s="57"/>
      <c r="G90" s="57"/>
      <c r="H90" s="57"/>
      <c r="I90" s="57"/>
      <c r="J90" s="57"/>
      <c r="K90" s="57"/>
    </row>
    <row r="91" spans="3:11" x14ac:dyDescent="0.2">
      <c r="C91" s="57"/>
      <c r="D91" s="57"/>
      <c r="E91" s="57"/>
      <c r="F91" s="57"/>
      <c r="G91" s="57"/>
      <c r="H91" s="57"/>
      <c r="I91" s="57"/>
      <c r="J91" s="57"/>
      <c r="K91" s="57"/>
    </row>
    <row r="92" spans="3:11" x14ac:dyDescent="0.2">
      <c r="C92" s="57"/>
      <c r="D92" s="57"/>
      <c r="E92" s="57"/>
      <c r="F92" s="57"/>
      <c r="G92" s="57"/>
      <c r="H92" s="57"/>
      <c r="I92" s="57"/>
      <c r="J92" s="57"/>
      <c r="K92" s="57"/>
    </row>
    <row r="93" spans="3:11" x14ac:dyDescent="0.2">
      <c r="C93" s="57"/>
      <c r="D93" s="57"/>
      <c r="E93" s="57"/>
      <c r="F93" s="57"/>
      <c r="G93" s="57"/>
      <c r="H93" s="57"/>
      <c r="I93" s="57"/>
      <c r="J93" s="57"/>
      <c r="K93" s="57"/>
    </row>
    <row r="94" spans="3:11" x14ac:dyDescent="0.2">
      <c r="C94" s="57"/>
      <c r="D94" s="57"/>
      <c r="E94" s="57"/>
      <c r="F94" s="57"/>
      <c r="G94" s="57"/>
      <c r="H94" s="57"/>
      <c r="I94" s="57"/>
      <c r="J94" s="57"/>
      <c r="K94" s="57"/>
    </row>
    <row r="95" spans="3:11" x14ac:dyDescent="0.2">
      <c r="C95" s="57"/>
      <c r="D95" s="57"/>
      <c r="E95" s="57"/>
      <c r="F95" s="57"/>
      <c r="G95" s="57"/>
      <c r="H95" s="57"/>
      <c r="I95" s="57"/>
      <c r="J95" s="57"/>
      <c r="K95" s="57"/>
    </row>
    <row r="96" spans="3:11" x14ac:dyDescent="0.2">
      <c r="C96" s="57"/>
      <c r="D96" s="57"/>
      <c r="E96" s="57"/>
      <c r="F96" s="57"/>
      <c r="G96" s="57"/>
      <c r="H96" s="57"/>
      <c r="I96" s="57"/>
      <c r="J96" s="57"/>
      <c r="K96" s="57"/>
    </row>
    <row r="97" spans="3:11" x14ac:dyDescent="0.2">
      <c r="C97" s="57"/>
      <c r="D97" s="57"/>
      <c r="E97" s="57"/>
      <c r="F97" s="57"/>
      <c r="G97" s="57"/>
      <c r="H97" s="57"/>
      <c r="I97" s="57"/>
      <c r="J97" s="57"/>
      <c r="K97" s="57"/>
    </row>
    <row r="98" spans="3:11" x14ac:dyDescent="0.2">
      <c r="C98" s="57"/>
      <c r="D98" s="57"/>
      <c r="E98" s="57"/>
      <c r="F98" s="57"/>
      <c r="G98" s="57"/>
      <c r="H98" s="57"/>
      <c r="I98" s="57"/>
      <c r="J98" s="57"/>
      <c r="K98" s="57"/>
    </row>
    <row r="99" spans="3:11" x14ac:dyDescent="0.2">
      <c r="C99" s="57"/>
      <c r="D99" s="57"/>
      <c r="E99" s="57"/>
      <c r="F99" s="57"/>
      <c r="G99" s="57"/>
      <c r="H99" s="57"/>
      <c r="I99" s="57"/>
      <c r="J99" s="57"/>
      <c r="K99" s="57"/>
    </row>
    <row r="100" spans="3:11" x14ac:dyDescent="0.2">
      <c r="C100" s="57"/>
      <c r="D100" s="57"/>
      <c r="E100" s="57"/>
      <c r="F100" s="57"/>
      <c r="G100" s="57"/>
      <c r="H100" s="57"/>
      <c r="I100" s="57"/>
      <c r="J100" s="57"/>
      <c r="K100" s="57"/>
    </row>
    <row r="101" spans="3:11" x14ac:dyDescent="0.2">
      <c r="C101" s="57"/>
      <c r="D101" s="57"/>
      <c r="E101" s="57"/>
      <c r="F101" s="57"/>
      <c r="G101" s="57"/>
      <c r="H101" s="57"/>
      <c r="I101" s="57"/>
      <c r="J101" s="57"/>
      <c r="K101" s="57"/>
    </row>
    <row r="102" spans="3:11" x14ac:dyDescent="0.2">
      <c r="C102" s="57"/>
      <c r="D102" s="57"/>
      <c r="E102" s="57"/>
      <c r="F102" s="57"/>
      <c r="G102" s="57"/>
      <c r="H102" s="57"/>
      <c r="I102" s="57"/>
      <c r="J102" s="57"/>
      <c r="K102" s="57"/>
    </row>
    <row r="103" spans="3:11" x14ac:dyDescent="0.2">
      <c r="C103" s="57"/>
      <c r="D103" s="57"/>
      <c r="E103" s="57"/>
      <c r="F103" s="57"/>
      <c r="G103" s="57"/>
      <c r="H103" s="57"/>
      <c r="I103" s="57"/>
      <c r="J103" s="57"/>
      <c r="K103" s="57"/>
    </row>
    <row r="104" spans="3:11" x14ac:dyDescent="0.2">
      <c r="C104" s="57"/>
      <c r="D104" s="57"/>
      <c r="E104" s="57"/>
      <c r="F104" s="57"/>
      <c r="G104" s="57"/>
      <c r="H104" s="57"/>
      <c r="I104" s="57"/>
      <c r="J104" s="57"/>
      <c r="K104" s="57"/>
    </row>
    <row r="105" spans="3:11" x14ac:dyDescent="0.2">
      <c r="C105" s="57"/>
      <c r="D105" s="57"/>
      <c r="E105" s="57"/>
      <c r="F105" s="57"/>
      <c r="G105" s="57"/>
      <c r="H105" s="57"/>
      <c r="I105" s="57"/>
      <c r="J105" s="57"/>
      <c r="K105" s="57"/>
    </row>
    <row r="106" spans="3:11" x14ac:dyDescent="0.2">
      <c r="C106" s="57"/>
      <c r="D106" s="57"/>
      <c r="E106" s="57"/>
      <c r="F106" s="57"/>
      <c r="G106" s="57"/>
      <c r="H106" s="57"/>
      <c r="I106" s="57"/>
      <c r="J106" s="57"/>
      <c r="K106" s="57"/>
    </row>
    <row r="107" spans="3:11" x14ac:dyDescent="0.2">
      <c r="C107" s="57"/>
      <c r="D107" s="57"/>
      <c r="E107" s="57"/>
      <c r="F107" s="57"/>
      <c r="G107" s="57"/>
      <c r="H107" s="57"/>
      <c r="I107" s="57"/>
      <c r="J107" s="57"/>
      <c r="K107" s="57"/>
    </row>
    <row r="108" spans="3:11" x14ac:dyDescent="0.2">
      <c r="C108" s="57"/>
      <c r="D108" s="57"/>
      <c r="E108" s="57"/>
      <c r="F108" s="57"/>
      <c r="G108" s="57"/>
      <c r="H108" s="57"/>
      <c r="I108" s="57"/>
      <c r="J108" s="57"/>
      <c r="K108" s="57"/>
    </row>
    <row r="109" spans="3:11" x14ac:dyDescent="0.2">
      <c r="C109" s="57"/>
      <c r="D109" s="57"/>
      <c r="E109" s="57"/>
      <c r="F109" s="57"/>
      <c r="G109" s="57"/>
      <c r="H109" s="57"/>
      <c r="I109" s="57"/>
      <c r="J109" s="57"/>
      <c r="K109" s="57"/>
    </row>
    <row r="110" spans="3:11" x14ac:dyDescent="0.2">
      <c r="C110" s="57"/>
      <c r="D110" s="57"/>
      <c r="E110" s="57"/>
      <c r="F110" s="57"/>
      <c r="G110" s="57"/>
      <c r="H110" s="57"/>
      <c r="I110" s="57"/>
      <c r="J110" s="57"/>
      <c r="K110" s="57"/>
    </row>
    <row r="111" spans="3:11" x14ac:dyDescent="0.2">
      <c r="C111" s="57"/>
      <c r="D111" s="57"/>
      <c r="E111" s="57"/>
      <c r="F111" s="57"/>
      <c r="G111" s="57"/>
      <c r="H111" s="57"/>
      <c r="I111" s="57"/>
      <c r="J111" s="57"/>
      <c r="K111" s="57"/>
    </row>
    <row r="112" spans="3:11" x14ac:dyDescent="0.2">
      <c r="C112" s="57"/>
      <c r="D112" s="57"/>
      <c r="E112" s="57"/>
      <c r="F112" s="57"/>
      <c r="G112" s="57"/>
      <c r="H112" s="57"/>
      <c r="I112" s="57"/>
      <c r="J112" s="57"/>
      <c r="K112" s="57"/>
    </row>
    <row r="113" spans="3:11" x14ac:dyDescent="0.2">
      <c r="C113" s="57"/>
      <c r="D113" s="57"/>
      <c r="E113" s="57"/>
      <c r="F113" s="57"/>
      <c r="G113" s="57"/>
      <c r="H113" s="57"/>
      <c r="I113" s="57"/>
      <c r="J113" s="57"/>
      <c r="K113" s="57"/>
    </row>
    <row r="114" spans="3:11" x14ac:dyDescent="0.2">
      <c r="C114" s="57"/>
      <c r="D114" s="57"/>
      <c r="E114" s="57"/>
      <c r="F114" s="57"/>
      <c r="G114" s="57"/>
      <c r="H114" s="57"/>
      <c r="I114" s="57"/>
      <c r="J114" s="57"/>
      <c r="K114" s="57"/>
    </row>
    <row r="115" spans="3:11" x14ac:dyDescent="0.2">
      <c r="C115" s="57"/>
      <c r="D115" s="57"/>
      <c r="E115" s="57"/>
      <c r="F115" s="57"/>
      <c r="G115" s="57"/>
      <c r="H115" s="57"/>
      <c r="I115" s="57"/>
      <c r="J115" s="57"/>
      <c r="K115" s="57"/>
    </row>
    <row r="116" spans="3:11" x14ac:dyDescent="0.2">
      <c r="C116" s="57"/>
      <c r="D116" s="57"/>
      <c r="E116" s="57"/>
      <c r="F116" s="57"/>
      <c r="G116" s="57"/>
      <c r="H116" s="57"/>
      <c r="I116" s="57"/>
      <c r="J116" s="57"/>
      <c r="K116" s="57"/>
    </row>
    <row r="117" spans="3:11" x14ac:dyDescent="0.2">
      <c r="C117" s="57"/>
      <c r="D117" s="57"/>
      <c r="E117" s="57"/>
      <c r="F117" s="57"/>
      <c r="G117" s="57"/>
      <c r="H117" s="57"/>
      <c r="I117" s="57"/>
      <c r="J117" s="57"/>
      <c r="K117" s="57"/>
    </row>
    <row r="118" spans="3:11" x14ac:dyDescent="0.2">
      <c r="C118" s="57"/>
      <c r="D118" s="57"/>
      <c r="E118" s="57"/>
      <c r="F118" s="57"/>
      <c r="G118" s="57"/>
      <c r="H118" s="57"/>
      <c r="I118" s="57"/>
      <c r="J118" s="57"/>
      <c r="K118" s="57"/>
    </row>
    <row r="119" spans="3:11" x14ac:dyDescent="0.2">
      <c r="C119" s="57"/>
      <c r="D119" s="57"/>
      <c r="E119" s="57"/>
      <c r="F119" s="57"/>
      <c r="G119" s="57"/>
      <c r="H119" s="57"/>
      <c r="I119" s="57"/>
      <c r="J119" s="57"/>
      <c r="K119" s="57"/>
    </row>
    <row r="120" spans="3:11" x14ac:dyDescent="0.2">
      <c r="C120" s="57"/>
      <c r="D120" s="57"/>
      <c r="E120" s="57"/>
      <c r="F120" s="57"/>
      <c r="G120" s="57"/>
      <c r="H120" s="57"/>
      <c r="I120" s="57"/>
      <c r="J120" s="57"/>
      <c r="K120" s="57"/>
    </row>
    <row r="121" spans="3:11" x14ac:dyDescent="0.2">
      <c r="C121" s="57"/>
      <c r="D121" s="57"/>
      <c r="E121" s="57"/>
      <c r="F121" s="57"/>
      <c r="G121" s="57"/>
      <c r="H121" s="57"/>
      <c r="I121" s="57"/>
      <c r="J121" s="57"/>
      <c r="K121" s="57"/>
    </row>
    <row r="122" spans="3:11" x14ac:dyDescent="0.2">
      <c r="C122" s="57"/>
      <c r="D122" s="57"/>
      <c r="E122" s="57"/>
      <c r="F122" s="57"/>
      <c r="G122" s="57"/>
      <c r="H122" s="57"/>
      <c r="I122" s="57"/>
      <c r="J122" s="57"/>
      <c r="K122" s="57"/>
    </row>
    <row r="123" spans="3:11" x14ac:dyDescent="0.2">
      <c r="C123" s="57"/>
      <c r="D123" s="57"/>
      <c r="E123" s="57"/>
      <c r="F123" s="57"/>
      <c r="G123" s="57"/>
      <c r="H123" s="57"/>
      <c r="I123" s="57"/>
      <c r="J123" s="57"/>
      <c r="K123" s="57"/>
    </row>
    <row r="124" spans="3:11" x14ac:dyDescent="0.2">
      <c r="C124" s="57"/>
      <c r="D124" s="57"/>
      <c r="E124" s="57"/>
      <c r="F124" s="57"/>
      <c r="G124" s="57"/>
      <c r="H124" s="57"/>
      <c r="I124" s="57"/>
      <c r="J124" s="57"/>
      <c r="K124" s="57"/>
    </row>
    <row r="125" spans="3:11" x14ac:dyDescent="0.2">
      <c r="C125" s="57"/>
      <c r="D125" s="57"/>
      <c r="E125" s="57"/>
      <c r="F125" s="57"/>
      <c r="G125" s="57"/>
      <c r="H125" s="57"/>
      <c r="I125" s="57"/>
      <c r="J125" s="57"/>
      <c r="K125" s="57"/>
    </row>
    <row r="126" spans="3:11" x14ac:dyDescent="0.2">
      <c r="C126" s="57"/>
      <c r="D126" s="57"/>
      <c r="E126" s="57"/>
      <c r="F126" s="57"/>
      <c r="G126" s="57"/>
      <c r="H126" s="57"/>
      <c r="I126" s="57"/>
      <c r="J126" s="57"/>
      <c r="K126" s="57"/>
    </row>
    <row r="127" spans="3:11" x14ac:dyDescent="0.2">
      <c r="C127" s="57"/>
      <c r="D127" s="57"/>
      <c r="E127" s="57"/>
      <c r="F127" s="57"/>
      <c r="G127" s="57"/>
      <c r="H127" s="57"/>
      <c r="I127" s="57"/>
      <c r="J127" s="57"/>
      <c r="K127" s="57"/>
    </row>
    <row r="128" spans="3:11" x14ac:dyDescent="0.2">
      <c r="C128" s="57"/>
      <c r="D128" s="57"/>
      <c r="E128" s="57"/>
      <c r="F128" s="57"/>
      <c r="G128" s="57"/>
      <c r="H128" s="57"/>
      <c r="I128" s="57"/>
      <c r="J128" s="57"/>
      <c r="K128" s="57"/>
    </row>
    <row r="129" spans="3:11" x14ac:dyDescent="0.2">
      <c r="C129" s="57"/>
      <c r="D129" s="57"/>
      <c r="E129" s="57"/>
      <c r="F129" s="57"/>
      <c r="G129" s="57"/>
      <c r="H129" s="57"/>
      <c r="I129" s="57"/>
      <c r="J129" s="57"/>
      <c r="K129" s="57"/>
    </row>
    <row r="130" spans="3:11" x14ac:dyDescent="0.2">
      <c r="C130" s="57"/>
      <c r="D130" s="57"/>
      <c r="E130" s="57"/>
      <c r="F130" s="57"/>
      <c r="G130" s="57"/>
      <c r="H130" s="57"/>
      <c r="I130" s="57"/>
      <c r="J130" s="57"/>
      <c r="K130" s="57"/>
    </row>
    <row r="131" spans="3:11" x14ac:dyDescent="0.2">
      <c r="C131" s="57"/>
      <c r="D131" s="57"/>
      <c r="E131" s="57"/>
      <c r="F131" s="57"/>
      <c r="G131" s="57"/>
      <c r="H131" s="57"/>
      <c r="I131" s="57"/>
      <c r="J131" s="57"/>
      <c r="K131" s="57"/>
    </row>
    <row r="132" spans="3:11" x14ac:dyDescent="0.2">
      <c r="C132" s="57"/>
      <c r="D132" s="57"/>
      <c r="E132" s="57"/>
      <c r="F132" s="57"/>
      <c r="G132" s="57"/>
      <c r="H132" s="57"/>
      <c r="I132" s="57"/>
      <c r="J132" s="57"/>
      <c r="K132" s="57"/>
    </row>
    <row r="133" spans="3:11" x14ac:dyDescent="0.2">
      <c r="C133" s="57"/>
      <c r="D133" s="57"/>
      <c r="E133" s="57"/>
      <c r="F133" s="57"/>
      <c r="G133" s="57"/>
      <c r="H133" s="57"/>
      <c r="I133" s="57"/>
      <c r="J133" s="57"/>
      <c r="K133" s="57"/>
    </row>
    <row r="134" spans="3:11" x14ac:dyDescent="0.2">
      <c r="C134" s="57"/>
      <c r="D134" s="57"/>
      <c r="E134" s="57"/>
      <c r="F134" s="57"/>
      <c r="G134" s="57"/>
      <c r="H134" s="57"/>
      <c r="I134" s="57"/>
      <c r="J134" s="57"/>
      <c r="K134" s="57"/>
    </row>
    <row r="135" spans="3:11" x14ac:dyDescent="0.2">
      <c r="C135" s="57"/>
      <c r="D135" s="57"/>
      <c r="E135" s="57"/>
      <c r="F135" s="57"/>
      <c r="G135" s="57"/>
      <c r="H135" s="57"/>
      <c r="I135" s="57"/>
      <c r="J135" s="57"/>
      <c r="K135" s="57"/>
    </row>
    <row r="136" spans="3:11" x14ac:dyDescent="0.2">
      <c r="C136" s="57"/>
      <c r="D136" s="57"/>
      <c r="E136" s="57"/>
      <c r="F136" s="57"/>
      <c r="G136" s="57"/>
      <c r="H136" s="57"/>
      <c r="I136" s="57"/>
      <c r="J136" s="57"/>
      <c r="K136" s="57"/>
    </row>
    <row r="137" spans="3:11" x14ac:dyDescent="0.2">
      <c r="C137" s="57"/>
      <c r="D137" s="57"/>
      <c r="E137" s="57"/>
      <c r="F137" s="57"/>
      <c r="G137" s="57"/>
      <c r="H137" s="57"/>
      <c r="I137" s="57"/>
      <c r="J137" s="57"/>
      <c r="K137" s="57"/>
    </row>
    <row r="138" spans="3:11" x14ac:dyDescent="0.2">
      <c r="C138" s="57"/>
      <c r="D138" s="57"/>
      <c r="E138" s="57"/>
      <c r="F138" s="57"/>
      <c r="G138" s="57"/>
      <c r="H138" s="57"/>
      <c r="I138" s="57"/>
      <c r="J138" s="57"/>
      <c r="K138" s="57"/>
    </row>
    <row r="139" spans="3:11" x14ac:dyDescent="0.2">
      <c r="C139" s="57"/>
      <c r="D139" s="57"/>
      <c r="E139" s="57"/>
      <c r="F139" s="57"/>
      <c r="G139" s="57"/>
      <c r="H139" s="57"/>
      <c r="I139" s="57"/>
      <c r="J139" s="57"/>
      <c r="K139" s="57"/>
    </row>
    <row r="140" spans="3:11" x14ac:dyDescent="0.2">
      <c r="C140" s="57"/>
      <c r="D140" s="57"/>
      <c r="E140" s="57"/>
      <c r="F140" s="57"/>
      <c r="G140" s="57"/>
      <c r="H140" s="57"/>
      <c r="I140" s="57"/>
      <c r="J140" s="57"/>
      <c r="K140" s="57"/>
    </row>
    <row r="141" spans="3:11" x14ac:dyDescent="0.2">
      <c r="C141" s="57"/>
      <c r="D141" s="57"/>
      <c r="E141" s="57"/>
      <c r="F141" s="57"/>
      <c r="G141" s="57"/>
      <c r="H141" s="57"/>
      <c r="I141" s="57"/>
      <c r="J141" s="57"/>
      <c r="K141" s="57"/>
    </row>
    <row r="142" spans="3:11" x14ac:dyDescent="0.2">
      <c r="C142" s="57"/>
      <c r="D142" s="57"/>
      <c r="E142" s="57"/>
      <c r="F142" s="57"/>
      <c r="G142" s="57"/>
      <c r="H142" s="57"/>
      <c r="I142" s="57"/>
      <c r="J142" s="57"/>
      <c r="K142" s="57"/>
    </row>
    <row r="143" spans="3:11" x14ac:dyDescent="0.2">
      <c r="C143" s="57"/>
      <c r="D143" s="57"/>
      <c r="E143" s="57"/>
      <c r="F143" s="57"/>
      <c r="G143" s="57"/>
      <c r="H143" s="57"/>
      <c r="I143" s="57"/>
      <c r="J143" s="57"/>
      <c r="K143" s="57"/>
    </row>
    <row r="144" spans="3:11" x14ac:dyDescent="0.2">
      <c r="C144" s="57"/>
      <c r="D144" s="57"/>
      <c r="E144" s="57"/>
      <c r="F144" s="57"/>
      <c r="G144" s="57"/>
      <c r="H144" s="57"/>
      <c r="I144" s="57"/>
      <c r="J144" s="57"/>
      <c r="K144" s="57"/>
    </row>
    <row r="145" spans="3:11" x14ac:dyDescent="0.2">
      <c r="C145" s="57"/>
      <c r="D145" s="57"/>
      <c r="E145" s="57"/>
      <c r="F145" s="57"/>
      <c r="G145" s="57"/>
      <c r="H145" s="57"/>
      <c r="I145" s="57"/>
      <c r="J145" s="57"/>
      <c r="K145" s="57"/>
    </row>
    <row r="146" spans="3:11" x14ac:dyDescent="0.2">
      <c r="C146" s="57"/>
      <c r="D146" s="57"/>
      <c r="E146" s="57"/>
      <c r="F146" s="57"/>
      <c r="G146" s="57"/>
      <c r="H146" s="57"/>
      <c r="I146" s="57"/>
      <c r="J146" s="57"/>
      <c r="K146" s="57"/>
    </row>
  </sheetData>
  <hyperlinks>
    <hyperlink ref="A1" location="'statewide summary'!Print_Titles" display="Link to Summary Worksheet" xr:uid="{1E5DA384-6026-4F3D-9452-A838B7E5167B}"/>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2/19/2025</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B9A98-38E6-4498-A965-C19A431DDEA4}">
  <dimension ref="A1:N81"/>
  <sheetViews>
    <sheetView showGridLines="0" workbookViewId="0">
      <pane xSplit="2" ySplit="10" topLeftCell="C11" activePane="bottomRight" state="frozen"/>
      <selection pane="topRight" activeCell="C1" sqref="C1"/>
      <selection pane="bottomLeft" activeCell="A14" sqref="A14"/>
      <selection pane="bottomRight" activeCell="B20" sqref="B20"/>
    </sheetView>
  </sheetViews>
  <sheetFormatPr defaultRowHeight="12.75" x14ac:dyDescent="0.2"/>
  <cols>
    <col min="1" max="1" width="6" style="39" customWidth="1"/>
    <col min="2" max="2" width="37.140625" style="39" customWidth="1"/>
    <col min="3" max="9" width="13.7109375" style="39" customWidth="1"/>
    <col min="10" max="10" width="1.5703125" style="39" customWidth="1"/>
    <col min="11" max="11" width="9.140625" style="39"/>
    <col min="12" max="12" width="1.5703125" style="39" customWidth="1"/>
    <col min="13" max="16384" width="9.140625" style="39"/>
  </cols>
  <sheetData>
    <row r="1" spans="1:11" ht="16.149999999999999" customHeight="1" x14ac:dyDescent="0.2">
      <c r="A1" s="92" t="s">
        <v>8923</v>
      </c>
    </row>
    <row r="2" spans="1:11" ht="14.45" customHeight="1" x14ac:dyDescent="0.2">
      <c r="B2" s="94" t="s">
        <v>1417</v>
      </c>
    </row>
    <row r="3" spans="1:11" ht="2.1" customHeight="1" x14ac:dyDescent="0.2"/>
    <row r="4" spans="1:11" ht="14.45" customHeight="1" x14ac:dyDescent="0.2">
      <c r="B4" s="46" t="s">
        <v>1</v>
      </c>
    </row>
    <row r="5" spans="1:11" ht="1.1499999999999999" customHeight="1" x14ac:dyDescent="0.2"/>
    <row r="6" spans="1:11" ht="14.45" customHeight="1" x14ac:dyDescent="0.2">
      <c r="B6" s="46" t="s">
        <v>2</v>
      </c>
    </row>
    <row r="7" spans="1:11" ht="0.75" customHeight="1" x14ac:dyDescent="0.2"/>
    <row r="8" spans="1:11" ht="14.45" customHeight="1" x14ac:dyDescent="0.2">
      <c r="B8" s="47" t="s">
        <v>3</v>
      </c>
    </row>
    <row r="9" spans="1:11" x14ac:dyDescent="0.2">
      <c r="B9" s="42" t="s">
        <v>4</v>
      </c>
      <c r="C9" s="37" t="s">
        <v>4</v>
      </c>
      <c r="D9" s="37" t="s">
        <v>4</v>
      </c>
      <c r="E9" s="37" t="s">
        <v>4</v>
      </c>
      <c r="F9" s="37" t="s">
        <v>4</v>
      </c>
      <c r="G9" s="37" t="s">
        <v>4</v>
      </c>
      <c r="H9" s="37" t="s">
        <v>5</v>
      </c>
      <c r="I9" s="37" t="s">
        <v>174</v>
      </c>
    </row>
    <row r="10" spans="1:11" x14ac:dyDescent="0.2">
      <c r="B10" s="43" t="s">
        <v>4</v>
      </c>
      <c r="C10" s="38" t="s">
        <v>7</v>
      </c>
      <c r="D10" s="38" t="s">
        <v>8</v>
      </c>
      <c r="E10" s="38" t="s">
        <v>9</v>
      </c>
      <c r="F10" s="38" t="s">
        <v>10</v>
      </c>
      <c r="G10" s="38" t="s">
        <v>11</v>
      </c>
      <c r="H10" s="38" t="s">
        <v>12</v>
      </c>
      <c r="I10" s="38" t="s">
        <v>13</v>
      </c>
      <c r="K10" s="54" t="s">
        <v>331</v>
      </c>
    </row>
    <row r="11" spans="1:11" x14ac:dyDescent="0.2">
      <c r="B11" s="42" t="s">
        <v>153</v>
      </c>
      <c r="C11" s="86">
        <v>0</v>
      </c>
      <c r="D11" s="86">
        <v>0</v>
      </c>
      <c r="E11" s="86">
        <v>0</v>
      </c>
      <c r="F11" s="86">
        <v>0</v>
      </c>
      <c r="G11" s="86">
        <v>0</v>
      </c>
      <c r="H11" s="86">
        <v>13202</v>
      </c>
      <c r="I11" s="86">
        <v>11979</v>
      </c>
    </row>
    <row r="12" spans="1:11" x14ac:dyDescent="0.2">
      <c r="B12" s="42" t="s">
        <v>1427</v>
      </c>
      <c r="C12" s="86">
        <v>2194.1750000000002</v>
      </c>
      <c r="D12" s="86">
        <v>2095.7440000000001</v>
      </c>
      <c r="E12" s="86">
        <v>3061.5309999999999</v>
      </c>
      <c r="F12" s="86">
        <v>3636.23</v>
      </c>
      <c r="G12" s="86">
        <v>4994.7751099999996</v>
      </c>
      <c r="H12" s="86">
        <v>0</v>
      </c>
      <c r="I12" s="86">
        <v>0</v>
      </c>
    </row>
    <row r="13" spans="1:11" x14ac:dyDescent="0.2">
      <c r="B13" s="42" t="s">
        <v>1426</v>
      </c>
      <c r="C13" s="86">
        <v>0</v>
      </c>
      <c r="D13" s="86">
        <v>-4.2489999999999997</v>
      </c>
      <c r="E13" s="86">
        <v>-11.731</v>
      </c>
      <c r="F13" s="86">
        <v>0</v>
      </c>
      <c r="G13" s="86">
        <v>0</v>
      </c>
      <c r="H13" s="86">
        <v>0</v>
      </c>
      <c r="I13" s="86">
        <v>0</v>
      </c>
    </row>
    <row r="14" spans="1:11" x14ac:dyDescent="0.2">
      <c r="B14" s="42" t="s">
        <v>1425</v>
      </c>
      <c r="C14" s="86">
        <v>750.33</v>
      </c>
      <c r="D14" s="86">
        <v>866.66399999999999</v>
      </c>
      <c r="E14" s="86">
        <v>704.90200000000004</v>
      </c>
      <c r="F14" s="86">
        <v>706.46500000000003</v>
      </c>
      <c r="G14" s="86">
        <v>1051.9731300000001</v>
      </c>
      <c r="H14" s="86">
        <v>0</v>
      </c>
      <c r="I14" s="86">
        <v>0</v>
      </c>
    </row>
    <row r="15" spans="1:11" x14ac:dyDescent="0.2">
      <c r="B15" s="42" t="s">
        <v>1424</v>
      </c>
      <c r="C15" s="86">
        <v>0</v>
      </c>
      <c r="D15" s="86">
        <v>0</v>
      </c>
      <c r="E15" s="86">
        <v>-0.307</v>
      </c>
      <c r="F15" s="86">
        <v>0</v>
      </c>
      <c r="G15" s="86">
        <v>0</v>
      </c>
      <c r="H15" s="86">
        <v>0</v>
      </c>
      <c r="I15" s="86">
        <v>0</v>
      </c>
    </row>
    <row r="16" spans="1:11" x14ac:dyDescent="0.2">
      <c r="B16" s="42" t="s">
        <v>1423</v>
      </c>
      <c r="C16" s="86">
        <v>0</v>
      </c>
      <c r="D16" s="86">
        <v>0</v>
      </c>
      <c r="E16" s="86">
        <v>0</v>
      </c>
      <c r="F16" s="86">
        <v>8.2309999999999999</v>
      </c>
      <c r="G16" s="86">
        <v>82.831919999999997</v>
      </c>
      <c r="H16" s="86">
        <v>0</v>
      </c>
      <c r="I16" s="86">
        <v>0</v>
      </c>
    </row>
    <row r="17" spans="1:14" x14ac:dyDescent="0.2">
      <c r="B17" s="42" t="s">
        <v>878</v>
      </c>
      <c r="C17" s="86">
        <v>34.076999999999998</v>
      </c>
      <c r="D17" s="86">
        <v>0</v>
      </c>
      <c r="E17" s="86">
        <v>0.64300000000000002</v>
      </c>
      <c r="F17" s="86">
        <v>2.2200000000000002</v>
      </c>
      <c r="G17" s="86">
        <v>4.8109999999999999</v>
      </c>
      <c r="H17" s="86">
        <v>0</v>
      </c>
      <c r="I17" s="86">
        <v>0</v>
      </c>
    </row>
    <row r="18" spans="1:14" x14ac:dyDescent="0.2">
      <c r="B18" s="45" t="s">
        <v>146</v>
      </c>
      <c r="C18" s="41">
        <v>2978.5819999999999</v>
      </c>
      <c r="D18" s="41">
        <v>2958.1590000000001</v>
      </c>
      <c r="E18" s="41">
        <v>3755.038</v>
      </c>
      <c r="F18" s="41">
        <v>4353.1459999999997</v>
      </c>
      <c r="G18" s="41">
        <v>6134.3911600000001</v>
      </c>
      <c r="H18" s="41">
        <v>13202</v>
      </c>
      <c r="I18" s="41">
        <v>11979</v>
      </c>
    </row>
    <row r="20" spans="1:14" x14ac:dyDescent="0.2">
      <c r="B20" s="72" t="s">
        <v>9036</v>
      </c>
      <c r="C20" s="87"/>
      <c r="D20" s="87"/>
      <c r="E20" s="87"/>
      <c r="F20" s="87"/>
      <c r="G20" s="87"/>
      <c r="H20" s="87"/>
      <c r="I20" s="88">
        <f>I18+K20</f>
        <v>11979</v>
      </c>
      <c r="K20" s="55">
        <f>SUM(K21:K71)</f>
        <v>0</v>
      </c>
    </row>
    <row r="21" spans="1:14" x14ac:dyDescent="0.2">
      <c r="B21" s="87" t="s">
        <v>257</v>
      </c>
      <c r="C21" s="87"/>
      <c r="D21" s="87"/>
      <c r="E21" s="87"/>
      <c r="F21" s="87"/>
      <c r="G21" s="87"/>
      <c r="H21" s="87"/>
      <c r="I21" s="89">
        <f>I20/I18-1</f>
        <v>0</v>
      </c>
      <c r="K21" s="56"/>
    </row>
    <row r="22" spans="1:14" x14ac:dyDescent="0.2">
      <c r="G22" s="57"/>
      <c r="H22" s="57"/>
      <c r="I22" s="57"/>
      <c r="J22" s="57"/>
      <c r="K22" s="58"/>
    </row>
    <row r="23" spans="1:14" x14ac:dyDescent="0.2">
      <c r="D23" s="57"/>
      <c r="E23" s="57"/>
      <c r="F23" s="57"/>
      <c r="G23" s="57"/>
      <c r="H23" s="57"/>
      <c r="I23" s="57"/>
      <c r="J23" s="57"/>
      <c r="K23" s="58"/>
    </row>
    <row r="24" spans="1:14" x14ac:dyDescent="0.2">
      <c r="A24" s="59" t="s">
        <v>256</v>
      </c>
      <c r="D24" s="57"/>
      <c r="E24" s="57"/>
      <c r="F24" s="57"/>
      <c r="G24" s="57"/>
      <c r="H24" s="57"/>
      <c r="I24" s="57"/>
      <c r="J24" s="57"/>
      <c r="K24" s="58"/>
    </row>
    <row r="25" spans="1:14" x14ac:dyDescent="0.2">
      <c r="C25" s="57"/>
      <c r="D25" s="57"/>
      <c r="E25" s="57"/>
      <c r="F25" s="57"/>
      <c r="G25" s="57"/>
      <c r="H25" s="57"/>
      <c r="I25" s="57"/>
      <c r="J25" s="57"/>
      <c r="K25" s="58"/>
    </row>
    <row r="26" spans="1:14" x14ac:dyDescent="0.2">
      <c r="A26" s="60">
        <v>2021</v>
      </c>
      <c r="C26" s="57"/>
      <c r="D26" s="57"/>
      <c r="E26" s="57"/>
      <c r="F26" s="57"/>
      <c r="G26" s="57"/>
      <c r="H26" s="57"/>
      <c r="I26" s="57"/>
      <c r="J26" s="57"/>
      <c r="K26" s="58"/>
    </row>
    <row r="27" spans="1:14" x14ac:dyDescent="0.2">
      <c r="B27" s="26" t="s">
        <v>8198</v>
      </c>
      <c r="C27" s="57"/>
      <c r="D27" s="57"/>
      <c r="E27" s="57"/>
      <c r="F27" s="57"/>
      <c r="G27" s="57">
        <v>450</v>
      </c>
      <c r="H27" s="57">
        <v>0</v>
      </c>
      <c r="I27" s="57"/>
      <c r="J27" s="57"/>
      <c r="K27" s="58"/>
      <c r="M27" s="39" t="s">
        <v>184</v>
      </c>
      <c r="N27" s="26" t="s">
        <v>8200</v>
      </c>
    </row>
    <row r="28" spans="1:14" x14ac:dyDescent="0.2">
      <c r="B28" s="26" t="s">
        <v>8199</v>
      </c>
      <c r="C28" s="57"/>
      <c r="D28" s="57"/>
      <c r="E28" s="57"/>
      <c r="F28" s="57"/>
      <c r="G28" s="57">
        <v>300</v>
      </c>
      <c r="H28" s="57">
        <v>0</v>
      </c>
      <c r="I28" s="57"/>
      <c r="J28" s="57"/>
      <c r="K28" s="58"/>
      <c r="M28" s="39" t="s">
        <v>184</v>
      </c>
      <c r="N28" s="26" t="s">
        <v>8201</v>
      </c>
    </row>
    <row r="29" spans="1:14" x14ac:dyDescent="0.2">
      <c r="B29" s="39" t="s">
        <v>221</v>
      </c>
      <c r="C29" s="57"/>
      <c r="D29" s="57"/>
      <c r="E29" s="57"/>
      <c r="F29" s="57"/>
      <c r="G29" s="57">
        <v>-60</v>
      </c>
      <c r="H29" s="57">
        <v>28</v>
      </c>
      <c r="I29" s="57"/>
      <c r="J29" s="57"/>
      <c r="K29" s="58"/>
      <c r="N29" s="3" t="s">
        <v>2279</v>
      </c>
    </row>
    <row r="30" spans="1:14" x14ac:dyDescent="0.2">
      <c r="B30" s="39" t="s">
        <v>166</v>
      </c>
      <c r="C30" s="57"/>
      <c r="D30" s="57"/>
      <c r="E30" s="57"/>
      <c r="F30" s="57"/>
      <c r="G30" s="57">
        <v>23</v>
      </c>
      <c r="H30" s="57">
        <v>-15</v>
      </c>
      <c r="I30" s="57"/>
      <c r="J30" s="57"/>
      <c r="K30" s="58"/>
    </row>
    <row r="31" spans="1:14" x14ac:dyDescent="0.2">
      <c r="C31" s="57"/>
      <c r="D31" s="57"/>
      <c r="E31" s="57"/>
      <c r="F31" s="57"/>
      <c r="G31" s="57"/>
      <c r="H31" s="57"/>
      <c r="I31" s="57"/>
      <c r="J31" s="57"/>
      <c r="K31" s="58"/>
    </row>
    <row r="32" spans="1:14" x14ac:dyDescent="0.2">
      <c r="A32" s="39">
        <v>2022</v>
      </c>
      <c r="C32" s="57"/>
      <c r="D32" s="57"/>
      <c r="E32" s="57"/>
      <c r="F32" s="57"/>
      <c r="G32" s="57"/>
      <c r="H32" s="57"/>
      <c r="I32" s="57"/>
      <c r="J32" s="57"/>
      <c r="K32" s="58"/>
    </row>
    <row r="33" spans="1:14" x14ac:dyDescent="0.2">
      <c r="B33" s="26" t="s">
        <v>8202</v>
      </c>
      <c r="C33" s="57"/>
      <c r="D33" s="57"/>
      <c r="E33" s="57"/>
      <c r="F33" s="57"/>
      <c r="G33" s="57">
        <v>18</v>
      </c>
      <c r="H33" s="57">
        <v>16</v>
      </c>
      <c r="I33" s="57"/>
      <c r="J33" s="57"/>
      <c r="K33" s="58"/>
      <c r="M33" s="39" t="s">
        <v>182</v>
      </c>
      <c r="N33" s="26" t="s">
        <v>8206</v>
      </c>
    </row>
    <row r="34" spans="1:14" x14ac:dyDescent="0.2">
      <c r="B34" s="26" t="s">
        <v>8203</v>
      </c>
      <c r="C34" s="57"/>
      <c r="D34" s="57"/>
      <c r="E34" s="57"/>
      <c r="F34" s="57"/>
      <c r="G34" s="57">
        <v>216</v>
      </c>
      <c r="H34" s="57">
        <v>248</v>
      </c>
      <c r="I34" s="57"/>
      <c r="J34" s="57"/>
      <c r="K34" s="58"/>
      <c r="M34" s="39" t="s">
        <v>182</v>
      </c>
      <c r="N34" s="26" t="s">
        <v>8207</v>
      </c>
    </row>
    <row r="35" spans="1:14" x14ac:dyDescent="0.2">
      <c r="B35" s="26" t="s">
        <v>8204</v>
      </c>
      <c r="C35" s="57"/>
      <c r="D35" s="57"/>
      <c r="E35" s="57"/>
      <c r="F35" s="57"/>
      <c r="G35" s="57">
        <v>772</v>
      </c>
      <c r="H35" s="57">
        <v>1137</v>
      </c>
      <c r="I35" s="57"/>
      <c r="J35" s="57"/>
      <c r="K35" s="58"/>
      <c r="M35" s="39" t="s">
        <v>182</v>
      </c>
      <c r="N35" s="26" t="s">
        <v>8208</v>
      </c>
    </row>
    <row r="36" spans="1:14" x14ac:dyDescent="0.2">
      <c r="B36" s="26" t="s">
        <v>8205</v>
      </c>
      <c r="C36" s="57"/>
      <c r="D36" s="57"/>
      <c r="E36" s="57"/>
      <c r="F36" s="57"/>
      <c r="G36" s="57">
        <v>1200</v>
      </c>
      <c r="H36" s="57">
        <v>2300</v>
      </c>
      <c r="I36" s="57"/>
      <c r="J36" s="57"/>
      <c r="K36" s="58"/>
      <c r="M36" s="39" t="s">
        <v>182</v>
      </c>
      <c r="N36" s="26" t="s">
        <v>8209</v>
      </c>
    </row>
    <row r="37" spans="1:14" x14ac:dyDescent="0.2">
      <c r="B37" s="26" t="s">
        <v>8094</v>
      </c>
      <c r="C37" s="57"/>
      <c r="D37" s="57"/>
      <c r="E37" s="57"/>
      <c r="F37" s="57"/>
      <c r="G37" s="57">
        <v>187</v>
      </c>
      <c r="H37" s="57">
        <v>82</v>
      </c>
      <c r="I37" s="57"/>
      <c r="J37" s="57"/>
      <c r="K37" s="58"/>
      <c r="M37" s="39" t="s">
        <v>182</v>
      </c>
      <c r="N37" s="26" t="s">
        <v>8108</v>
      </c>
    </row>
    <row r="38" spans="1:14" x14ac:dyDescent="0.2">
      <c r="B38" s="26" t="s">
        <v>7422</v>
      </c>
      <c r="C38" s="57"/>
      <c r="D38" s="57"/>
      <c r="E38" s="57"/>
      <c r="F38" s="57"/>
      <c r="G38" s="57">
        <v>209</v>
      </c>
      <c r="H38" s="57">
        <v>218</v>
      </c>
      <c r="I38" s="57"/>
      <c r="J38" s="57"/>
      <c r="K38" s="58"/>
      <c r="M38" s="39" t="s">
        <v>182</v>
      </c>
      <c r="N38" s="26" t="s">
        <v>8210</v>
      </c>
    </row>
    <row r="39" spans="1:14" x14ac:dyDescent="0.2">
      <c r="B39" s="39" t="s">
        <v>221</v>
      </c>
      <c r="C39" s="57"/>
      <c r="D39" s="57"/>
      <c r="E39" s="57"/>
      <c r="F39" s="57"/>
      <c r="G39" s="57">
        <v>58</v>
      </c>
      <c r="H39" s="57">
        <v>92</v>
      </c>
      <c r="I39" s="57"/>
      <c r="J39" s="57"/>
      <c r="K39" s="58"/>
      <c r="N39" s="39" t="s">
        <v>1161</v>
      </c>
    </row>
    <row r="40" spans="1:14" x14ac:dyDescent="0.2">
      <c r="B40" s="39" t="s">
        <v>166</v>
      </c>
      <c r="C40" s="57"/>
      <c r="D40" s="57"/>
      <c r="E40" s="57"/>
      <c r="F40" s="57"/>
      <c r="G40" s="57">
        <v>8</v>
      </c>
      <c r="H40" s="57">
        <v>14</v>
      </c>
      <c r="I40" s="57"/>
      <c r="J40" s="57"/>
      <c r="K40" s="58"/>
    </row>
    <row r="41" spans="1:14" x14ac:dyDescent="0.2">
      <c r="C41" s="57"/>
      <c r="D41" s="57"/>
      <c r="E41" s="57"/>
      <c r="F41" s="57"/>
      <c r="G41" s="57"/>
      <c r="H41" s="57"/>
      <c r="I41" s="57"/>
      <c r="J41" s="57"/>
      <c r="K41" s="58"/>
    </row>
    <row r="42" spans="1:14" x14ac:dyDescent="0.2">
      <c r="A42" s="39">
        <v>2023</v>
      </c>
      <c r="C42" s="57"/>
      <c r="D42" s="57"/>
      <c r="E42" s="57"/>
      <c r="F42" s="57"/>
      <c r="G42" s="57"/>
      <c r="H42" s="57"/>
      <c r="I42" s="57"/>
      <c r="J42" s="57"/>
      <c r="K42" s="58"/>
    </row>
    <row r="43" spans="1:14" x14ac:dyDescent="0.2">
      <c r="B43" s="26" t="s">
        <v>3724</v>
      </c>
      <c r="C43" s="57"/>
      <c r="D43" s="57"/>
      <c r="E43" s="57"/>
      <c r="F43" s="57"/>
      <c r="G43" s="57"/>
      <c r="H43" s="57">
        <v>256</v>
      </c>
      <c r="I43" s="57">
        <v>20</v>
      </c>
      <c r="J43" s="57"/>
      <c r="K43" s="58"/>
      <c r="M43" s="39" t="s">
        <v>182</v>
      </c>
      <c r="N43" s="26" t="s">
        <v>8212</v>
      </c>
    </row>
    <row r="44" spans="1:14" x14ac:dyDescent="0.2">
      <c r="B44" s="26" t="s">
        <v>3700</v>
      </c>
      <c r="C44" s="57"/>
      <c r="D44" s="57"/>
      <c r="E44" s="57"/>
      <c r="F44" s="57"/>
      <c r="G44" s="57"/>
      <c r="H44" s="57">
        <v>84</v>
      </c>
      <c r="I44" s="57">
        <v>0</v>
      </c>
      <c r="J44" s="57"/>
      <c r="K44" s="58"/>
      <c r="M44" s="39" t="s">
        <v>184</v>
      </c>
      <c r="N44" s="26" t="s">
        <v>8213</v>
      </c>
    </row>
    <row r="45" spans="1:14" x14ac:dyDescent="0.2">
      <c r="B45" s="26" t="s">
        <v>8203</v>
      </c>
      <c r="C45" s="57"/>
      <c r="D45" s="57"/>
      <c r="E45" s="57"/>
      <c r="F45" s="57"/>
      <c r="G45" s="57"/>
      <c r="H45" s="57">
        <v>184</v>
      </c>
      <c r="I45" s="57">
        <v>0</v>
      </c>
      <c r="J45" s="57"/>
      <c r="K45" s="58"/>
      <c r="M45" s="39" t="s">
        <v>184</v>
      </c>
      <c r="N45" s="26" t="s">
        <v>8214</v>
      </c>
    </row>
    <row r="46" spans="1:14" x14ac:dyDescent="0.2">
      <c r="B46" s="26" t="s">
        <v>8211</v>
      </c>
      <c r="C46" s="57"/>
      <c r="D46" s="57"/>
      <c r="E46" s="57"/>
      <c r="F46" s="57"/>
      <c r="G46" s="57"/>
      <c r="H46" s="57">
        <v>2000</v>
      </c>
      <c r="I46" s="57">
        <v>2000</v>
      </c>
      <c r="J46" s="57"/>
      <c r="K46" s="58"/>
      <c r="M46" s="39" t="s">
        <v>180</v>
      </c>
      <c r="N46" s="26" t="s">
        <v>8215</v>
      </c>
    </row>
    <row r="47" spans="1:14" x14ac:dyDescent="0.2">
      <c r="B47" s="26" t="s">
        <v>7455</v>
      </c>
      <c r="C47" s="57"/>
      <c r="D47" s="57"/>
      <c r="E47" s="57"/>
      <c r="F47" s="57"/>
      <c r="G47" s="57"/>
      <c r="H47" s="57">
        <v>-140</v>
      </c>
      <c r="I47" s="57">
        <v>-140</v>
      </c>
      <c r="J47" s="57"/>
      <c r="K47" s="58"/>
      <c r="M47" s="39" t="s">
        <v>180</v>
      </c>
      <c r="N47" s="26" t="s">
        <v>8216</v>
      </c>
    </row>
    <row r="48" spans="1:14" x14ac:dyDescent="0.2">
      <c r="B48" s="39" t="s">
        <v>221</v>
      </c>
      <c r="C48" s="57"/>
      <c r="D48" s="57"/>
      <c r="E48" s="57"/>
      <c r="F48" s="57"/>
      <c r="G48" s="57"/>
      <c r="H48" s="57">
        <v>246</v>
      </c>
      <c r="I48" s="57">
        <v>238</v>
      </c>
      <c r="J48" s="57"/>
      <c r="K48" s="58"/>
      <c r="N48" s="39" t="s">
        <v>8186</v>
      </c>
    </row>
    <row r="49" spans="1:14" x14ac:dyDescent="0.2">
      <c r="B49" s="39" t="s">
        <v>166</v>
      </c>
      <c r="C49" s="57"/>
      <c r="D49" s="57"/>
      <c r="E49" s="57"/>
      <c r="F49" s="57"/>
      <c r="G49" s="57"/>
      <c r="H49" s="57">
        <v>47</v>
      </c>
      <c r="I49" s="57">
        <v>27</v>
      </c>
      <c r="J49" s="57"/>
      <c r="K49" s="58"/>
    </row>
    <row r="50" spans="1:14" x14ac:dyDescent="0.2">
      <c r="C50" s="57"/>
      <c r="D50" s="57"/>
      <c r="E50" s="57"/>
      <c r="F50" s="57"/>
      <c r="G50" s="57"/>
      <c r="H50" s="57"/>
      <c r="I50" s="57"/>
      <c r="J50" s="57"/>
      <c r="K50" s="58"/>
    </row>
    <row r="51" spans="1:14" x14ac:dyDescent="0.2">
      <c r="A51" s="39">
        <v>2024</v>
      </c>
      <c r="C51" s="57"/>
      <c r="D51" s="57"/>
      <c r="E51" s="57"/>
      <c r="F51" s="57"/>
      <c r="G51" s="57"/>
      <c r="H51" s="57"/>
      <c r="I51" s="57"/>
      <c r="J51" s="57"/>
      <c r="K51" s="58"/>
    </row>
    <row r="52" spans="1:14" x14ac:dyDescent="0.2">
      <c r="B52" s="26" t="s">
        <v>8217</v>
      </c>
      <c r="C52" s="57"/>
      <c r="D52" s="57"/>
      <c r="E52" s="57"/>
      <c r="F52" s="57"/>
      <c r="G52" s="57"/>
      <c r="H52" s="57">
        <v>1075</v>
      </c>
      <c r="I52" s="57">
        <v>0</v>
      </c>
      <c r="J52" s="57"/>
      <c r="K52" s="58"/>
      <c r="M52" s="39" t="s">
        <v>184</v>
      </c>
      <c r="N52" s="26" t="s">
        <v>8219</v>
      </c>
    </row>
    <row r="53" spans="1:14" x14ac:dyDescent="0.2">
      <c r="B53" s="26" t="s">
        <v>8218</v>
      </c>
      <c r="C53" s="57"/>
      <c r="D53" s="57"/>
      <c r="E53" s="57"/>
      <c r="F53" s="57"/>
      <c r="G53" s="57"/>
      <c r="H53" s="57">
        <v>300</v>
      </c>
      <c r="I53" s="57">
        <v>0</v>
      </c>
      <c r="J53" s="57"/>
      <c r="K53" s="58"/>
      <c r="M53" s="39" t="s">
        <v>184</v>
      </c>
      <c r="N53" s="26" t="s">
        <v>8220</v>
      </c>
    </row>
    <row r="54" spans="1:14" x14ac:dyDescent="0.2">
      <c r="B54" s="39" t="s">
        <v>221</v>
      </c>
      <c r="C54" s="57"/>
      <c r="D54" s="57"/>
      <c r="E54" s="57"/>
      <c r="F54" s="57"/>
      <c r="G54" s="57"/>
      <c r="H54" s="57">
        <v>-4</v>
      </c>
      <c r="I54" s="57">
        <v>-8</v>
      </c>
      <c r="J54" s="57"/>
      <c r="K54" s="58"/>
      <c r="N54" s="3" t="s">
        <v>2338</v>
      </c>
    </row>
    <row r="55" spans="1:14" x14ac:dyDescent="0.2">
      <c r="B55" s="39" t="s">
        <v>166</v>
      </c>
      <c r="C55" s="57"/>
      <c r="D55" s="57"/>
      <c r="E55" s="57"/>
      <c r="F55" s="57"/>
      <c r="G55" s="57"/>
      <c r="H55" s="57">
        <v>317</v>
      </c>
      <c r="I55" s="57">
        <v>468</v>
      </c>
      <c r="J55" s="57"/>
      <c r="K55" s="58"/>
    </row>
    <row r="56" spans="1:14" x14ac:dyDescent="0.2">
      <c r="C56" s="57"/>
      <c r="D56" s="57"/>
      <c r="E56" s="57"/>
      <c r="F56" s="57"/>
      <c r="G56" s="57"/>
      <c r="H56" s="57"/>
      <c r="I56" s="57"/>
      <c r="J56" s="57"/>
      <c r="K56" s="58"/>
    </row>
    <row r="57" spans="1:14" x14ac:dyDescent="0.2">
      <c r="C57" s="57"/>
      <c r="D57" s="57"/>
      <c r="E57" s="57"/>
      <c r="F57" s="57"/>
      <c r="G57" s="57"/>
      <c r="H57" s="57"/>
      <c r="I57" s="57"/>
      <c r="J57" s="57"/>
      <c r="K57" s="58"/>
    </row>
    <row r="58" spans="1:14" x14ac:dyDescent="0.2">
      <c r="A58" s="59" t="s">
        <v>6459</v>
      </c>
      <c r="C58" s="57"/>
      <c r="D58" s="57"/>
      <c r="E58" s="57"/>
      <c r="F58" s="57"/>
      <c r="G58" s="57"/>
      <c r="H58" s="57"/>
      <c r="I58" s="57"/>
      <c r="J58" s="57"/>
      <c r="K58" s="58"/>
    </row>
    <row r="59" spans="1:14" x14ac:dyDescent="0.2">
      <c r="B59" s="39" t="s">
        <v>578</v>
      </c>
      <c r="C59" s="57"/>
      <c r="D59" s="57"/>
      <c r="E59" s="57"/>
      <c r="F59" s="57"/>
      <c r="G59" s="57"/>
      <c r="H59" s="57"/>
      <c r="I59" s="48">
        <v>-68</v>
      </c>
      <c r="J59" s="57"/>
      <c r="K59" s="58"/>
      <c r="N59" s="39" t="s">
        <v>8936</v>
      </c>
    </row>
    <row r="60" spans="1:14" x14ac:dyDescent="0.2">
      <c r="B60" s="39" t="s">
        <v>579</v>
      </c>
      <c r="C60" s="57"/>
      <c r="D60" s="57"/>
      <c r="E60" s="57"/>
      <c r="F60" s="57"/>
      <c r="G60" s="57"/>
      <c r="H60" s="57"/>
      <c r="I60" s="48">
        <v>100</v>
      </c>
      <c r="J60" s="57"/>
      <c r="K60" s="58"/>
      <c r="N60" s="39" t="s">
        <v>8935</v>
      </c>
    </row>
    <row r="61" spans="1:14" x14ac:dyDescent="0.2">
      <c r="B61" s="39" t="s">
        <v>5745</v>
      </c>
      <c r="C61" s="57"/>
      <c r="D61" s="57"/>
      <c r="E61" s="57"/>
      <c r="F61" s="57"/>
      <c r="G61" s="57"/>
      <c r="H61" s="57"/>
      <c r="I61" s="57">
        <v>548</v>
      </c>
      <c r="J61" s="57"/>
      <c r="K61" s="58"/>
    </row>
    <row r="62" spans="1:14" x14ac:dyDescent="0.2">
      <c r="C62" s="57"/>
      <c r="D62" s="57"/>
      <c r="E62" s="57"/>
      <c r="F62" s="57"/>
      <c r="G62" s="57"/>
      <c r="H62" s="57"/>
      <c r="I62" s="57"/>
      <c r="J62" s="57"/>
      <c r="K62" s="58"/>
    </row>
    <row r="63" spans="1:14" x14ac:dyDescent="0.2">
      <c r="C63" s="57"/>
      <c r="D63" s="57"/>
      <c r="E63" s="57"/>
      <c r="F63" s="57"/>
      <c r="G63" s="57"/>
      <c r="H63" s="57"/>
      <c r="I63" s="57"/>
      <c r="J63" s="57"/>
      <c r="K63" s="58"/>
    </row>
    <row r="64" spans="1:14" ht="25.5" x14ac:dyDescent="0.2">
      <c r="A64" s="61" t="s">
        <v>6460</v>
      </c>
      <c r="B64" s="62"/>
      <c r="C64" s="66" t="s">
        <v>3292</v>
      </c>
      <c r="D64" s="66" t="s">
        <v>3293</v>
      </c>
      <c r="E64" s="70" t="s">
        <v>7761</v>
      </c>
      <c r="F64" s="57"/>
      <c r="G64" s="57"/>
      <c r="H64" s="57"/>
      <c r="I64" s="57"/>
      <c r="J64" s="57"/>
      <c r="K64" s="58"/>
    </row>
    <row r="65" spans="1:14" x14ac:dyDescent="0.2">
      <c r="A65" s="62"/>
      <c r="B65" s="62" t="s">
        <v>6461</v>
      </c>
      <c r="C65" s="65">
        <f>-I61</f>
        <v>-548</v>
      </c>
      <c r="D65" s="62"/>
      <c r="E65" s="65"/>
      <c r="F65" s="57"/>
      <c r="G65" s="57"/>
      <c r="H65" s="57"/>
      <c r="I65" s="57"/>
      <c r="J65" s="57"/>
      <c r="K65" s="58"/>
    </row>
    <row r="66" spans="1:14" x14ac:dyDescent="0.2">
      <c r="A66" s="62"/>
      <c r="B66" s="68" t="s">
        <v>9013</v>
      </c>
      <c r="C66" s="65">
        <v>-7</v>
      </c>
      <c r="D66" s="65">
        <v>-7</v>
      </c>
      <c r="E66" s="65"/>
      <c r="F66" s="57"/>
      <c r="G66" s="57"/>
      <c r="H66" s="57"/>
      <c r="I66" s="57"/>
      <c r="J66" s="57"/>
      <c r="K66" s="58"/>
      <c r="N66" s="3" t="s">
        <v>9015</v>
      </c>
    </row>
    <row r="67" spans="1:14" x14ac:dyDescent="0.2">
      <c r="A67" s="62"/>
      <c r="B67" s="68" t="s">
        <v>9014</v>
      </c>
      <c r="C67" s="65">
        <v>-13</v>
      </c>
      <c r="D67" s="65">
        <v>-13</v>
      </c>
      <c r="E67" s="65"/>
      <c r="F67" s="57"/>
      <c r="G67" s="57"/>
      <c r="H67" s="57"/>
      <c r="I67" s="57"/>
      <c r="J67" s="57"/>
      <c r="K67" s="58"/>
      <c r="N67" s="3" t="s">
        <v>9016</v>
      </c>
    </row>
    <row r="68" spans="1:14" x14ac:dyDescent="0.2">
      <c r="A68" s="62"/>
      <c r="B68" s="68" t="s">
        <v>8221</v>
      </c>
      <c r="C68" s="65"/>
      <c r="D68" s="65"/>
      <c r="E68" s="65">
        <v>-120</v>
      </c>
      <c r="F68" s="57"/>
      <c r="G68" s="57"/>
      <c r="H68" s="57"/>
      <c r="I68" s="57"/>
      <c r="J68" s="57"/>
      <c r="K68" s="58"/>
      <c r="N68" s="26" t="s">
        <v>8225</v>
      </c>
    </row>
    <row r="69" spans="1:14" x14ac:dyDescent="0.2">
      <c r="A69" s="62"/>
      <c r="B69" s="68" t="s">
        <v>8222</v>
      </c>
      <c r="C69" s="65"/>
      <c r="D69" s="65"/>
      <c r="E69" s="65">
        <v>-10</v>
      </c>
      <c r="F69" s="57"/>
      <c r="G69" s="57"/>
      <c r="H69" s="57"/>
      <c r="I69" s="57"/>
      <c r="J69" s="57"/>
      <c r="K69" s="58"/>
      <c r="N69" s="26" t="s">
        <v>8226</v>
      </c>
    </row>
    <row r="70" spans="1:14" x14ac:dyDescent="0.2">
      <c r="A70" s="62"/>
      <c r="B70" s="68" t="s">
        <v>8223</v>
      </c>
      <c r="C70" s="65"/>
      <c r="D70" s="65"/>
      <c r="E70" s="65">
        <v>-680</v>
      </c>
      <c r="F70" s="57"/>
      <c r="G70" s="57"/>
      <c r="H70" s="57"/>
      <c r="I70" s="57"/>
      <c r="J70" s="57"/>
      <c r="K70" s="58"/>
      <c r="N70" s="26" t="s">
        <v>8227</v>
      </c>
    </row>
    <row r="71" spans="1:14" x14ac:dyDescent="0.2">
      <c r="A71" s="62"/>
      <c r="B71" s="68" t="s">
        <v>8224</v>
      </c>
      <c r="C71" s="65"/>
      <c r="D71" s="65"/>
      <c r="E71" s="65">
        <v>-50</v>
      </c>
      <c r="F71" s="57"/>
      <c r="G71" s="57"/>
      <c r="H71" s="57"/>
      <c r="I71" s="57"/>
      <c r="J71" s="57"/>
      <c r="K71" s="58"/>
      <c r="N71" s="26" t="s">
        <v>8228</v>
      </c>
    </row>
    <row r="72" spans="1:14" x14ac:dyDescent="0.2">
      <c r="A72" s="62"/>
      <c r="B72" s="62"/>
      <c r="C72" s="65"/>
      <c r="D72" s="65"/>
      <c r="E72" s="65"/>
      <c r="F72" s="57"/>
      <c r="G72" s="57"/>
      <c r="H72" s="57"/>
      <c r="I72" s="57"/>
      <c r="J72" s="57"/>
      <c r="K72" s="57"/>
    </row>
    <row r="73" spans="1:14" x14ac:dyDescent="0.2">
      <c r="A73" s="69" t="s">
        <v>146</v>
      </c>
      <c r="B73" s="49"/>
      <c r="C73" s="71">
        <f>SUM(C65:C71)</f>
        <v>-568</v>
      </c>
      <c r="D73" s="71">
        <f t="shared" ref="D73:E73" si="0">SUM(D65:D71)</f>
        <v>-20</v>
      </c>
      <c r="E73" s="71">
        <f t="shared" si="0"/>
        <v>-860</v>
      </c>
      <c r="F73" s="57"/>
      <c r="G73" s="57"/>
      <c r="H73" s="57"/>
      <c r="I73" s="57"/>
      <c r="J73" s="57"/>
      <c r="K73" s="57"/>
    </row>
    <row r="74" spans="1:14" x14ac:dyDescent="0.2">
      <c r="A74" s="62"/>
      <c r="B74" s="49"/>
      <c r="C74" s="50"/>
      <c r="D74" s="50"/>
      <c r="E74" s="50"/>
      <c r="F74" s="57"/>
      <c r="G74" s="57"/>
      <c r="H74" s="57"/>
      <c r="I74" s="57"/>
      <c r="J74" s="57"/>
      <c r="K74" s="57"/>
    </row>
    <row r="75" spans="1:14" x14ac:dyDescent="0.2">
      <c r="A75" s="62" t="s">
        <v>7759</v>
      </c>
      <c r="B75" s="49"/>
      <c r="C75" s="50"/>
      <c r="D75" s="50"/>
      <c r="E75" s="50">
        <f>E73+D73</f>
        <v>-880</v>
      </c>
      <c r="F75" s="57"/>
      <c r="G75" s="57"/>
      <c r="H75" s="57"/>
      <c r="I75" s="57"/>
      <c r="J75" s="57"/>
      <c r="K75" s="57"/>
    </row>
    <row r="76" spans="1:14" x14ac:dyDescent="0.2">
      <c r="C76" s="57"/>
      <c r="D76" s="57"/>
      <c r="E76" s="57"/>
      <c r="F76" s="57"/>
      <c r="G76" s="57"/>
      <c r="H76" s="57"/>
      <c r="I76" s="57"/>
      <c r="J76" s="57"/>
      <c r="K76" s="57"/>
    </row>
    <row r="77" spans="1:14" x14ac:dyDescent="0.2">
      <c r="C77" s="57"/>
      <c r="D77" s="57"/>
      <c r="E77" s="57"/>
      <c r="F77" s="57"/>
      <c r="G77" s="57"/>
      <c r="H77" s="57"/>
      <c r="I77" s="57"/>
      <c r="J77" s="57"/>
      <c r="K77" s="57"/>
    </row>
    <row r="78" spans="1:14" x14ac:dyDescent="0.2">
      <c r="C78" s="57"/>
      <c r="D78" s="57"/>
      <c r="E78" s="57"/>
      <c r="F78" s="57"/>
      <c r="G78" s="57"/>
      <c r="H78" s="57"/>
      <c r="I78" s="57"/>
      <c r="J78" s="57"/>
      <c r="K78" s="57"/>
    </row>
    <row r="79" spans="1:14" x14ac:dyDescent="0.2">
      <c r="C79" s="57"/>
      <c r="D79" s="57"/>
      <c r="E79" s="57"/>
      <c r="F79" s="57"/>
      <c r="G79" s="57"/>
      <c r="H79" s="57"/>
      <c r="I79" s="57"/>
      <c r="J79" s="57"/>
      <c r="K79" s="57"/>
    </row>
    <row r="80" spans="1:14" x14ac:dyDescent="0.2">
      <c r="C80" s="57"/>
      <c r="D80" s="57"/>
      <c r="E80" s="57"/>
      <c r="F80" s="57"/>
      <c r="G80" s="57"/>
      <c r="H80" s="57"/>
      <c r="I80" s="57"/>
      <c r="J80" s="57"/>
      <c r="K80" s="57"/>
    </row>
    <row r="81" spans="3:11" x14ac:dyDescent="0.2">
      <c r="C81" s="57"/>
      <c r="D81" s="57"/>
      <c r="E81" s="57"/>
      <c r="F81" s="57"/>
      <c r="G81" s="57"/>
      <c r="H81" s="57"/>
      <c r="I81" s="57"/>
      <c r="J81" s="57"/>
      <c r="K81" s="57"/>
    </row>
  </sheetData>
  <hyperlinks>
    <hyperlink ref="A1" location="'statewide summary'!Print_Titles" display="Link to Summary Worksheet" xr:uid="{FD4FA5E3-2B05-4E18-AE67-912DDB10ED28}"/>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2/19/2025</odd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8B3AD-2653-49B7-9D87-2520C841EECA}">
  <dimension ref="A1:N77"/>
  <sheetViews>
    <sheetView showGridLines="0" workbookViewId="0">
      <pane xSplit="2" ySplit="10" topLeftCell="C11" activePane="bottomRight" state="frozen"/>
      <selection pane="topRight" activeCell="C1" sqref="C1"/>
      <selection pane="bottomLeft" activeCell="A14" sqref="A14"/>
      <selection pane="bottomRight" activeCell="B15" sqref="B15"/>
    </sheetView>
  </sheetViews>
  <sheetFormatPr defaultRowHeight="12.75" x14ac:dyDescent="0.2"/>
  <cols>
    <col min="1" max="1" width="6" style="3" customWidth="1"/>
    <col min="2" max="2" width="28.85546875" style="3" customWidth="1"/>
    <col min="3" max="9" width="13.7109375" style="3" customWidth="1"/>
    <col min="10" max="10" width="1.5703125" style="3" customWidth="1"/>
    <col min="11" max="11" width="9.140625" style="3"/>
    <col min="12" max="12" width="1.28515625" style="3" customWidth="1"/>
    <col min="13" max="16384" width="9.140625" style="3"/>
  </cols>
  <sheetData>
    <row r="1" spans="1:11" ht="16.149999999999999" customHeight="1" x14ac:dyDescent="0.2">
      <c r="A1" s="92" t="s">
        <v>8923</v>
      </c>
    </row>
    <row r="2" spans="1:11" ht="14.45" customHeight="1" x14ac:dyDescent="0.2">
      <c r="B2" s="90" t="s">
        <v>1429</v>
      </c>
    </row>
    <row r="3" spans="1:11" ht="2.1" customHeight="1" x14ac:dyDescent="0.2"/>
    <row r="4" spans="1:11" ht="14.45" customHeight="1" x14ac:dyDescent="0.2">
      <c r="B4" s="15" t="s">
        <v>1</v>
      </c>
    </row>
    <row r="5" spans="1:11" ht="1.1499999999999999" customHeight="1" x14ac:dyDescent="0.2"/>
    <row r="6" spans="1:11" ht="14.45" customHeight="1" x14ac:dyDescent="0.2">
      <c r="B6" s="15" t="s">
        <v>2</v>
      </c>
    </row>
    <row r="7" spans="1:11" ht="0.75" customHeight="1" x14ac:dyDescent="0.2"/>
    <row r="8" spans="1:11" ht="14.45" customHeight="1" x14ac:dyDescent="0.2">
      <c r="B8" s="16" t="s">
        <v>3</v>
      </c>
    </row>
    <row r="9" spans="1:11" x14ac:dyDescent="0.2">
      <c r="B9" s="8" t="s">
        <v>4</v>
      </c>
      <c r="C9" s="1" t="s">
        <v>4</v>
      </c>
      <c r="D9" s="1" t="s">
        <v>4</v>
      </c>
      <c r="E9" s="1" t="s">
        <v>4</v>
      </c>
      <c r="F9" s="1" t="s">
        <v>4</v>
      </c>
      <c r="G9" s="1" t="s">
        <v>4</v>
      </c>
      <c r="H9" s="1" t="s">
        <v>5</v>
      </c>
      <c r="I9" s="37" t="s">
        <v>174</v>
      </c>
    </row>
    <row r="10" spans="1:11" x14ac:dyDescent="0.2">
      <c r="B10" s="9" t="s">
        <v>4</v>
      </c>
      <c r="C10" s="2" t="s">
        <v>7</v>
      </c>
      <c r="D10" s="2" t="s">
        <v>8</v>
      </c>
      <c r="E10" s="2" t="s">
        <v>9</v>
      </c>
      <c r="F10" s="2" t="s">
        <v>10</v>
      </c>
      <c r="G10" s="2" t="s">
        <v>11</v>
      </c>
      <c r="H10" s="2" t="s">
        <v>12</v>
      </c>
      <c r="I10" s="2" t="s">
        <v>13</v>
      </c>
      <c r="K10" s="54" t="s">
        <v>331</v>
      </c>
    </row>
    <row r="11" spans="1:11" x14ac:dyDescent="0.2">
      <c r="B11" s="8" t="s">
        <v>153</v>
      </c>
      <c r="C11" s="76">
        <v>0</v>
      </c>
      <c r="D11" s="76">
        <v>0</v>
      </c>
      <c r="E11" s="76">
        <v>0</v>
      </c>
      <c r="F11" s="76">
        <v>0</v>
      </c>
      <c r="G11" s="76">
        <v>0</v>
      </c>
      <c r="H11" s="76">
        <v>13924</v>
      </c>
      <c r="I11" s="76">
        <v>13528</v>
      </c>
    </row>
    <row r="12" spans="1:11" x14ac:dyDescent="0.2">
      <c r="B12" s="8" t="s">
        <v>1428</v>
      </c>
      <c r="C12" s="76">
        <v>2197.3609999999999</v>
      </c>
      <c r="D12" s="76">
        <v>2322.1239999999998</v>
      </c>
      <c r="E12" s="76">
        <v>2980.9279999999999</v>
      </c>
      <c r="F12" s="76">
        <v>4636.0889999999999</v>
      </c>
      <c r="G12" s="76">
        <v>7525.6143400000001</v>
      </c>
      <c r="H12" s="76">
        <v>0</v>
      </c>
      <c r="I12" s="76">
        <v>0</v>
      </c>
    </row>
    <row r="13" spans="1:11" x14ac:dyDescent="0.2">
      <c r="B13" s="13" t="s">
        <v>146</v>
      </c>
      <c r="C13" s="7">
        <v>2197.3609999999999</v>
      </c>
      <c r="D13" s="7">
        <v>2322.1239999999998</v>
      </c>
      <c r="E13" s="7">
        <v>2980.9279999999999</v>
      </c>
      <c r="F13" s="7">
        <v>4636.0889999999999</v>
      </c>
      <c r="G13" s="7">
        <v>7525.6143400000001</v>
      </c>
      <c r="H13" s="7">
        <v>13924</v>
      </c>
      <c r="I13" s="7">
        <v>13528</v>
      </c>
    </row>
    <row r="15" spans="1:11" x14ac:dyDescent="0.2">
      <c r="A15" s="39"/>
      <c r="B15" s="72" t="s">
        <v>9036</v>
      </c>
      <c r="C15" s="87"/>
      <c r="D15" s="87"/>
      <c r="E15" s="87"/>
      <c r="F15" s="87"/>
      <c r="G15" s="87"/>
      <c r="H15" s="87"/>
      <c r="I15" s="88">
        <f>I13+K15</f>
        <v>13528</v>
      </c>
      <c r="J15" s="39"/>
      <c r="K15" s="55">
        <f>SUM(K16:K73)</f>
        <v>0</v>
      </c>
    </row>
    <row r="16" spans="1:11" x14ac:dyDescent="0.2">
      <c r="A16" s="39"/>
      <c r="B16" s="87" t="s">
        <v>257</v>
      </c>
      <c r="C16" s="87"/>
      <c r="D16" s="87"/>
      <c r="E16" s="87"/>
      <c r="F16" s="87"/>
      <c r="G16" s="87"/>
      <c r="H16" s="87"/>
      <c r="I16" s="89">
        <f>I15/I13-1</f>
        <v>0</v>
      </c>
      <c r="J16" s="39"/>
      <c r="K16" s="56"/>
    </row>
    <row r="17" spans="1:14" x14ac:dyDescent="0.2">
      <c r="A17" s="39"/>
      <c r="B17" s="39"/>
      <c r="C17" s="39"/>
      <c r="D17" s="39"/>
      <c r="E17" s="39"/>
      <c r="F17" s="39"/>
      <c r="G17" s="57"/>
      <c r="H17" s="57"/>
      <c r="I17" s="57"/>
      <c r="J17" s="57"/>
      <c r="K17" s="58"/>
    </row>
    <row r="18" spans="1:14" x14ac:dyDescent="0.2">
      <c r="A18" s="39"/>
      <c r="B18" s="39"/>
      <c r="C18" s="39"/>
      <c r="D18" s="57"/>
      <c r="E18" s="57"/>
      <c r="F18" s="57"/>
      <c r="G18" s="57"/>
      <c r="H18" s="57"/>
      <c r="I18" s="57"/>
      <c r="J18" s="57"/>
      <c r="K18" s="58"/>
    </row>
    <row r="19" spans="1:14" x14ac:dyDescent="0.2">
      <c r="A19" s="59" t="s">
        <v>256</v>
      </c>
      <c r="B19" s="39"/>
      <c r="C19" s="39"/>
      <c r="D19" s="57"/>
      <c r="E19" s="57"/>
      <c r="F19" s="57"/>
      <c r="G19" s="57"/>
      <c r="H19" s="57"/>
      <c r="I19" s="57"/>
      <c r="J19" s="57"/>
      <c r="K19" s="58"/>
    </row>
    <row r="20" spans="1:14" x14ac:dyDescent="0.2">
      <c r="A20" s="39"/>
      <c r="B20" s="39"/>
      <c r="C20" s="57"/>
      <c r="D20" s="57"/>
      <c r="E20" s="57"/>
      <c r="F20" s="57"/>
      <c r="G20" s="57"/>
      <c r="H20" s="57"/>
      <c r="I20" s="57"/>
      <c r="J20" s="57"/>
      <c r="K20" s="58"/>
    </row>
    <row r="21" spans="1:14" x14ac:dyDescent="0.2">
      <c r="A21" s="60">
        <v>2021</v>
      </c>
      <c r="B21" s="39"/>
      <c r="C21" s="57"/>
      <c r="D21" s="57"/>
      <c r="E21" s="57"/>
      <c r="F21" s="57"/>
      <c r="G21" s="57"/>
      <c r="H21" s="57"/>
      <c r="I21" s="57"/>
      <c r="J21" s="57"/>
      <c r="K21" s="58"/>
    </row>
    <row r="22" spans="1:14" x14ac:dyDescent="0.2">
      <c r="B22" s="26" t="s">
        <v>8229</v>
      </c>
      <c r="C22" s="19"/>
      <c r="D22" s="19"/>
      <c r="E22" s="19"/>
      <c r="F22" s="19"/>
      <c r="G22" s="19">
        <v>159</v>
      </c>
      <c r="H22" s="19">
        <v>158</v>
      </c>
      <c r="I22" s="19"/>
      <c r="J22" s="19"/>
      <c r="K22" s="33"/>
      <c r="M22" s="3" t="s">
        <v>180</v>
      </c>
      <c r="N22" s="26" t="s">
        <v>8230</v>
      </c>
    </row>
    <row r="23" spans="1:14" x14ac:dyDescent="0.2">
      <c r="B23" s="39" t="s">
        <v>221</v>
      </c>
      <c r="C23" s="19"/>
      <c r="D23" s="19"/>
      <c r="E23" s="19"/>
      <c r="F23" s="19"/>
      <c r="G23" s="19">
        <v>-34</v>
      </c>
      <c r="H23" s="19">
        <v>38</v>
      </c>
      <c r="I23" s="19"/>
      <c r="J23" s="19"/>
      <c r="K23" s="33"/>
      <c r="N23" s="3" t="s">
        <v>2279</v>
      </c>
    </row>
    <row r="24" spans="1:14" x14ac:dyDescent="0.2">
      <c r="B24" s="39" t="s">
        <v>166</v>
      </c>
      <c r="C24" s="19"/>
      <c r="D24" s="19"/>
      <c r="E24" s="19"/>
      <c r="F24" s="19"/>
      <c r="G24" s="19">
        <v>21</v>
      </c>
      <c r="H24" s="19">
        <v>-5</v>
      </c>
      <c r="I24" s="19"/>
      <c r="J24" s="19"/>
      <c r="K24" s="33"/>
    </row>
    <row r="25" spans="1:14" x14ac:dyDescent="0.2">
      <c r="C25" s="19"/>
      <c r="D25" s="19"/>
      <c r="E25" s="19"/>
      <c r="F25" s="19"/>
      <c r="G25" s="19"/>
      <c r="H25" s="19"/>
      <c r="I25" s="19"/>
      <c r="J25" s="19"/>
      <c r="K25" s="33"/>
    </row>
    <row r="26" spans="1:14" x14ac:dyDescent="0.2">
      <c r="A26" s="3">
        <v>2022</v>
      </c>
      <c r="C26" s="19"/>
      <c r="D26" s="19"/>
      <c r="E26" s="19"/>
      <c r="F26" s="19"/>
      <c r="G26" s="19"/>
      <c r="H26" s="19"/>
      <c r="I26" s="19"/>
      <c r="J26" s="19"/>
      <c r="K26" s="33"/>
    </row>
    <row r="27" spans="1:14" x14ac:dyDescent="0.2">
      <c r="B27" s="26" t="s">
        <v>8231</v>
      </c>
      <c r="C27" s="19"/>
      <c r="D27" s="19"/>
      <c r="E27" s="19"/>
      <c r="F27" s="19"/>
      <c r="G27" s="19">
        <v>1500</v>
      </c>
      <c r="H27" s="19">
        <v>3000</v>
      </c>
      <c r="I27" s="19"/>
      <c r="J27" s="19"/>
      <c r="K27" s="33"/>
      <c r="M27" s="3" t="s">
        <v>180</v>
      </c>
      <c r="N27" s="26" t="s">
        <v>8236</v>
      </c>
    </row>
    <row r="28" spans="1:14" x14ac:dyDescent="0.2">
      <c r="B28" s="26" t="s">
        <v>8232</v>
      </c>
      <c r="C28" s="19"/>
      <c r="D28" s="19"/>
      <c r="E28" s="19"/>
      <c r="F28" s="19"/>
      <c r="G28" s="19">
        <v>71</v>
      </c>
      <c r="H28" s="19">
        <v>0</v>
      </c>
      <c r="I28" s="19"/>
      <c r="J28" s="19"/>
      <c r="K28" s="33"/>
      <c r="M28" s="3" t="s">
        <v>184</v>
      </c>
      <c r="N28" s="26" t="s">
        <v>8237</v>
      </c>
    </row>
    <row r="29" spans="1:14" x14ac:dyDescent="0.2">
      <c r="B29" s="26" t="s">
        <v>8233</v>
      </c>
      <c r="C29" s="19"/>
      <c r="D29" s="19"/>
      <c r="E29" s="19"/>
      <c r="F29" s="19"/>
      <c r="G29" s="19">
        <v>120</v>
      </c>
      <c r="H29" s="19">
        <v>0</v>
      </c>
      <c r="I29" s="19"/>
      <c r="J29" s="19"/>
      <c r="K29" s="33"/>
      <c r="M29" s="3" t="s">
        <v>184</v>
      </c>
      <c r="N29" s="26" t="s">
        <v>8238</v>
      </c>
    </row>
    <row r="30" spans="1:14" x14ac:dyDescent="0.2">
      <c r="B30" s="26" t="s">
        <v>8234</v>
      </c>
      <c r="C30" s="19"/>
      <c r="D30" s="19"/>
      <c r="E30" s="19"/>
      <c r="F30" s="19"/>
      <c r="G30" s="19">
        <v>150</v>
      </c>
      <c r="H30" s="19">
        <v>150</v>
      </c>
      <c r="I30" s="19"/>
      <c r="J30" s="19"/>
      <c r="K30" s="33"/>
      <c r="M30" s="3" t="s">
        <v>180</v>
      </c>
      <c r="N30" s="26" t="s">
        <v>8239</v>
      </c>
    </row>
    <row r="31" spans="1:14" x14ac:dyDescent="0.2">
      <c r="B31" s="26" t="s">
        <v>8235</v>
      </c>
      <c r="C31" s="19"/>
      <c r="D31" s="19"/>
      <c r="E31" s="19"/>
      <c r="F31" s="19"/>
      <c r="G31" s="19">
        <v>257</v>
      </c>
      <c r="H31" s="19">
        <v>515</v>
      </c>
      <c r="I31" s="19"/>
      <c r="J31" s="19"/>
      <c r="K31" s="33"/>
      <c r="M31" s="3" t="s">
        <v>182</v>
      </c>
      <c r="N31" s="26" t="s">
        <v>8240</v>
      </c>
    </row>
    <row r="32" spans="1:14" x14ac:dyDescent="0.2">
      <c r="B32" s="39" t="s">
        <v>221</v>
      </c>
      <c r="C32" s="19"/>
      <c r="D32" s="19"/>
      <c r="E32" s="19"/>
      <c r="F32" s="19"/>
      <c r="G32" s="19">
        <v>63</v>
      </c>
      <c r="H32" s="19">
        <v>98</v>
      </c>
      <c r="I32" s="19"/>
      <c r="J32" s="19"/>
      <c r="K32" s="33"/>
      <c r="N32" s="39" t="s">
        <v>1161</v>
      </c>
    </row>
    <row r="33" spans="1:14" x14ac:dyDescent="0.2">
      <c r="B33" s="39" t="s">
        <v>166</v>
      </c>
      <c r="C33" s="19"/>
      <c r="D33" s="19"/>
      <c r="E33" s="19"/>
      <c r="F33" s="19"/>
      <c r="G33" s="19">
        <v>30</v>
      </c>
      <c r="H33" s="19">
        <v>42</v>
      </c>
      <c r="I33" s="19"/>
      <c r="J33" s="19"/>
      <c r="K33" s="33"/>
    </row>
    <row r="34" spans="1:14" x14ac:dyDescent="0.2">
      <c r="C34" s="19"/>
      <c r="D34" s="19"/>
      <c r="E34" s="19"/>
      <c r="F34" s="19"/>
      <c r="G34" s="19"/>
      <c r="H34" s="19"/>
      <c r="I34" s="19"/>
      <c r="J34" s="19"/>
      <c r="K34" s="33"/>
    </row>
    <row r="35" spans="1:14" x14ac:dyDescent="0.2">
      <c r="A35" s="3">
        <v>2023</v>
      </c>
      <c r="C35" s="19"/>
      <c r="D35" s="19"/>
      <c r="E35" s="19"/>
      <c r="F35" s="19"/>
      <c r="G35" s="19"/>
      <c r="H35" s="19"/>
      <c r="I35" s="19"/>
      <c r="J35" s="19"/>
      <c r="K35" s="33"/>
    </row>
    <row r="36" spans="1:14" x14ac:dyDescent="0.2">
      <c r="B36" s="26" t="s">
        <v>8241</v>
      </c>
      <c r="C36" s="19"/>
      <c r="D36" s="19"/>
      <c r="E36" s="19"/>
      <c r="F36" s="19"/>
      <c r="G36" s="19">
        <v>27</v>
      </c>
      <c r="H36" s="19"/>
      <c r="I36" s="19"/>
      <c r="J36" s="19"/>
      <c r="K36" s="33"/>
      <c r="M36" s="3" t="s">
        <v>184</v>
      </c>
      <c r="N36" s="26" t="s">
        <v>8242</v>
      </c>
    </row>
    <row r="37" spans="1:14" x14ac:dyDescent="0.2">
      <c r="B37" s="26" t="s">
        <v>8241</v>
      </c>
      <c r="C37" s="19"/>
      <c r="D37" s="19"/>
      <c r="E37" s="19"/>
      <c r="F37" s="19"/>
      <c r="G37" s="19"/>
      <c r="H37" s="19">
        <v>1143</v>
      </c>
      <c r="I37" s="19">
        <v>0</v>
      </c>
      <c r="J37" s="19"/>
      <c r="K37" s="33"/>
      <c r="M37" s="3" t="s">
        <v>184</v>
      </c>
      <c r="N37" s="26" t="s">
        <v>8246</v>
      </c>
    </row>
    <row r="38" spans="1:14" x14ac:dyDescent="0.2">
      <c r="B38" s="26" t="s">
        <v>8243</v>
      </c>
      <c r="C38" s="19"/>
      <c r="D38" s="19"/>
      <c r="E38" s="19"/>
      <c r="F38" s="19"/>
      <c r="G38" s="19"/>
      <c r="H38" s="19">
        <v>174</v>
      </c>
      <c r="I38" s="19">
        <v>174</v>
      </c>
      <c r="J38" s="19"/>
      <c r="K38" s="33"/>
      <c r="M38" s="3" t="s">
        <v>180</v>
      </c>
      <c r="N38" s="26" t="s">
        <v>8247</v>
      </c>
    </row>
    <row r="39" spans="1:14" x14ac:dyDescent="0.2">
      <c r="B39" s="26" t="s">
        <v>8235</v>
      </c>
      <c r="C39" s="19"/>
      <c r="D39" s="19"/>
      <c r="E39" s="19"/>
      <c r="F39" s="19"/>
      <c r="G39" s="19"/>
      <c r="H39" s="19">
        <v>288</v>
      </c>
      <c r="I39" s="19">
        <v>0</v>
      </c>
      <c r="J39" s="19"/>
      <c r="K39" s="33"/>
      <c r="M39" s="3" t="s">
        <v>184</v>
      </c>
      <c r="N39" s="26" t="s">
        <v>8248</v>
      </c>
    </row>
    <row r="40" spans="1:14" x14ac:dyDescent="0.2">
      <c r="B40" s="26" t="s">
        <v>8244</v>
      </c>
      <c r="C40" s="19"/>
      <c r="D40" s="19"/>
      <c r="E40" s="19"/>
      <c r="F40" s="19"/>
      <c r="G40" s="19"/>
      <c r="H40" s="19">
        <v>1735</v>
      </c>
      <c r="I40" s="19">
        <v>1734</v>
      </c>
      <c r="J40" s="19"/>
      <c r="K40" s="33"/>
      <c r="M40" s="3" t="s">
        <v>180</v>
      </c>
      <c r="N40" s="26" t="s">
        <v>8249</v>
      </c>
    </row>
    <row r="41" spans="1:14" x14ac:dyDescent="0.2">
      <c r="B41" s="26" t="s">
        <v>8245</v>
      </c>
      <c r="C41" s="19"/>
      <c r="D41" s="19"/>
      <c r="E41" s="19"/>
      <c r="F41" s="19"/>
      <c r="G41" s="19"/>
      <c r="H41" s="19">
        <v>500</v>
      </c>
      <c r="I41" s="19">
        <v>0</v>
      </c>
      <c r="J41" s="19"/>
      <c r="K41" s="33"/>
      <c r="M41" s="3" t="s">
        <v>184</v>
      </c>
      <c r="N41" s="26" t="s">
        <v>8250</v>
      </c>
    </row>
    <row r="42" spans="1:14" x14ac:dyDescent="0.2">
      <c r="B42" s="39" t="s">
        <v>221</v>
      </c>
      <c r="C42" s="19"/>
      <c r="D42" s="19"/>
      <c r="E42" s="19"/>
      <c r="F42" s="19"/>
      <c r="G42" s="19"/>
      <c r="H42" s="19">
        <v>227</v>
      </c>
      <c r="I42" s="19">
        <v>213</v>
      </c>
      <c r="J42" s="19"/>
      <c r="K42" s="33"/>
      <c r="N42" s="39" t="s">
        <v>8186</v>
      </c>
    </row>
    <row r="43" spans="1:14" x14ac:dyDescent="0.2">
      <c r="B43" s="39" t="s">
        <v>166</v>
      </c>
      <c r="C43" s="19"/>
      <c r="D43" s="19"/>
      <c r="E43" s="19"/>
      <c r="F43" s="19"/>
      <c r="G43" s="19"/>
      <c r="H43" s="19">
        <v>138</v>
      </c>
      <c r="I43" s="19">
        <v>68</v>
      </c>
      <c r="J43" s="19"/>
      <c r="K43" s="33"/>
    </row>
    <row r="44" spans="1:14" x14ac:dyDescent="0.2">
      <c r="C44" s="19"/>
      <c r="D44" s="19"/>
      <c r="E44" s="19"/>
      <c r="F44" s="19"/>
      <c r="G44" s="19"/>
      <c r="H44" s="19"/>
      <c r="I44" s="19"/>
      <c r="J44" s="19"/>
      <c r="K44" s="33"/>
    </row>
    <row r="45" spans="1:14" x14ac:dyDescent="0.2">
      <c r="A45" s="3">
        <v>2024</v>
      </c>
      <c r="C45" s="19"/>
      <c r="D45" s="19"/>
      <c r="E45" s="19"/>
      <c r="F45" s="19"/>
      <c r="G45" s="19"/>
      <c r="H45" s="19"/>
      <c r="I45" s="19"/>
      <c r="J45" s="19"/>
      <c r="K45" s="33"/>
    </row>
    <row r="46" spans="1:14" x14ac:dyDescent="0.2">
      <c r="B46" s="26" t="s">
        <v>8251</v>
      </c>
      <c r="C46" s="19"/>
      <c r="D46" s="19"/>
      <c r="E46" s="19"/>
      <c r="F46" s="19"/>
      <c r="G46" s="19"/>
      <c r="H46" s="19">
        <v>100</v>
      </c>
      <c r="I46" s="19">
        <v>0</v>
      </c>
      <c r="J46" s="19"/>
      <c r="K46" s="33"/>
      <c r="M46" s="3" t="s">
        <v>184</v>
      </c>
      <c r="N46" s="26" t="s">
        <v>8254</v>
      </c>
    </row>
    <row r="47" spans="1:14" x14ac:dyDescent="0.2">
      <c r="B47" s="26" t="s">
        <v>8252</v>
      </c>
      <c r="C47" s="19"/>
      <c r="D47" s="19"/>
      <c r="E47" s="19"/>
      <c r="F47" s="19"/>
      <c r="G47" s="19"/>
      <c r="H47" s="19">
        <v>100</v>
      </c>
      <c r="I47" s="19">
        <v>0</v>
      </c>
      <c r="J47" s="19"/>
      <c r="K47" s="33"/>
      <c r="M47" s="3" t="s">
        <v>184</v>
      </c>
      <c r="N47" s="26" t="s">
        <v>8255</v>
      </c>
    </row>
    <row r="48" spans="1:14" x14ac:dyDescent="0.2">
      <c r="B48" s="26" t="s">
        <v>8253</v>
      </c>
      <c r="C48" s="19"/>
      <c r="D48" s="19"/>
      <c r="E48" s="19"/>
      <c r="F48" s="19"/>
      <c r="G48" s="19"/>
      <c r="H48" s="19">
        <v>150</v>
      </c>
      <c r="I48" s="19">
        <v>0</v>
      </c>
      <c r="J48" s="19"/>
      <c r="K48" s="33"/>
      <c r="M48" s="3" t="s">
        <v>184</v>
      </c>
      <c r="N48" s="26" t="s">
        <v>8256</v>
      </c>
    </row>
    <row r="49" spans="1:14" x14ac:dyDescent="0.2">
      <c r="B49" s="39" t="s">
        <v>221</v>
      </c>
      <c r="C49" s="19"/>
      <c r="D49" s="19"/>
      <c r="E49" s="19"/>
      <c r="F49" s="19"/>
      <c r="G49" s="19"/>
      <c r="H49" s="19">
        <v>-4</v>
      </c>
      <c r="I49" s="19">
        <v>-6</v>
      </c>
      <c r="J49" s="19"/>
      <c r="K49" s="33"/>
      <c r="N49" s="3" t="s">
        <v>2338</v>
      </c>
    </row>
    <row r="50" spans="1:14" x14ac:dyDescent="0.2">
      <c r="B50" s="39" t="s">
        <v>166</v>
      </c>
      <c r="C50" s="19"/>
      <c r="D50" s="19"/>
      <c r="E50" s="19"/>
      <c r="F50" s="19"/>
      <c r="G50" s="19"/>
      <c r="H50" s="19">
        <v>152</v>
      </c>
      <c r="I50" s="19">
        <v>240</v>
      </c>
      <c r="J50" s="19"/>
      <c r="K50" s="33"/>
    </row>
    <row r="51" spans="1:14" x14ac:dyDescent="0.2">
      <c r="C51" s="19"/>
      <c r="D51" s="19"/>
      <c r="E51" s="19"/>
      <c r="F51" s="19"/>
      <c r="G51" s="19"/>
      <c r="H51" s="19"/>
      <c r="I51" s="19"/>
      <c r="J51" s="19"/>
      <c r="K51" s="33"/>
    </row>
    <row r="52" spans="1:14" x14ac:dyDescent="0.2">
      <c r="C52" s="19"/>
      <c r="D52" s="19"/>
      <c r="E52" s="19"/>
      <c r="F52" s="19"/>
      <c r="G52" s="19"/>
      <c r="H52" s="19"/>
      <c r="I52" s="19"/>
      <c r="J52" s="19"/>
      <c r="K52" s="33"/>
    </row>
    <row r="53" spans="1:14" x14ac:dyDescent="0.2">
      <c r="A53" s="59" t="s">
        <v>6459</v>
      </c>
      <c r="B53" s="39"/>
      <c r="C53" s="19"/>
      <c r="D53" s="19"/>
      <c r="E53" s="19"/>
      <c r="F53" s="19"/>
      <c r="G53" s="19"/>
      <c r="H53" s="19"/>
      <c r="I53" s="19"/>
      <c r="J53" s="19"/>
      <c r="K53" s="33"/>
    </row>
    <row r="54" spans="1:14" x14ac:dyDescent="0.2">
      <c r="A54" s="39"/>
      <c r="B54" s="39" t="s">
        <v>578</v>
      </c>
      <c r="C54" s="19"/>
      <c r="D54" s="19"/>
      <c r="E54" s="19"/>
      <c r="F54" s="19"/>
      <c r="G54" s="19"/>
      <c r="H54" s="19"/>
      <c r="I54" s="48">
        <v>-70</v>
      </c>
      <c r="J54" s="19"/>
      <c r="K54" s="33"/>
      <c r="N54" s="3" t="s">
        <v>8936</v>
      </c>
    </row>
    <row r="55" spans="1:14" x14ac:dyDescent="0.2">
      <c r="A55" s="39"/>
      <c r="B55" s="39" t="s">
        <v>579</v>
      </c>
      <c r="C55" s="19"/>
      <c r="D55" s="19"/>
      <c r="E55" s="19"/>
      <c r="F55" s="19"/>
      <c r="G55" s="19"/>
      <c r="H55" s="19"/>
      <c r="I55" s="48">
        <v>137</v>
      </c>
      <c r="J55" s="19"/>
      <c r="K55" s="33"/>
      <c r="N55" s="3" t="s">
        <v>8935</v>
      </c>
    </row>
    <row r="56" spans="1:14" x14ac:dyDescent="0.2">
      <c r="A56" s="39"/>
      <c r="B56" s="39" t="s">
        <v>5745</v>
      </c>
      <c r="C56" s="19"/>
      <c r="D56" s="19"/>
      <c r="E56" s="19"/>
      <c r="F56" s="19"/>
      <c r="G56" s="19"/>
      <c r="H56" s="19"/>
      <c r="I56" s="19">
        <v>288</v>
      </c>
      <c r="J56" s="19"/>
      <c r="K56" s="33"/>
    </row>
    <row r="57" spans="1:14" x14ac:dyDescent="0.2">
      <c r="B57" s="36" t="s">
        <v>8257</v>
      </c>
      <c r="C57" s="19"/>
      <c r="D57" s="19"/>
      <c r="E57" s="19"/>
      <c r="F57" s="19"/>
      <c r="G57" s="19"/>
      <c r="H57" s="19"/>
      <c r="I57" s="48">
        <v>708</v>
      </c>
      <c r="J57" s="19"/>
      <c r="K57" s="33"/>
      <c r="N57" s="3" t="s">
        <v>8259</v>
      </c>
    </row>
    <row r="58" spans="1:14" x14ac:dyDescent="0.2">
      <c r="B58" s="36" t="s">
        <v>8258</v>
      </c>
      <c r="C58" s="19"/>
      <c r="D58" s="19"/>
      <c r="E58" s="19"/>
      <c r="F58" s="19"/>
      <c r="G58" s="19"/>
      <c r="H58" s="19"/>
      <c r="I58" s="48">
        <v>778</v>
      </c>
      <c r="J58" s="19"/>
      <c r="K58" s="33"/>
      <c r="N58" s="3" t="s">
        <v>8260</v>
      </c>
    </row>
    <row r="59" spans="1:14" x14ac:dyDescent="0.2">
      <c r="C59" s="19"/>
      <c r="D59" s="19"/>
      <c r="E59" s="19"/>
      <c r="F59" s="19"/>
      <c r="G59" s="19"/>
      <c r="H59" s="19"/>
      <c r="I59" s="19"/>
      <c r="J59" s="19"/>
      <c r="K59" s="33"/>
    </row>
    <row r="60" spans="1:14" x14ac:dyDescent="0.2">
      <c r="C60" s="19"/>
      <c r="D60" s="19"/>
      <c r="E60" s="19"/>
      <c r="F60" s="19"/>
      <c r="G60" s="19"/>
      <c r="H60" s="19"/>
      <c r="I60" s="19"/>
      <c r="J60" s="19"/>
      <c r="K60" s="33"/>
    </row>
    <row r="61" spans="1:14" ht="25.5" x14ac:dyDescent="0.2">
      <c r="A61" s="61" t="s">
        <v>6460</v>
      </c>
      <c r="B61" s="62"/>
      <c r="C61" s="66" t="s">
        <v>3292</v>
      </c>
      <c r="D61" s="66" t="s">
        <v>3293</v>
      </c>
      <c r="E61" s="70" t="s">
        <v>7761</v>
      </c>
      <c r="F61" s="19"/>
      <c r="G61" s="19"/>
      <c r="H61" s="19"/>
      <c r="I61" s="19"/>
      <c r="J61" s="19"/>
      <c r="K61" s="33"/>
    </row>
    <row r="62" spans="1:14" x14ac:dyDescent="0.2">
      <c r="A62" s="62"/>
      <c r="B62" s="62" t="s">
        <v>6461</v>
      </c>
      <c r="C62" s="65">
        <f>-I56</f>
        <v>-288</v>
      </c>
      <c r="D62" s="62"/>
      <c r="E62" s="65"/>
      <c r="F62" s="19"/>
      <c r="G62" s="19"/>
      <c r="H62" s="19"/>
      <c r="I62" s="19"/>
      <c r="J62" s="19"/>
      <c r="K62" s="33"/>
    </row>
    <row r="63" spans="1:14" x14ac:dyDescent="0.2">
      <c r="A63" s="49"/>
      <c r="B63" s="51" t="s">
        <v>8257</v>
      </c>
      <c r="C63" s="65">
        <f t="shared" ref="C63:C64" si="0">-I57</f>
        <v>-708</v>
      </c>
      <c r="D63" s="50"/>
      <c r="E63" s="50"/>
      <c r="F63" s="19"/>
      <c r="G63" s="19"/>
      <c r="H63" s="19"/>
      <c r="I63" s="19"/>
      <c r="J63" s="19"/>
      <c r="K63" s="33"/>
    </row>
    <row r="64" spans="1:14" x14ac:dyDescent="0.2">
      <c r="A64" s="49"/>
      <c r="B64" s="51" t="s">
        <v>8258</v>
      </c>
      <c r="C64" s="65">
        <f t="shared" si="0"/>
        <v>-778</v>
      </c>
      <c r="D64" s="49"/>
      <c r="E64" s="49"/>
      <c r="K64" s="33"/>
    </row>
    <row r="65" spans="1:14" x14ac:dyDescent="0.2">
      <c r="A65" s="49"/>
      <c r="B65" s="64" t="s">
        <v>8261</v>
      </c>
      <c r="C65" s="49">
        <v>-135</v>
      </c>
      <c r="D65" s="49">
        <v>-135</v>
      </c>
      <c r="E65" s="49"/>
      <c r="K65" s="30"/>
      <c r="N65" s="3" t="s">
        <v>8262</v>
      </c>
    </row>
    <row r="66" spans="1:14" x14ac:dyDescent="0.2">
      <c r="A66" s="49"/>
      <c r="B66" s="68" t="s">
        <v>9013</v>
      </c>
      <c r="C66" s="49">
        <v>-10</v>
      </c>
      <c r="D66" s="49">
        <v>-10</v>
      </c>
      <c r="E66" s="49"/>
      <c r="K66" s="30"/>
      <c r="N66" s="3" t="s">
        <v>9015</v>
      </c>
    </row>
    <row r="67" spans="1:14" x14ac:dyDescent="0.2">
      <c r="A67" s="49"/>
      <c r="B67" s="68" t="s">
        <v>9014</v>
      </c>
      <c r="C67" s="49">
        <v>-14</v>
      </c>
      <c r="D67" s="49">
        <v>-14</v>
      </c>
      <c r="E67" s="49"/>
      <c r="K67" s="30"/>
      <c r="N67" s="3" t="s">
        <v>9016</v>
      </c>
    </row>
    <row r="68" spans="1:14" x14ac:dyDescent="0.2">
      <c r="A68" s="49"/>
      <c r="B68" s="64" t="s">
        <v>8268</v>
      </c>
      <c r="C68" s="49"/>
      <c r="D68" s="49"/>
      <c r="E68" s="49">
        <v>-166</v>
      </c>
      <c r="K68" s="30"/>
    </row>
    <row r="69" spans="1:14" x14ac:dyDescent="0.2">
      <c r="A69" s="49"/>
      <c r="B69" s="68" t="s">
        <v>8263</v>
      </c>
      <c r="C69" s="49"/>
      <c r="D69" s="49"/>
      <c r="E69" s="49">
        <v>-42</v>
      </c>
      <c r="K69" s="30"/>
      <c r="N69" s="26" t="s">
        <v>8269</v>
      </c>
    </row>
    <row r="70" spans="1:14" x14ac:dyDescent="0.2">
      <c r="A70" s="49"/>
      <c r="B70" s="68" t="s">
        <v>8264</v>
      </c>
      <c r="C70" s="49"/>
      <c r="D70" s="49"/>
      <c r="E70" s="49">
        <v>-58</v>
      </c>
      <c r="K70" s="30"/>
      <c r="N70" s="26" t="s">
        <v>8270</v>
      </c>
    </row>
    <row r="71" spans="1:14" x14ac:dyDescent="0.2">
      <c r="A71" s="49"/>
      <c r="B71" s="68" t="s">
        <v>8265</v>
      </c>
      <c r="C71" s="49"/>
      <c r="D71" s="49"/>
      <c r="E71" s="49">
        <v>-82</v>
      </c>
      <c r="K71" s="30"/>
      <c r="N71" s="26" t="s">
        <v>8271</v>
      </c>
    </row>
    <row r="72" spans="1:14" x14ac:dyDescent="0.2">
      <c r="A72" s="49"/>
      <c r="B72" s="68" t="s">
        <v>8266</v>
      </c>
      <c r="C72" s="49"/>
      <c r="D72" s="49"/>
      <c r="E72" s="49">
        <v>-64</v>
      </c>
      <c r="K72" s="30"/>
      <c r="N72" s="26" t="s">
        <v>8272</v>
      </c>
    </row>
    <row r="73" spans="1:14" x14ac:dyDescent="0.2">
      <c r="A73" s="49"/>
      <c r="B73" s="68" t="s">
        <v>8267</v>
      </c>
      <c r="C73" s="49"/>
      <c r="D73" s="49"/>
      <c r="E73" s="49">
        <v>-300</v>
      </c>
      <c r="K73" s="30"/>
      <c r="N73" s="26" t="s">
        <v>8273</v>
      </c>
    </row>
    <row r="74" spans="1:14" x14ac:dyDescent="0.2">
      <c r="A74" s="62"/>
      <c r="B74" s="62"/>
      <c r="C74" s="65"/>
      <c r="D74" s="65"/>
      <c r="E74" s="65"/>
    </row>
    <row r="75" spans="1:14" x14ac:dyDescent="0.2">
      <c r="A75" s="69" t="s">
        <v>146</v>
      </c>
      <c r="B75" s="49"/>
      <c r="C75" s="71">
        <f>SUM(C62:C73)</f>
        <v>-1933</v>
      </c>
      <c r="D75" s="71">
        <f t="shared" ref="D75:E75" si="1">SUM(D62:D73)</f>
        <v>-159</v>
      </c>
      <c r="E75" s="71">
        <f t="shared" si="1"/>
        <v>-712</v>
      </c>
    </row>
    <row r="76" spans="1:14" x14ac:dyDescent="0.2">
      <c r="A76" s="62"/>
      <c r="B76" s="49"/>
      <c r="C76" s="50"/>
      <c r="D76" s="50"/>
      <c r="E76" s="50"/>
    </row>
    <row r="77" spans="1:14" x14ac:dyDescent="0.2">
      <c r="A77" s="62" t="s">
        <v>7759</v>
      </c>
      <c r="B77" s="49"/>
      <c r="C77" s="50"/>
      <c r="D77" s="50"/>
      <c r="E77" s="50">
        <f>E75+D75</f>
        <v>-871</v>
      </c>
    </row>
  </sheetData>
  <hyperlinks>
    <hyperlink ref="A1" location="'statewide summary'!Print_Titles" display="Link to Summary Worksheet" xr:uid="{D25C5A4D-6A02-463D-9DD7-BDD36DC4A7B8}"/>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2/19/2025</oddFoot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20A9C-715A-4586-A478-52924F8F2B35}">
  <dimension ref="A1:N79"/>
  <sheetViews>
    <sheetView showGridLines="0" workbookViewId="0">
      <pane xSplit="2" ySplit="10" topLeftCell="C11" activePane="bottomRight" state="frozen"/>
      <selection pane="topRight" activeCell="C1" sqref="C1"/>
      <selection pane="bottomLeft" activeCell="A14" sqref="A14"/>
      <selection pane="bottomRight" activeCell="B15" sqref="B15"/>
    </sheetView>
  </sheetViews>
  <sheetFormatPr defaultRowHeight="12.75" x14ac:dyDescent="0.2"/>
  <cols>
    <col min="1" max="1" width="4.85546875" style="39" customWidth="1"/>
    <col min="2" max="2" width="34.140625" style="39" customWidth="1"/>
    <col min="3" max="9" width="13.7109375" style="39" customWidth="1"/>
    <col min="10" max="10" width="1.5703125" style="39" customWidth="1"/>
    <col min="11" max="11" width="9.140625" style="39"/>
    <col min="12" max="12" width="1.85546875" style="39" customWidth="1"/>
    <col min="13" max="16384" width="9.140625" style="39"/>
  </cols>
  <sheetData>
    <row r="1" spans="1:11" ht="16.149999999999999" customHeight="1" x14ac:dyDescent="0.2">
      <c r="A1" s="92" t="s">
        <v>8923</v>
      </c>
    </row>
    <row r="2" spans="1:11" ht="14.45" customHeight="1" x14ac:dyDescent="0.2">
      <c r="B2" s="94" t="s">
        <v>1431</v>
      </c>
    </row>
    <row r="3" spans="1:11" ht="2.1" customHeight="1" x14ac:dyDescent="0.2"/>
    <row r="4" spans="1:11" ht="14.45" customHeight="1" x14ac:dyDescent="0.2">
      <c r="B4" s="46" t="s">
        <v>1</v>
      </c>
    </row>
    <row r="5" spans="1:11" ht="1.1499999999999999" customHeight="1" x14ac:dyDescent="0.2"/>
    <row r="6" spans="1:11" ht="14.45" customHeight="1" x14ac:dyDescent="0.2">
      <c r="B6" s="46" t="s">
        <v>2</v>
      </c>
    </row>
    <row r="7" spans="1:11" ht="0.75" customHeight="1" x14ac:dyDescent="0.2"/>
    <row r="8" spans="1:11" ht="14.45" customHeight="1" x14ac:dyDescent="0.2">
      <c r="B8" s="47" t="s">
        <v>3</v>
      </c>
    </row>
    <row r="9" spans="1:11" x14ac:dyDescent="0.2">
      <c r="B9" s="42" t="s">
        <v>4</v>
      </c>
      <c r="C9" s="37" t="s">
        <v>4</v>
      </c>
      <c r="D9" s="37" t="s">
        <v>4</v>
      </c>
      <c r="E9" s="37" t="s">
        <v>4</v>
      </c>
      <c r="F9" s="37" t="s">
        <v>4</v>
      </c>
      <c r="G9" s="37" t="s">
        <v>4</v>
      </c>
      <c r="H9" s="37" t="s">
        <v>5</v>
      </c>
      <c r="I9" s="37" t="s">
        <v>174</v>
      </c>
    </row>
    <row r="10" spans="1:11" x14ac:dyDescent="0.2">
      <c r="B10" s="43" t="s">
        <v>4</v>
      </c>
      <c r="C10" s="38" t="s">
        <v>7</v>
      </c>
      <c r="D10" s="38" t="s">
        <v>8</v>
      </c>
      <c r="E10" s="38" t="s">
        <v>9</v>
      </c>
      <c r="F10" s="38" t="s">
        <v>10</v>
      </c>
      <c r="G10" s="38" t="s">
        <v>11</v>
      </c>
      <c r="H10" s="38" t="s">
        <v>12</v>
      </c>
      <c r="I10" s="38" t="s">
        <v>13</v>
      </c>
      <c r="K10" s="54" t="s">
        <v>331</v>
      </c>
    </row>
    <row r="11" spans="1:11" x14ac:dyDescent="0.2">
      <c r="B11" s="42" t="s">
        <v>153</v>
      </c>
      <c r="C11" s="86">
        <v>0</v>
      </c>
      <c r="D11" s="86">
        <v>0</v>
      </c>
      <c r="E11" s="86">
        <v>0</v>
      </c>
      <c r="F11" s="86">
        <v>0</v>
      </c>
      <c r="G11" s="86">
        <v>0</v>
      </c>
      <c r="H11" s="86">
        <v>12139</v>
      </c>
      <c r="I11" s="86">
        <v>11397</v>
      </c>
    </row>
    <row r="12" spans="1:11" x14ac:dyDescent="0.2">
      <c r="B12" s="44" t="s">
        <v>1430</v>
      </c>
      <c r="C12" s="40">
        <v>4261.7969999999996</v>
      </c>
      <c r="D12" s="40">
        <v>4874.9390000000003</v>
      </c>
      <c r="E12" s="40">
        <v>5231.0820000000003</v>
      </c>
      <c r="F12" s="40">
        <v>7335.3789999999999</v>
      </c>
      <c r="G12" s="40">
        <v>9247</v>
      </c>
      <c r="H12" s="40">
        <v>0</v>
      </c>
      <c r="I12" s="40">
        <v>0</v>
      </c>
    </row>
    <row r="13" spans="1:11" x14ac:dyDescent="0.2">
      <c r="B13" s="45" t="s">
        <v>146</v>
      </c>
      <c r="C13" s="41">
        <v>4261.7969999999996</v>
      </c>
      <c r="D13" s="41">
        <v>4874.9390000000003</v>
      </c>
      <c r="E13" s="41">
        <v>5231.0820000000003</v>
      </c>
      <c r="F13" s="41">
        <v>7335.3789999999999</v>
      </c>
      <c r="G13" s="41">
        <v>9247</v>
      </c>
      <c r="H13" s="41">
        <v>12139</v>
      </c>
      <c r="I13" s="41">
        <v>11397</v>
      </c>
    </row>
    <row r="15" spans="1:11" x14ac:dyDescent="0.2">
      <c r="B15" s="72" t="s">
        <v>9036</v>
      </c>
      <c r="C15" s="87"/>
      <c r="D15" s="87"/>
      <c r="E15" s="87"/>
      <c r="F15" s="87"/>
      <c r="G15" s="87"/>
      <c r="H15" s="87"/>
      <c r="I15" s="88">
        <f>I13+K15</f>
        <v>11397</v>
      </c>
      <c r="K15" s="55">
        <f>SUM(K16:K66)</f>
        <v>0</v>
      </c>
    </row>
    <row r="16" spans="1:11" x14ac:dyDescent="0.2">
      <c r="B16" s="87" t="s">
        <v>257</v>
      </c>
      <c r="C16" s="87"/>
      <c r="D16" s="87"/>
      <c r="E16" s="87"/>
      <c r="F16" s="87"/>
      <c r="G16" s="87"/>
      <c r="H16" s="87"/>
      <c r="I16" s="89">
        <f>I15/I13-1</f>
        <v>0</v>
      </c>
      <c r="K16" s="56"/>
    </row>
    <row r="17" spans="1:14" x14ac:dyDescent="0.2">
      <c r="G17" s="57"/>
      <c r="H17" s="57"/>
      <c r="I17" s="57"/>
      <c r="J17" s="57"/>
      <c r="K17" s="58"/>
    </row>
    <row r="18" spans="1:14" x14ac:dyDescent="0.2">
      <c r="D18" s="57"/>
      <c r="E18" s="57"/>
      <c r="F18" s="57"/>
      <c r="G18" s="57"/>
      <c r="H18" s="57"/>
      <c r="I18" s="57"/>
      <c r="J18" s="57"/>
      <c r="K18" s="58"/>
    </row>
    <row r="19" spans="1:14" x14ac:dyDescent="0.2">
      <c r="A19" s="59" t="s">
        <v>256</v>
      </c>
      <c r="D19" s="57"/>
      <c r="E19" s="57"/>
      <c r="F19" s="57"/>
      <c r="G19" s="57"/>
      <c r="H19" s="57"/>
      <c r="I19" s="57"/>
      <c r="J19" s="57"/>
      <c r="K19" s="58"/>
    </row>
    <row r="20" spans="1:14" x14ac:dyDescent="0.2">
      <c r="C20" s="57"/>
      <c r="D20" s="57"/>
      <c r="E20" s="57"/>
      <c r="F20" s="57"/>
      <c r="G20" s="57"/>
      <c r="H20" s="57"/>
      <c r="I20" s="57"/>
      <c r="J20" s="57"/>
      <c r="K20" s="58"/>
    </row>
    <row r="21" spans="1:14" x14ac:dyDescent="0.2">
      <c r="A21" s="60">
        <v>2021</v>
      </c>
      <c r="C21" s="57"/>
      <c r="D21" s="57"/>
      <c r="E21" s="57"/>
      <c r="F21" s="57"/>
      <c r="G21" s="57"/>
      <c r="H21" s="57"/>
      <c r="I21" s="57"/>
      <c r="J21" s="57"/>
      <c r="K21" s="58"/>
    </row>
    <row r="22" spans="1:14" x14ac:dyDescent="0.2">
      <c r="B22" s="26" t="s">
        <v>8274</v>
      </c>
      <c r="C22" s="57"/>
      <c r="D22" s="57"/>
      <c r="E22" s="57"/>
      <c r="F22" s="57"/>
      <c r="G22" s="57">
        <v>250</v>
      </c>
      <c r="H22" s="57">
        <v>250</v>
      </c>
      <c r="I22" s="57"/>
      <c r="J22" s="57"/>
      <c r="K22" s="58"/>
      <c r="M22" s="39" t="s">
        <v>180</v>
      </c>
      <c r="N22" s="26" t="s">
        <v>8276</v>
      </c>
    </row>
    <row r="23" spans="1:14" x14ac:dyDescent="0.2">
      <c r="B23" s="26" t="s">
        <v>8275</v>
      </c>
      <c r="C23" s="57"/>
      <c r="D23" s="57"/>
      <c r="E23" s="57"/>
      <c r="F23" s="57"/>
      <c r="G23" s="57">
        <v>156</v>
      </c>
      <c r="H23" s="57">
        <v>156</v>
      </c>
      <c r="I23" s="57"/>
      <c r="J23" s="57"/>
      <c r="K23" s="58"/>
      <c r="M23" s="39" t="s">
        <v>180</v>
      </c>
      <c r="N23" s="26" t="s">
        <v>8277</v>
      </c>
    </row>
    <row r="24" spans="1:14" x14ac:dyDescent="0.2">
      <c r="B24" s="39" t="s">
        <v>221</v>
      </c>
      <c r="C24" s="57"/>
      <c r="D24" s="57"/>
      <c r="E24" s="57"/>
      <c r="F24" s="57"/>
      <c r="G24" s="57">
        <v>-150</v>
      </c>
      <c r="H24" s="57">
        <v>98</v>
      </c>
      <c r="I24" s="57"/>
      <c r="J24" s="57"/>
      <c r="K24" s="58"/>
      <c r="N24" s="3" t="s">
        <v>2279</v>
      </c>
    </row>
    <row r="25" spans="1:14" x14ac:dyDescent="0.2">
      <c r="B25" s="39" t="s">
        <v>166</v>
      </c>
      <c r="C25" s="57"/>
      <c r="D25" s="57"/>
      <c r="E25" s="57"/>
      <c r="F25" s="57"/>
      <c r="G25" s="57">
        <v>214</v>
      </c>
      <c r="H25" s="57">
        <v>161</v>
      </c>
      <c r="I25" s="57"/>
      <c r="J25" s="57"/>
      <c r="K25" s="58"/>
    </row>
    <row r="26" spans="1:14" x14ac:dyDescent="0.2">
      <c r="C26" s="57"/>
      <c r="D26" s="57"/>
      <c r="E26" s="57"/>
      <c r="F26" s="57"/>
      <c r="G26" s="57"/>
      <c r="H26" s="57"/>
      <c r="I26" s="57"/>
      <c r="J26" s="57"/>
      <c r="K26" s="58"/>
    </row>
    <row r="27" spans="1:14" x14ac:dyDescent="0.2">
      <c r="A27" s="39">
        <v>2022</v>
      </c>
      <c r="C27" s="57"/>
      <c r="D27" s="57"/>
      <c r="E27" s="57"/>
      <c r="F27" s="57"/>
      <c r="G27" s="57"/>
      <c r="H27" s="57"/>
      <c r="I27" s="57"/>
      <c r="J27" s="57"/>
      <c r="K27" s="58"/>
    </row>
    <row r="28" spans="1:14" x14ac:dyDescent="0.2">
      <c r="B28" s="26" t="s">
        <v>8278</v>
      </c>
      <c r="C28" s="57"/>
      <c r="D28" s="57"/>
      <c r="E28" s="57"/>
      <c r="F28" s="57"/>
      <c r="G28" s="57">
        <v>209</v>
      </c>
      <c r="H28" s="57">
        <v>228</v>
      </c>
      <c r="I28" s="57"/>
      <c r="J28" s="57"/>
      <c r="K28" s="58"/>
      <c r="M28" s="39" t="s">
        <v>180</v>
      </c>
      <c r="N28" s="26" t="s">
        <v>8282</v>
      </c>
    </row>
    <row r="29" spans="1:14" x14ac:dyDescent="0.2">
      <c r="B29" s="26" t="s">
        <v>8280</v>
      </c>
      <c r="C29" s="57"/>
      <c r="D29" s="57"/>
      <c r="E29" s="57"/>
      <c r="F29" s="57"/>
      <c r="G29" s="57">
        <v>205</v>
      </c>
      <c r="H29" s="57">
        <v>278</v>
      </c>
      <c r="I29" s="57"/>
      <c r="J29" s="57"/>
      <c r="K29" s="58"/>
      <c r="M29" s="39" t="s">
        <v>180</v>
      </c>
      <c r="N29" s="26" t="s">
        <v>8283</v>
      </c>
    </row>
    <row r="30" spans="1:14" x14ac:dyDescent="0.2">
      <c r="B30" s="26" t="s">
        <v>8279</v>
      </c>
      <c r="C30" s="57"/>
      <c r="D30" s="57"/>
      <c r="E30" s="57"/>
      <c r="F30" s="57"/>
      <c r="G30" s="57">
        <v>100</v>
      </c>
      <c r="H30" s="57">
        <v>0</v>
      </c>
      <c r="I30" s="57"/>
      <c r="J30" s="57"/>
      <c r="K30" s="58"/>
      <c r="M30" s="39" t="s">
        <v>184</v>
      </c>
      <c r="N30" s="26" t="s">
        <v>8284</v>
      </c>
    </row>
    <row r="31" spans="1:14" x14ac:dyDescent="0.2">
      <c r="B31" s="26" t="s">
        <v>8281</v>
      </c>
      <c r="C31" s="57"/>
      <c r="D31" s="57"/>
      <c r="E31" s="57"/>
      <c r="F31" s="57"/>
      <c r="G31" s="57">
        <v>210</v>
      </c>
      <c r="H31" s="57">
        <v>0</v>
      </c>
      <c r="I31" s="57"/>
      <c r="J31" s="57"/>
      <c r="K31" s="58"/>
      <c r="M31" s="39" t="s">
        <v>184</v>
      </c>
      <c r="N31" s="26" t="s">
        <v>8285</v>
      </c>
    </row>
    <row r="32" spans="1:14" x14ac:dyDescent="0.2">
      <c r="B32" s="39" t="s">
        <v>221</v>
      </c>
      <c r="C32" s="57"/>
      <c r="D32" s="57"/>
      <c r="E32" s="57"/>
      <c r="F32" s="57"/>
      <c r="G32" s="57">
        <v>187</v>
      </c>
      <c r="H32" s="57">
        <v>241</v>
      </c>
      <c r="I32" s="57"/>
      <c r="J32" s="57"/>
      <c r="K32" s="58"/>
      <c r="N32" s="39" t="s">
        <v>1161</v>
      </c>
    </row>
    <row r="33" spans="1:14" x14ac:dyDescent="0.2">
      <c r="B33" s="39" t="s">
        <v>166</v>
      </c>
      <c r="C33" s="57"/>
      <c r="D33" s="57"/>
      <c r="E33" s="57"/>
      <c r="F33" s="57"/>
      <c r="G33" s="57">
        <v>8</v>
      </c>
      <c r="H33" s="57">
        <v>14</v>
      </c>
      <c r="I33" s="57"/>
      <c r="J33" s="57"/>
      <c r="K33" s="58"/>
    </row>
    <row r="34" spans="1:14" x14ac:dyDescent="0.2">
      <c r="C34" s="57"/>
      <c r="D34" s="57"/>
      <c r="E34" s="57"/>
      <c r="F34" s="57"/>
      <c r="G34" s="57"/>
      <c r="H34" s="57"/>
      <c r="I34" s="57"/>
      <c r="J34" s="57"/>
      <c r="K34" s="58"/>
    </row>
    <row r="35" spans="1:14" x14ac:dyDescent="0.2">
      <c r="A35" s="39">
        <v>2023</v>
      </c>
      <c r="C35" s="57"/>
      <c r="D35" s="57"/>
      <c r="E35" s="57"/>
      <c r="F35" s="57"/>
      <c r="G35" s="57"/>
      <c r="H35" s="57"/>
      <c r="I35" s="57"/>
      <c r="J35" s="57"/>
      <c r="K35" s="58"/>
    </row>
    <row r="36" spans="1:14" x14ac:dyDescent="0.2">
      <c r="B36" s="26" t="s">
        <v>8286</v>
      </c>
      <c r="C36" s="57"/>
      <c r="D36" s="57"/>
      <c r="E36" s="57"/>
      <c r="F36" s="57"/>
      <c r="G36" s="57">
        <v>79</v>
      </c>
      <c r="H36" s="57"/>
      <c r="I36" s="57"/>
      <c r="J36" s="57"/>
      <c r="K36" s="58"/>
      <c r="M36" s="39" t="s">
        <v>184</v>
      </c>
      <c r="N36" s="26" t="s">
        <v>8287</v>
      </c>
    </row>
    <row r="37" spans="1:14" x14ac:dyDescent="0.2">
      <c r="B37" s="26" t="s">
        <v>8288</v>
      </c>
      <c r="C37" s="57"/>
      <c r="D37" s="57"/>
      <c r="E37" s="57"/>
      <c r="F37" s="57"/>
      <c r="G37" s="57"/>
      <c r="H37" s="57">
        <v>84</v>
      </c>
      <c r="I37" s="57">
        <v>84</v>
      </c>
      <c r="J37" s="57"/>
      <c r="K37" s="58"/>
      <c r="M37" s="39" t="s">
        <v>180</v>
      </c>
      <c r="N37" s="26" t="s">
        <v>8294</v>
      </c>
    </row>
    <row r="38" spans="1:14" x14ac:dyDescent="0.2">
      <c r="B38" s="26" t="s">
        <v>8289</v>
      </c>
      <c r="C38" s="57"/>
      <c r="D38" s="57"/>
      <c r="E38" s="57"/>
      <c r="F38" s="57"/>
      <c r="G38" s="57"/>
      <c r="H38" s="57">
        <v>205</v>
      </c>
      <c r="I38" s="57">
        <v>208</v>
      </c>
      <c r="J38" s="57"/>
      <c r="K38" s="58"/>
      <c r="M38" s="39" t="s">
        <v>180</v>
      </c>
      <c r="N38" s="26" t="s">
        <v>8295</v>
      </c>
    </row>
    <row r="39" spans="1:14" x14ac:dyDescent="0.2">
      <c r="B39" s="26" t="s">
        <v>8290</v>
      </c>
      <c r="C39" s="57"/>
      <c r="D39" s="57"/>
      <c r="E39" s="57"/>
      <c r="F39" s="57"/>
      <c r="G39" s="57"/>
      <c r="H39" s="57">
        <v>178</v>
      </c>
      <c r="I39" s="57">
        <v>176</v>
      </c>
      <c r="J39" s="57"/>
      <c r="K39" s="58"/>
      <c r="M39" s="39" t="s">
        <v>180</v>
      </c>
      <c r="N39" s="26" t="s">
        <v>8296</v>
      </c>
    </row>
    <row r="40" spans="1:14" x14ac:dyDescent="0.2">
      <c r="B40" s="26" t="s">
        <v>8291</v>
      </c>
      <c r="C40" s="57"/>
      <c r="D40" s="57"/>
      <c r="E40" s="57"/>
      <c r="F40" s="57"/>
      <c r="G40" s="57"/>
      <c r="H40" s="57">
        <v>8</v>
      </c>
      <c r="I40" s="57">
        <v>0</v>
      </c>
      <c r="J40" s="57"/>
      <c r="K40" s="58"/>
      <c r="M40" s="39" t="s">
        <v>182</v>
      </c>
      <c r="N40" s="26" t="s">
        <v>8246</v>
      </c>
    </row>
    <row r="41" spans="1:14" x14ac:dyDescent="0.2">
      <c r="B41" s="26" t="s">
        <v>8292</v>
      </c>
      <c r="C41" s="57"/>
      <c r="D41" s="57"/>
      <c r="E41" s="57"/>
      <c r="F41" s="57"/>
      <c r="G41" s="57"/>
      <c r="H41" s="57">
        <v>200</v>
      </c>
      <c r="I41" s="57">
        <v>0</v>
      </c>
      <c r="J41" s="57"/>
      <c r="K41" s="58"/>
      <c r="M41" s="39" t="s">
        <v>184</v>
      </c>
      <c r="N41" s="26" t="s">
        <v>8297</v>
      </c>
    </row>
    <row r="42" spans="1:14" x14ac:dyDescent="0.2">
      <c r="B42" s="26" t="s">
        <v>8293</v>
      </c>
      <c r="C42" s="57"/>
      <c r="D42" s="57"/>
      <c r="E42" s="57"/>
      <c r="F42" s="57"/>
      <c r="G42" s="57"/>
      <c r="H42" s="57">
        <v>341</v>
      </c>
      <c r="I42" s="57">
        <v>0</v>
      </c>
      <c r="J42" s="57"/>
      <c r="K42" s="58"/>
      <c r="M42" s="39" t="s">
        <v>184</v>
      </c>
      <c r="N42" s="26" t="s">
        <v>8298</v>
      </c>
    </row>
    <row r="43" spans="1:14" x14ac:dyDescent="0.2">
      <c r="B43" s="26" t="s">
        <v>8286</v>
      </c>
      <c r="C43" s="57"/>
      <c r="D43" s="57"/>
      <c r="E43" s="57"/>
      <c r="F43" s="57"/>
      <c r="G43" s="57"/>
      <c r="H43" s="57">
        <v>158</v>
      </c>
      <c r="I43" s="57">
        <v>158</v>
      </c>
      <c r="J43" s="57"/>
      <c r="K43" s="58"/>
      <c r="M43" s="39" t="s">
        <v>180</v>
      </c>
      <c r="N43" s="26" t="s">
        <v>8299</v>
      </c>
    </row>
    <row r="44" spans="1:14" x14ac:dyDescent="0.2">
      <c r="B44" s="39" t="s">
        <v>221</v>
      </c>
      <c r="C44" s="57"/>
      <c r="D44" s="57"/>
      <c r="E44" s="57"/>
      <c r="F44" s="57"/>
      <c r="G44" s="57"/>
      <c r="H44" s="57">
        <v>481</v>
      </c>
      <c r="I44" s="57">
        <v>445</v>
      </c>
      <c r="J44" s="57"/>
      <c r="K44" s="58"/>
      <c r="N44" s="39" t="s">
        <v>8186</v>
      </c>
    </row>
    <row r="45" spans="1:14" x14ac:dyDescent="0.2">
      <c r="B45" s="39" t="s">
        <v>166</v>
      </c>
      <c r="C45" s="57"/>
      <c r="D45" s="57"/>
      <c r="E45" s="57"/>
      <c r="F45" s="57"/>
      <c r="G45" s="57"/>
      <c r="H45" s="57">
        <v>94</v>
      </c>
      <c r="I45" s="57">
        <v>67</v>
      </c>
      <c r="J45" s="57"/>
      <c r="K45" s="58"/>
    </row>
    <row r="46" spans="1:14" x14ac:dyDescent="0.2">
      <c r="C46" s="57"/>
      <c r="D46" s="57"/>
      <c r="E46" s="57"/>
      <c r="F46" s="57"/>
      <c r="G46" s="57"/>
      <c r="H46" s="57"/>
      <c r="I46" s="57"/>
      <c r="J46" s="57"/>
      <c r="K46" s="58"/>
    </row>
    <row r="47" spans="1:14" x14ac:dyDescent="0.2">
      <c r="A47" s="39">
        <v>2024</v>
      </c>
      <c r="C47" s="57"/>
      <c r="D47" s="57"/>
      <c r="E47" s="57"/>
      <c r="F47" s="57"/>
      <c r="G47" s="57"/>
      <c r="H47" s="57"/>
      <c r="I47" s="57"/>
      <c r="J47" s="57"/>
      <c r="K47" s="58"/>
    </row>
    <row r="48" spans="1:14" x14ac:dyDescent="0.2">
      <c r="B48" s="26" t="s">
        <v>8300</v>
      </c>
      <c r="C48" s="57"/>
      <c r="D48" s="57"/>
      <c r="E48" s="57"/>
      <c r="F48" s="57"/>
      <c r="G48" s="57"/>
      <c r="H48" s="57">
        <v>385</v>
      </c>
      <c r="I48" s="57">
        <v>293</v>
      </c>
      <c r="J48" s="57"/>
      <c r="K48" s="58"/>
      <c r="M48" s="39" t="s">
        <v>182</v>
      </c>
      <c r="N48" s="26" t="s">
        <v>8303</v>
      </c>
    </row>
    <row r="49" spans="1:14" x14ac:dyDescent="0.2">
      <c r="B49" s="26" t="s">
        <v>8301</v>
      </c>
      <c r="C49" s="57"/>
      <c r="D49" s="57"/>
      <c r="E49" s="57"/>
      <c r="F49" s="57"/>
      <c r="G49" s="57"/>
      <c r="H49" s="57">
        <v>174</v>
      </c>
      <c r="I49" s="57">
        <v>348</v>
      </c>
      <c r="J49" s="57"/>
      <c r="K49" s="58"/>
      <c r="M49" s="39" t="s">
        <v>180</v>
      </c>
      <c r="N49" s="26" t="s">
        <v>8304</v>
      </c>
    </row>
    <row r="50" spans="1:14" x14ac:dyDescent="0.2">
      <c r="B50" s="26" t="s">
        <v>8302</v>
      </c>
      <c r="C50" s="57"/>
      <c r="D50" s="57"/>
      <c r="E50" s="57"/>
      <c r="F50" s="57"/>
      <c r="G50" s="57"/>
      <c r="H50" s="57">
        <v>320</v>
      </c>
      <c r="I50" s="57">
        <v>0</v>
      </c>
      <c r="J50" s="57"/>
      <c r="K50" s="58"/>
      <c r="M50" s="39" t="s">
        <v>184</v>
      </c>
      <c r="N50" s="26" t="s">
        <v>8305</v>
      </c>
    </row>
    <row r="51" spans="1:14" x14ac:dyDescent="0.2">
      <c r="B51" s="26" t="s">
        <v>8293</v>
      </c>
      <c r="C51" s="57"/>
      <c r="D51" s="57"/>
      <c r="E51" s="57"/>
      <c r="F51" s="57"/>
      <c r="G51" s="57"/>
      <c r="H51" s="57">
        <v>186</v>
      </c>
      <c r="I51" s="57">
        <v>0</v>
      </c>
      <c r="J51" s="57"/>
      <c r="K51" s="58"/>
      <c r="M51" s="39" t="s">
        <v>184</v>
      </c>
      <c r="N51" s="26" t="s">
        <v>8306</v>
      </c>
    </row>
    <row r="52" spans="1:14" x14ac:dyDescent="0.2">
      <c r="B52" s="39" t="s">
        <v>221</v>
      </c>
      <c r="C52" s="57"/>
      <c r="D52" s="57"/>
      <c r="E52" s="57"/>
      <c r="F52" s="57"/>
      <c r="G52" s="57"/>
      <c r="H52" s="57">
        <v>213</v>
      </c>
      <c r="I52" s="57">
        <v>384</v>
      </c>
      <c r="J52" s="57"/>
      <c r="K52" s="58"/>
      <c r="N52" s="3" t="s">
        <v>8307</v>
      </c>
    </row>
    <row r="53" spans="1:14" x14ac:dyDescent="0.2">
      <c r="B53" s="39" t="s">
        <v>166</v>
      </c>
      <c r="C53" s="57"/>
      <c r="D53" s="57"/>
      <c r="E53" s="57"/>
      <c r="F53" s="57"/>
      <c r="G53" s="57"/>
      <c r="H53" s="57">
        <v>49</v>
      </c>
      <c r="I53" s="57">
        <v>4</v>
      </c>
      <c r="J53" s="57"/>
      <c r="K53" s="58"/>
    </row>
    <row r="54" spans="1:14" x14ac:dyDescent="0.2">
      <c r="C54" s="57"/>
      <c r="D54" s="57"/>
      <c r="E54" s="57"/>
      <c r="F54" s="57"/>
      <c r="G54" s="57"/>
      <c r="H54" s="57"/>
      <c r="I54" s="57"/>
      <c r="J54" s="57"/>
      <c r="K54" s="58"/>
    </row>
    <row r="55" spans="1:14" x14ac:dyDescent="0.2">
      <c r="C55" s="57"/>
      <c r="D55" s="57"/>
      <c r="E55" s="57"/>
      <c r="F55" s="57"/>
      <c r="G55" s="57"/>
      <c r="H55" s="57"/>
      <c r="I55" s="57"/>
      <c r="J55" s="57"/>
      <c r="K55" s="58"/>
    </row>
    <row r="56" spans="1:14" x14ac:dyDescent="0.2">
      <c r="A56" s="59" t="s">
        <v>6459</v>
      </c>
      <c r="C56" s="57"/>
      <c r="D56" s="57"/>
      <c r="E56" s="57"/>
      <c r="F56" s="57"/>
      <c r="G56" s="57"/>
      <c r="H56" s="57"/>
      <c r="I56" s="57"/>
      <c r="J56" s="57"/>
      <c r="K56" s="58"/>
    </row>
    <row r="57" spans="1:14" x14ac:dyDescent="0.2">
      <c r="B57" s="39" t="s">
        <v>578</v>
      </c>
      <c r="C57" s="57"/>
      <c r="D57" s="57"/>
      <c r="E57" s="57"/>
      <c r="F57" s="57"/>
      <c r="G57" s="57"/>
      <c r="H57" s="57"/>
      <c r="I57" s="48">
        <v>-96</v>
      </c>
      <c r="J57" s="57"/>
      <c r="K57" s="58"/>
      <c r="N57" s="39" t="s">
        <v>8936</v>
      </c>
    </row>
    <row r="58" spans="1:14" x14ac:dyDescent="0.2">
      <c r="B58" s="39" t="s">
        <v>579</v>
      </c>
      <c r="C58" s="57"/>
      <c r="D58" s="57"/>
      <c r="E58" s="57"/>
      <c r="F58" s="57"/>
      <c r="G58" s="57"/>
      <c r="H58" s="57"/>
      <c r="I58" s="48">
        <v>203</v>
      </c>
      <c r="J58" s="57"/>
      <c r="K58" s="58"/>
      <c r="N58" s="39" t="s">
        <v>8935</v>
      </c>
    </row>
    <row r="59" spans="1:14" x14ac:dyDescent="0.2">
      <c r="B59" s="39" t="s">
        <v>5745</v>
      </c>
      <c r="C59" s="57"/>
      <c r="D59" s="57"/>
      <c r="E59" s="57"/>
      <c r="F59" s="57"/>
      <c r="G59" s="57"/>
      <c r="H59" s="57"/>
      <c r="I59" s="57">
        <v>-7</v>
      </c>
      <c r="J59" s="57"/>
      <c r="K59" s="58"/>
    </row>
    <row r="60" spans="1:14" x14ac:dyDescent="0.2">
      <c r="C60" s="57"/>
      <c r="D60" s="57"/>
      <c r="E60" s="57"/>
      <c r="F60" s="57"/>
      <c r="G60" s="57"/>
      <c r="H60" s="57"/>
      <c r="I60" s="57"/>
      <c r="J60" s="57"/>
      <c r="K60" s="58"/>
    </row>
    <row r="61" spans="1:14" x14ac:dyDescent="0.2">
      <c r="C61" s="57"/>
      <c r="D61" s="57"/>
      <c r="E61" s="57"/>
      <c r="F61" s="57"/>
      <c r="G61" s="57"/>
      <c r="H61" s="57"/>
      <c r="I61" s="57"/>
      <c r="J61" s="57"/>
      <c r="K61" s="58"/>
    </row>
    <row r="62" spans="1:14" ht="25.5" x14ac:dyDescent="0.2">
      <c r="A62" s="61" t="s">
        <v>6460</v>
      </c>
      <c r="B62" s="62"/>
      <c r="C62" s="66" t="s">
        <v>3292</v>
      </c>
      <c r="D62" s="66" t="s">
        <v>3293</v>
      </c>
      <c r="E62" s="70" t="s">
        <v>7761</v>
      </c>
      <c r="F62" s="57"/>
      <c r="G62" s="57"/>
      <c r="H62" s="57"/>
      <c r="I62" s="57"/>
      <c r="J62" s="57"/>
      <c r="K62" s="58"/>
    </row>
    <row r="63" spans="1:14" x14ac:dyDescent="0.2">
      <c r="A63" s="62"/>
      <c r="B63" s="62" t="s">
        <v>6461</v>
      </c>
      <c r="C63" s="65">
        <f>-I59</f>
        <v>7</v>
      </c>
      <c r="D63" s="62"/>
      <c r="E63" s="65"/>
      <c r="F63" s="57"/>
      <c r="G63" s="57"/>
      <c r="H63" s="57"/>
      <c r="I63" s="57"/>
      <c r="J63" s="57"/>
      <c r="K63" s="58"/>
    </row>
    <row r="64" spans="1:14" x14ac:dyDescent="0.2">
      <c r="A64" s="62"/>
      <c r="B64" s="68" t="s">
        <v>9013</v>
      </c>
      <c r="C64" s="65">
        <v>-14</v>
      </c>
      <c r="D64" s="65">
        <v>-14</v>
      </c>
      <c r="E64" s="65"/>
      <c r="F64" s="57"/>
      <c r="G64" s="57"/>
      <c r="H64" s="57"/>
      <c r="I64" s="57"/>
      <c r="J64" s="57"/>
      <c r="K64" s="58"/>
      <c r="N64" s="3" t="s">
        <v>9015</v>
      </c>
    </row>
    <row r="65" spans="1:14" x14ac:dyDescent="0.2">
      <c r="A65" s="62"/>
      <c r="B65" s="68" t="s">
        <v>9014</v>
      </c>
      <c r="C65" s="65">
        <v>-18</v>
      </c>
      <c r="D65" s="65">
        <v>-18</v>
      </c>
      <c r="E65" s="65"/>
      <c r="F65" s="57"/>
      <c r="G65" s="57"/>
      <c r="H65" s="57"/>
      <c r="I65" s="57"/>
      <c r="J65" s="57"/>
      <c r="K65" s="58"/>
      <c r="N65" s="3" t="s">
        <v>9016</v>
      </c>
    </row>
    <row r="66" spans="1:14" x14ac:dyDescent="0.2">
      <c r="A66" s="62"/>
      <c r="B66" s="68" t="s">
        <v>8308</v>
      </c>
      <c r="C66" s="65"/>
      <c r="D66" s="65"/>
      <c r="E66" s="65">
        <v>-731</v>
      </c>
      <c r="F66" s="57"/>
      <c r="G66" s="57"/>
      <c r="H66" s="57"/>
      <c r="I66" s="57"/>
      <c r="J66" s="57"/>
      <c r="K66" s="58"/>
      <c r="N66" s="26" t="s">
        <v>8309</v>
      </c>
    </row>
    <row r="67" spans="1:14" x14ac:dyDescent="0.2">
      <c r="A67" s="62"/>
      <c r="B67" s="62"/>
      <c r="C67" s="65"/>
      <c r="D67" s="65"/>
      <c r="E67" s="65"/>
      <c r="F67" s="57"/>
      <c r="G67" s="57"/>
      <c r="H67" s="57"/>
      <c r="I67" s="57"/>
      <c r="J67" s="57"/>
      <c r="K67" s="57"/>
    </row>
    <row r="68" spans="1:14" x14ac:dyDescent="0.2">
      <c r="A68" s="69" t="s">
        <v>146</v>
      </c>
      <c r="B68" s="49"/>
      <c r="C68" s="71">
        <f>SUM(C63:C66)</f>
        <v>-25</v>
      </c>
      <c r="D68" s="71">
        <f t="shared" ref="D68:E68" si="0">SUM(D63:D66)</f>
        <v>-32</v>
      </c>
      <c r="E68" s="71">
        <f t="shared" si="0"/>
        <v>-731</v>
      </c>
      <c r="F68" s="57"/>
      <c r="G68" s="57"/>
      <c r="H68" s="57"/>
      <c r="I68" s="57"/>
      <c r="J68" s="57"/>
      <c r="K68" s="57"/>
    </row>
    <row r="69" spans="1:14" x14ac:dyDescent="0.2">
      <c r="A69" s="62"/>
      <c r="B69" s="49"/>
      <c r="C69" s="50"/>
      <c r="D69" s="50"/>
      <c r="E69" s="50"/>
      <c r="F69" s="57"/>
      <c r="G69" s="57"/>
      <c r="H69" s="57"/>
      <c r="I69" s="57"/>
      <c r="J69" s="57"/>
      <c r="K69" s="57"/>
    </row>
    <row r="70" spans="1:14" x14ac:dyDescent="0.2">
      <c r="A70" s="62" t="s">
        <v>7759</v>
      </c>
      <c r="B70" s="49"/>
      <c r="C70" s="50"/>
      <c r="D70" s="50"/>
      <c r="E70" s="50">
        <f>E68+D68</f>
        <v>-763</v>
      </c>
      <c r="F70" s="57"/>
      <c r="G70" s="57"/>
      <c r="H70" s="57"/>
      <c r="I70" s="57"/>
      <c r="J70" s="57"/>
      <c r="K70" s="57"/>
    </row>
    <row r="71" spans="1:14" x14ac:dyDescent="0.2">
      <c r="C71" s="57"/>
      <c r="D71" s="57"/>
      <c r="E71" s="57"/>
      <c r="F71" s="57"/>
      <c r="G71" s="57"/>
      <c r="H71" s="57"/>
      <c r="I71" s="57"/>
      <c r="J71" s="57"/>
      <c r="K71" s="57"/>
    </row>
    <row r="72" spans="1:14" x14ac:dyDescent="0.2">
      <c r="C72" s="57"/>
      <c r="D72" s="57"/>
      <c r="E72" s="57"/>
      <c r="F72" s="57"/>
      <c r="G72" s="57"/>
      <c r="H72" s="57"/>
      <c r="I72" s="57"/>
      <c r="J72" s="57"/>
      <c r="K72" s="57"/>
    </row>
    <row r="73" spans="1:14" x14ac:dyDescent="0.2">
      <c r="C73" s="57"/>
      <c r="D73" s="57"/>
      <c r="E73" s="57"/>
      <c r="F73" s="57"/>
      <c r="G73" s="57"/>
      <c r="H73" s="57"/>
      <c r="I73" s="57"/>
      <c r="J73" s="57"/>
      <c r="K73" s="57"/>
    </row>
    <row r="74" spans="1:14" x14ac:dyDescent="0.2">
      <c r="C74" s="57"/>
      <c r="D74" s="57"/>
      <c r="E74" s="57"/>
      <c r="F74" s="57"/>
      <c r="G74" s="57"/>
      <c r="H74" s="57"/>
      <c r="I74" s="57"/>
      <c r="J74" s="57"/>
      <c r="K74" s="57"/>
    </row>
    <row r="75" spans="1:14" x14ac:dyDescent="0.2">
      <c r="C75" s="57"/>
      <c r="D75" s="57"/>
      <c r="E75" s="57"/>
      <c r="F75" s="57"/>
      <c r="G75" s="57"/>
      <c r="H75" s="57"/>
      <c r="I75" s="57"/>
      <c r="J75" s="57"/>
      <c r="K75" s="57"/>
    </row>
    <row r="76" spans="1:14" x14ac:dyDescent="0.2">
      <c r="C76" s="57"/>
      <c r="D76" s="57"/>
      <c r="E76" s="57"/>
      <c r="F76" s="57"/>
      <c r="G76" s="57"/>
      <c r="H76" s="57"/>
      <c r="I76" s="57"/>
      <c r="J76" s="57"/>
      <c r="K76" s="57"/>
    </row>
    <row r="77" spans="1:14" x14ac:dyDescent="0.2">
      <c r="C77" s="57"/>
      <c r="D77" s="57"/>
      <c r="E77" s="57"/>
      <c r="F77" s="57"/>
      <c r="G77" s="57"/>
      <c r="H77" s="57"/>
      <c r="I77" s="57"/>
      <c r="J77" s="57"/>
      <c r="K77" s="57"/>
    </row>
    <row r="78" spans="1:14" x14ac:dyDescent="0.2">
      <c r="C78" s="57"/>
      <c r="D78" s="57"/>
      <c r="E78" s="57"/>
      <c r="F78" s="57"/>
      <c r="G78" s="57"/>
      <c r="H78" s="57"/>
      <c r="I78" s="57"/>
      <c r="J78" s="57"/>
      <c r="K78" s="57"/>
    </row>
    <row r="79" spans="1:14" x14ac:dyDescent="0.2">
      <c r="C79" s="57"/>
      <c r="D79" s="57"/>
      <c r="E79" s="57"/>
      <c r="F79" s="57"/>
      <c r="G79" s="57"/>
      <c r="H79" s="57"/>
      <c r="I79" s="57"/>
      <c r="J79" s="57"/>
      <c r="K79" s="57"/>
    </row>
  </sheetData>
  <hyperlinks>
    <hyperlink ref="A1" location="'statewide summary'!Print_Titles" display="Link to Summary Worksheet" xr:uid="{59452165-6AE3-4D6B-8EFA-8902B3EEBBFB}"/>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2/19/2025</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738BC-D753-42DE-8884-AF099BDE2291}">
  <dimension ref="A1:N104"/>
  <sheetViews>
    <sheetView showGridLines="0" workbookViewId="0">
      <pane xSplit="2" ySplit="10" topLeftCell="C11" activePane="bottomRight" state="frozen"/>
      <selection pane="topRight" activeCell="C1" sqref="C1"/>
      <selection pane="bottomLeft" activeCell="A14" sqref="A14"/>
      <selection pane="bottomRight" activeCell="B15" sqref="B15"/>
    </sheetView>
  </sheetViews>
  <sheetFormatPr defaultRowHeight="12.75" x14ac:dyDescent="0.2"/>
  <cols>
    <col min="1" max="1" width="7.7109375" style="39" customWidth="1"/>
    <col min="2" max="2" width="35" style="39" customWidth="1"/>
    <col min="3" max="9" width="13.7109375" style="39" customWidth="1"/>
    <col min="10" max="10" width="1.140625" style="39" customWidth="1"/>
    <col min="11" max="11" width="9.140625" style="39"/>
    <col min="12" max="12" width="1.5703125" style="39" customWidth="1"/>
    <col min="13" max="16384" width="9.140625" style="39"/>
  </cols>
  <sheetData>
    <row r="1" spans="1:11" ht="16.149999999999999" customHeight="1" x14ac:dyDescent="0.2">
      <c r="A1" s="92" t="s">
        <v>8923</v>
      </c>
    </row>
    <row r="2" spans="1:11" ht="14.45" customHeight="1" x14ac:dyDescent="0.2">
      <c r="B2" s="94" t="s">
        <v>1432</v>
      </c>
    </row>
    <row r="3" spans="1:11" ht="2.1" customHeight="1" x14ac:dyDescent="0.2"/>
    <row r="4" spans="1:11" ht="14.45" customHeight="1" x14ac:dyDescent="0.2">
      <c r="B4" s="46" t="s">
        <v>1</v>
      </c>
    </row>
    <row r="5" spans="1:11" ht="1.1499999999999999" customHeight="1" x14ac:dyDescent="0.2"/>
    <row r="6" spans="1:11" ht="14.45" customHeight="1" x14ac:dyDescent="0.2">
      <c r="B6" s="46" t="s">
        <v>2</v>
      </c>
    </row>
    <row r="7" spans="1:11" ht="0.75" customHeight="1" x14ac:dyDescent="0.2"/>
    <row r="8" spans="1:11" ht="14.45" customHeight="1" x14ac:dyDescent="0.2">
      <c r="B8" s="47" t="s">
        <v>3</v>
      </c>
    </row>
    <row r="9" spans="1:11" x14ac:dyDescent="0.2">
      <c r="B9" s="42" t="s">
        <v>4</v>
      </c>
      <c r="C9" s="37" t="s">
        <v>4</v>
      </c>
      <c r="D9" s="37" t="s">
        <v>4</v>
      </c>
      <c r="E9" s="37" t="s">
        <v>4</v>
      </c>
      <c r="F9" s="37" t="s">
        <v>4</v>
      </c>
      <c r="G9" s="37" t="s">
        <v>4</v>
      </c>
      <c r="H9" s="37" t="s">
        <v>5</v>
      </c>
      <c r="I9" s="37" t="s">
        <v>174</v>
      </c>
    </row>
    <row r="10" spans="1:11" x14ac:dyDescent="0.2">
      <c r="B10" s="43" t="s">
        <v>4</v>
      </c>
      <c r="C10" s="38" t="s">
        <v>7</v>
      </c>
      <c r="D10" s="38" t="s">
        <v>8</v>
      </c>
      <c r="E10" s="38" t="s">
        <v>9</v>
      </c>
      <c r="F10" s="38" t="s">
        <v>10</v>
      </c>
      <c r="G10" s="38" t="s">
        <v>11</v>
      </c>
      <c r="H10" s="38" t="s">
        <v>12</v>
      </c>
      <c r="I10" s="38" t="s">
        <v>13</v>
      </c>
      <c r="K10" s="54" t="s">
        <v>331</v>
      </c>
    </row>
    <row r="11" spans="1:11" x14ac:dyDescent="0.2">
      <c r="B11" s="42" t="s">
        <v>153</v>
      </c>
      <c r="C11" s="86">
        <v>0</v>
      </c>
      <c r="D11" s="86">
        <v>0</v>
      </c>
      <c r="E11" s="86">
        <v>0</v>
      </c>
      <c r="F11" s="86">
        <v>0</v>
      </c>
      <c r="G11" s="86">
        <v>0</v>
      </c>
      <c r="H11" s="86">
        <v>9506</v>
      </c>
      <c r="I11" s="86">
        <v>9122</v>
      </c>
    </row>
    <row r="12" spans="1:11" x14ac:dyDescent="0.2">
      <c r="B12" s="42" t="s">
        <v>1430</v>
      </c>
      <c r="C12" s="86">
        <v>3179.5839999999998</v>
      </c>
      <c r="D12" s="86">
        <v>3708.9989999999998</v>
      </c>
      <c r="E12" s="86">
        <v>4018</v>
      </c>
      <c r="F12" s="86">
        <v>5655.5060000000003</v>
      </c>
      <c r="G12" s="86">
        <v>7575.9999799999996</v>
      </c>
      <c r="H12" s="86">
        <v>0</v>
      </c>
      <c r="I12" s="86">
        <v>0</v>
      </c>
    </row>
    <row r="13" spans="1:11" x14ac:dyDescent="0.2">
      <c r="B13" s="45" t="s">
        <v>146</v>
      </c>
      <c r="C13" s="41">
        <v>3179.5839999999998</v>
      </c>
      <c r="D13" s="41">
        <v>3708.9989999999998</v>
      </c>
      <c r="E13" s="41">
        <v>4018</v>
      </c>
      <c r="F13" s="41">
        <v>5655.5060000000003</v>
      </c>
      <c r="G13" s="41">
        <v>7575.9999799999996</v>
      </c>
      <c r="H13" s="41">
        <v>9506</v>
      </c>
      <c r="I13" s="41">
        <v>9122</v>
      </c>
    </row>
    <row r="15" spans="1:11" x14ac:dyDescent="0.2">
      <c r="B15" s="72" t="s">
        <v>9036</v>
      </c>
      <c r="C15" s="87"/>
      <c r="D15" s="87"/>
      <c r="E15" s="87"/>
      <c r="F15" s="87"/>
      <c r="G15" s="87"/>
      <c r="H15" s="87"/>
      <c r="I15" s="88">
        <f>I13+K15</f>
        <v>9122</v>
      </c>
      <c r="K15" s="55">
        <f>SUM(K16:K57)</f>
        <v>0</v>
      </c>
    </row>
    <row r="16" spans="1:11" x14ac:dyDescent="0.2">
      <c r="B16" s="87" t="s">
        <v>257</v>
      </c>
      <c r="C16" s="87"/>
      <c r="D16" s="87"/>
      <c r="E16" s="87"/>
      <c r="F16" s="87"/>
      <c r="G16" s="87"/>
      <c r="H16" s="87"/>
      <c r="I16" s="89">
        <f>I15/I13-1</f>
        <v>0</v>
      </c>
      <c r="K16" s="56"/>
    </row>
    <row r="17" spans="1:14" x14ac:dyDescent="0.2">
      <c r="G17" s="57"/>
      <c r="H17" s="57"/>
      <c r="I17" s="57"/>
      <c r="J17" s="57"/>
      <c r="K17" s="58"/>
    </row>
    <row r="18" spans="1:14" x14ac:dyDescent="0.2">
      <c r="D18" s="57"/>
      <c r="E18" s="57"/>
      <c r="F18" s="57"/>
      <c r="G18" s="57"/>
      <c r="H18" s="57"/>
      <c r="I18" s="57"/>
      <c r="J18" s="57"/>
      <c r="K18" s="58"/>
    </row>
    <row r="19" spans="1:14" x14ac:dyDescent="0.2">
      <c r="A19" s="59" t="s">
        <v>256</v>
      </c>
      <c r="D19" s="57"/>
      <c r="E19" s="57"/>
      <c r="F19" s="57"/>
      <c r="G19" s="57"/>
      <c r="H19" s="57"/>
      <c r="I19" s="57"/>
      <c r="J19" s="57"/>
      <c r="K19" s="58"/>
    </row>
    <row r="20" spans="1:14" x14ac:dyDescent="0.2">
      <c r="C20" s="57"/>
      <c r="D20" s="57"/>
      <c r="E20" s="57"/>
      <c r="F20" s="57"/>
      <c r="G20" s="57"/>
      <c r="H20" s="57"/>
      <c r="I20" s="57"/>
      <c r="J20" s="57"/>
      <c r="K20" s="58"/>
    </row>
    <row r="21" spans="1:14" x14ac:dyDescent="0.2">
      <c r="A21" s="60">
        <v>2021</v>
      </c>
      <c r="C21" s="57"/>
      <c r="D21" s="57"/>
      <c r="E21" s="57"/>
      <c r="F21" s="57"/>
      <c r="G21" s="57"/>
      <c r="H21" s="57"/>
      <c r="I21" s="57"/>
      <c r="J21" s="57"/>
      <c r="K21" s="58"/>
    </row>
    <row r="22" spans="1:14" x14ac:dyDescent="0.2">
      <c r="B22" s="26" t="s">
        <v>8310</v>
      </c>
      <c r="C22" s="57"/>
      <c r="D22" s="57"/>
      <c r="E22" s="57"/>
      <c r="F22" s="57"/>
      <c r="G22" s="57">
        <v>841</v>
      </c>
      <c r="H22" s="57">
        <v>842</v>
      </c>
      <c r="I22" s="57"/>
      <c r="J22" s="57"/>
      <c r="K22" s="58"/>
      <c r="M22" s="39" t="s">
        <v>180</v>
      </c>
      <c r="N22" s="26" t="s">
        <v>8311</v>
      </c>
    </row>
    <row r="23" spans="1:14" x14ac:dyDescent="0.2">
      <c r="B23" s="39" t="s">
        <v>221</v>
      </c>
      <c r="C23" s="57"/>
      <c r="D23" s="57"/>
      <c r="E23" s="57"/>
      <c r="F23" s="57"/>
      <c r="G23" s="57">
        <v>9</v>
      </c>
      <c r="H23" s="57">
        <v>44</v>
      </c>
      <c r="I23" s="57"/>
      <c r="J23" s="57"/>
      <c r="K23" s="58"/>
      <c r="N23" s="3" t="s">
        <v>2345</v>
      </c>
    </row>
    <row r="24" spans="1:14" x14ac:dyDescent="0.2">
      <c r="B24" s="39" t="s">
        <v>166</v>
      </c>
      <c r="C24" s="57"/>
      <c r="D24" s="57"/>
      <c r="E24" s="57"/>
      <c r="F24" s="57"/>
      <c r="G24" s="57">
        <v>34</v>
      </c>
      <c r="H24" s="57">
        <v>-10</v>
      </c>
      <c r="I24" s="57"/>
      <c r="J24" s="57"/>
      <c r="K24" s="58"/>
    </row>
    <row r="25" spans="1:14" x14ac:dyDescent="0.2">
      <c r="C25" s="57"/>
      <c r="D25" s="57"/>
      <c r="E25" s="57"/>
      <c r="F25" s="57"/>
      <c r="G25" s="57"/>
      <c r="H25" s="57"/>
      <c r="I25" s="57"/>
      <c r="J25" s="57"/>
      <c r="K25" s="58"/>
    </row>
    <row r="26" spans="1:14" x14ac:dyDescent="0.2">
      <c r="A26" s="39">
        <v>2022</v>
      </c>
      <c r="C26" s="57"/>
      <c r="D26" s="57"/>
      <c r="E26" s="57"/>
      <c r="F26" s="57"/>
      <c r="G26" s="57"/>
      <c r="H26" s="57"/>
      <c r="I26" s="57"/>
      <c r="J26" s="57"/>
      <c r="K26" s="58"/>
    </row>
    <row r="27" spans="1:14" x14ac:dyDescent="0.2">
      <c r="B27" s="26" t="s">
        <v>8312</v>
      </c>
      <c r="C27" s="57"/>
      <c r="D27" s="57"/>
      <c r="E27" s="57"/>
      <c r="F27" s="57"/>
      <c r="G27" s="57">
        <v>49</v>
      </c>
      <c r="H27" s="57">
        <v>78</v>
      </c>
      <c r="I27" s="57"/>
      <c r="J27" s="57"/>
      <c r="K27" s="58"/>
      <c r="M27" s="39" t="s">
        <v>180</v>
      </c>
      <c r="N27" s="26" t="s">
        <v>8314</v>
      </c>
    </row>
    <row r="28" spans="1:14" x14ac:dyDescent="0.2">
      <c r="B28" s="26" t="s">
        <v>8313</v>
      </c>
      <c r="C28" s="57"/>
      <c r="D28" s="57"/>
      <c r="E28" s="57"/>
      <c r="F28" s="57"/>
      <c r="G28" s="57">
        <v>684</v>
      </c>
      <c r="H28" s="57">
        <v>1094</v>
      </c>
      <c r="I28" s="57"/>
      <c r="J28" s="57"/>
      <c r="K28" s="58"/>
      <c r="M28" s="39" t="s">
        <v>180</v>
      </c>
      <c r="N28" s="26" t="s">
        <v>8315</v>
      </c>
    </row>
    <row r="29" spans="1:14" x14ac:dyDescent="0.2">
      <c r="B29" s="39" t="s">
        <v>221</v>
      </c>
      <c r="C29" s="57"/>
      <c r="D29" s="57"/>
      <c r="E29" s="57"/>
      <c r="F29" s="57"/>
      <c r="G29" s="57">
        <v>60</v>
      </c>
      <c r="H29" s="57">
        <v>122</v>
      </c>
      <c r="I29" s="57"/>
      <c r="J29" s="57"/>
      <c r="K29" s="58"/>
      <c r="N29" s="39" t="s">
        <v>1161</v>
      </c>
    </row>
    <row r="30" spans="1:14" x14ac:dyDescent="0.2">
      <c r="B30" s="39" t="s">
        <v>166</v>
      </c>
      <c r="C30" s="57"/>
      <c r="D30" s="57"/>
      <c r="E30" s="57"/>
      <c r="F30" s="57"/>
      <c r="G30" s="57">
        <v>35</v>
      </c>
      <c r="H30" s="57">
        <v>57</v>
      </c>
      <c r="I30" s="57"/>
      <c r="J30" s="57"/>
      <c r="K30" s="58"/>
    </row>
    <row r="31" spans="1:14" x14ac:dyDescent="0.2">
      <c r="C31" s="57"/>
      <c r="D31" s="57"/>
      <c r="E31" s="57"/>
      <c r="F31" s="57"/>
      <c r="G31" s="57"/>
      <c r="H31" s="57"/>
      <c r="I31" s="57"/>
      <c r="J31" s="57"/>
      <c r="K31" s="58"/>
    </row>
    <row r="32" spans="1:14" x14ac:dyDescent="0.2">
      <c r="A32" s="39">
        <v>2023</v>
      </c>
      <c r="C32" s="57"/>
      <c r="D32" s="57"/>
      <c r="E32" s="57"/>
      <c r="F32" s="57"/>
      <c r="G32" s="57"/>
      <c r="H32" s="57"/>
      <c r="I32" s="57"/>
      <c r="J32" s="57"/>
      <c r="K32" s="58"/>
    </row>
    <row r="33" spans="1:14" x14ac:dyDescent="0.2">
      <c r="B33" s="26" t="s">
        <v>8316</v>
      </c>
      <c r="C33" s="57"/>
      <c r="D33" s="57"/>
      <c r="E33" s="57"/>
      <c r="F33" s="57"/>
      <c r="G33" s="57"/>
      <c r="H33" s="57">
        <v>206</v>
      </c>
      <c r="I33" s="57">
        <v>206</v>
      </c>
      <c r="J33" s="57"/>
      <c r="K33" s="58"/>
      <c r="M33" s="39" t="s">
        <v>180</v>
      </c>
      <c r="N33" s="26" t="s">
        <v>8320</v>
      </c>
    </row>
    <row r="34" spans="1:14" x14ac:dyDescent="0.2">
      <c r="B34" s="26" t="s">
        <v>8317</v>
      </c>
      <c r="C34" s="57"/>
      <c r="D34" s="57"/>
      <c r="E34" s="57"/>
      <c r="F34" s="57"/>
      <c r="G34" s="57"/>
      <c r="H34" s="57">
        <v>104</v>
      </c>
      <c r="I34" s="57">
        <v>104</v>
      </c>
      <c r="J34" s="57"/>
      <c r="K34" s="58"/>
      <c r="M34" s="39" t="s">
        <v>180</v>
      </c>
      <c r="N34" s="26" t="s">
        <v>8321</v>
      </c>
    </row>
    <row r="35" spans="1:14" x14ac:dyDescent="0.2">
      <c r="B35" s="26" t="s">
        <v>8318</v>
      </c>
      <c r="C35" s="57"/>
      <c r="D35" s="57"/>
      <c r="E35" s="57"/>
      <c r="F35" s="57"/>
      <c r="G35" s="57"/>
      <c r="H35" s="57">
        <v>42</v>
      </c>
      <c r="I35" s="57">
        <v>0</v>
      </c>
      <c r="J35" s="57"/>
      <c r="K35" s="58"/>
      <c r="M35" s="39" t="s">
        <v>184</v>
      </c>
      <c r="N35" s="26" t="s">
        <v>8322</v>
      </c>
    </row>
    <row r="36" spans="1:14" x14ac:dyDescent="0.2">
      <c r="B36" s="26" t="s">
        <v>8319</v>
      </c>
      <c r="C36" s="57"/>
      <c r="D36" s="57"/>
      <c r="E36" s="57"/>
      <c r="F36" s="57"/>
      <c r="G36" s="57"/>
      <c r="H36" s="57">
        <v>65</v>
      </c>
      <c r="I36" s="57">
        <v>0</v>
      </c>
      <c r="J36" s="57"/>
      <c r="K36" s="58"/>
      <c r="M36" s="39" t="s">
        <v>184</v>
      </c>
      <c r="N36" s="26" t="s">
        <v>8323</v>
      </c>
    </row>
    <row r="37" spans="1:14" x14ac:dyDescent="0.2">
      <c r="B37" s="39" t="s">
        <v>221</v>
      </c>
      <c r="C37" s="57"/>
      <c r="D37" s="57"/>
      <c r="E37" s="57"/>
      <c r="F37" s="57"/>
      <c r="G37" s="57"/>
      <c r="H37" s="57">
        <v>361</v>
      </c>
      <c r="I37" s="57">
        <v>332</v>
      </c>
      <c r="J37" s="57"/>
      <c r="K37" s="58"/>
      <c r="N37" s="39" t="s">
        <v>8186</v>
      </c>
    </row>
    <row r="38" spans="1:14" x14ac:dyDescent="0.2">
      <c r="B38" s="39" t="s">
        <v>166</v>
      </c>
      <c r="C38" s="57"/>
      <c r="D38" s="57"/>
      <c r="E38" s="57"/>
      <c r="F38" s="57"/>
      <c r="G38" s="57"/>
      <c r="H38" s="57">
        <v>114</v>
      </c>
      <c r="I38" s="57">
        <v>91</v>
      </c>
      <c r="J38" s="57"/>
      <c r="K38" s="58"/>
    </row>
    <row r="39" spans="1:14" x14ac:dyDescent="0.2">
      <c r="C39" s="57"/>
      <c r="D39" s="57"/>
      <c r="E39" s="57"/>
      <c r="F39" s="57"/>
      <c r="G39" s="57"/>
      <c r="H39" s="57"/>
      <c r="I39" s="57"/>
      <c r="J39" s="57"/>
      <c r="K39" s="58"/>
    </row>
    <row r="40" spans="1:14" x14ac:dyDescent="0.2">
      <c r="A40" s="39">
        <v>2024</v>
      </c>
      <c r="C40" s="57"/>
      <c r="D40" s="57"/>
      <c r="E40" s="57"/>
      <c r="F40" s="57"/>
      <c r="G40" s="57"/>
      <c r="H40" s="57"/>
      <c r="I40" s="57"/>
      <c r="J40" s="57"/>
      <c r="K40" s="58"/>
    </row>
    <row r="41" spans="1:14" x14ac:dyDescent="0.2">
      <c r="B41" s="26" t="s">
        <v>8324</v>
      </c>
      <c r="C41" s="57"/>
      <c r="D41" s="57"/>
      <c r="E41" s="57"/>
      <c r="F41" s="57"/>
      <c r="G41" s="57"/>
      <c r="H41" s="57">
        <v>500</v>
      </c>
      <c r="I41" s="57">
        <v>0</v>
      </c>
      <c r="J41" s="57"/>
      <c r="K41" s="58"/>
      <c r="M41" s="39" t="s">
        <v>184</v>
      </c>
      <c r="N41" s="26" t="s">
        <v>8326</v>
      </c>
    </row>
    <row r="42" spans="1:14" x14ac:dyDescent="0.2">
      <c r="B42" s="26" t="s">
        <v>8325</v>
      </c>
      <c r="C42" s="57"/>
      <c r="D42" s="57"/>
      <c r="E42" s="57"/>
      <c r="F42" s="57"/>
      <c r="G42" s="57"/>
      <c r="H42" s="57">
        <v>65</v>
      </c>
      <c r="I42" s="57">
        <v>112</v>
      </c>
      <c r="J42" s="57"/>
      <c r="K42" s="58"/>
      <c r="M42" s="39" t="s">
        <v>182</v>
      </c>
      <c r="N42" s="26" t="s">
        <v>8327</v>
      </c>
    </row>
    <row r="43" spans="1:14" x14ac:dyDescent="0.2">
      <c r="B43" s="39" t="s">
        <v>221</v>
      </c>
      <c r="C43" s="57"/>
      <c r="D43" s="57"/>
      <c r="E43" s="57"/>
      <c r="F43" s="57"/>
      <c r="G43" s="57"/>
      <c r="H43" s="57">
        <v>-6</v>
      </c>
      <c r="I43" s="57">
        <v>-12</v>
      </c>
      <c r="J43" s="57"/>
      <c r="K43" s="58"/>
      <c r="N43" s="3" t="s">
        <v>2338</v>
      </c>
    </row>
    <row r="44" spans="1:14" x14ac:dyDescent="0.2">
      <c r="B44" s="39" t="s">
        <v>166</v>
      </c>
      <c r="C44" s="57"/>
      <c r="D44" s="57"/>
      <c r="E44" s="57"/>
      <c r="F44" s="57"/>
      <c r="G44" s="57"/>
      <c r="H44" s="57">
        <v>45</v>
      </c>
      <c r="I44" s="57">
        <v>6</v>
      </c>
      <c r="J44" s="57"/>
      <c r="K44" s="58"/>
    </row>
    <row r="45" spans="1:14" x14ac:dyDescent="0.2">
      <c r="C45" s="57"/>
      <c r="D45" s="57"/>
      <c r="E45" s="57"/>
      <c r="F45" s="57"/>
      <c r="G45" s="57"/>
      <c r="H45" s="57"/>
      <c r="I45" s="57"/>
      <c r="J45" s="57"/>
      <c r="K45" s="58"/>
    </row>
    <row r="46" spans="1:14" x14ac:dyDescent="0.2">
      <c r="C46" s="57"/>
      <c r="D46" s="57"/>
      <c r="E46" s="57"/>
      <c r="F46" s="57"/>
      <c r="G46" s="57"/>
      <c r="H46" s="57"/>
      <c r="I46" s="57"/>
      <c r="J46" s="57"/>
      <c r="K46" s="58"/>
    </row>
    <row r="47" spans="1:14" x14ac:dyDescent="0.2">
      <c r="A47" s="59" t="s">
        <v>6459</v>
      </c>
      <c r="C47" s="57"/>
      <c r="D47" s="57"/>
      <c r="E47" s="57"/>
      <c r="F47" s="57"/>
      <c r="G47" s="57"/>
      <c r="H47" s="57"/>
      <c r="I47" s="57"/>
      <c r="J47" s="57"/>
      <c r="K47" s="58"/>
    </row>
    <row r="48" spans="1:14" x14ac:dyDescent="0.2">
      <c r="B48" s="39" t="s">
        <v>578</v>
      </c>
      <c r="C48" s="57"/>
      <c r="D48" s="57"/>
      <c r="E48" s="57"/>
      <c r="F48" s="57"/>
      <c r="G48" s="57"/>
      <c r="H48" s="57"/>
      <c r="I48" s="48">
        <v>-57</v>
      </c>
      <c r="J48" s="57"/>
      <c r="K48" s="58"/>
      <c r="N48" s="39" t="s">
        <v>8936</v>
      </c>
    </row>
    <row r="49" spans="1:14" x14ac:dyDescent="0.2">
      <c r="B49" s="39" t="s">
        <v>579</v>
      </c>
      <c r="C49" s="57"/>
      <c r="D49" s="57"/>
      <c r="E49" s="57"/>
      <c r="F49" s="57"/>
      <c r="G49" s="57"/>
      <c r="H49" s="57"/>
      <c r="I49" s="48">
        <v>107</v>
      </c>
      <c r="J49" s="57"/>
      <c r="K49" s="58"/>
      <c r="N49" s="39" t="s">
        <v>8935</v>
      </c>
    </row>
    <row r="50" spans="1:14" x14ac:dyDescent="0.2">
      <c r="B50" s="39" t="s">
        <v>5745</v>
      </c>
      <c r="C50" s="57"/>
      <c r="D50" s="57"/>
      <c r="E50" s="57"/>
      <c r="F50" s="57"/>
      <c r="G50" s="57"/>
      <c r="H50" s="57"/>
      <c r="I50" s="57">
        <v>171</v>
      </c>
      <c r="J50" s="57"/>
      <c r="K50" s="58"/>
    </row>
    <row r="51" spans="1:14" x14ac:dyDescent="0.2">
      <c r="C51" s="57"/>
      <c r="D51" s="57"/>
      <c r="E51" s="57"/>
      <c r="F51" s="57"/>
      <c r="G51" s="57"/>
      <c r="H51" s="57"/>
      <c r="I51" s="57"/>
      <c r="J51" s="57"/>
      <c r="K51" s="58"/>
    </row>
    <row r="52" spans="1:14" x14ac:dyDescent="0.2">
      <c r="C52" s="57"/>
      <c r="D52" s="57"/>
      <c r="E52" s="57"/>
      <c r="F52" s="57"/>
      <c r="G52" s="57"/>
      <c r="H52" s="57"/>
      <c r="I52" s="57"/>
      <c r="J52" s="57"/>
      <c r="K52" s="58"/>
    </row>
    <row r="53" spans="1:14" ht="25.5" x14ac:dyDescent="0.2">
      <c r="A53" s="61" t="s">
        <v>6460</v>
      </c>
      <c r="B53" s="62"/>
      <c r="C53" s="66" t="s">
        <v>3292</v>
      </c>
      <c r="D53" s="66" t="s">
        <v>3293</v>
      </c>
      <c r="E53" s="70" t="s">
        <v>7761</v>
      </c>
      <c r="F53" s="57"/>
      <c r="G53" s="57"/>
      <c r="H53" s="57"/>
      <c r="I53" s="57"/>
      <c r="J53" s="57"/>
      <c r="K53" s="58"/>
    </row>
    <row r="54" spans="1:14" x14ac:dyDescent="0.2">
      <c r="A54" s="62"/>
      <c r="B54" s="62" t="s">
        <v>6461</v>
      </c>
      <c r="C54" s="65">
        <f>-I50</f>
        <v>-171</v>
      </c>
      <c r="D54" s="62"/>
      <c r="E54" s="65"/>
      <c r="F54" s="57"/>
      <c r="G54" s="57"/>
      <c r="H54" s="57"/>
      <c r="I54" s="57"/>
      <c r="J54" s="57"/>
      <c r="K54" s="58"/>
    </row>
    <row r="55" spans="1:14" x14ac:dyDescent="0.2">
      <c r="A55" s="62"/>
      <c r="B55" s="68" t="s">
        <v>9013</v>
      </c>
      <c r="C55" s="65">
        <v>-8</v>
      </c>
      <c r="D55" s="65">
        <v>-8</v>
      </c>
      <c r="E55" s="65"/>
      <c r="F55" s="57"/>
      <c r="G55" s="57"/>
      <c r="H55" s="57"/>
      <c r="I55" s="57"/>
      <c r="J55" s="57"/>
      <c r="K55" s="58"/>
      <c r="N55" s="3" t="s">
        <v>9015</v>
      </c>
    </row>
    <row r="56" spans="1:14" x14ac:dyDescent="0.2">
      <c r="A56" s="62"/>
      <c r="B56" s="68" t="s">
        <v>9014</v>
      </c>
      <c r="C56" s="65">
        <v>-11</v>
      </c>
      <c r="D56" s="65">
        <v>-11</v>
      </c>
      <c r="E56" s="65"/>
      <c r="F56" s="57"/>
      <c r="G56" s="57"/>
      <c r="H56" s="57"/>
      <c r="I56" s="57"/>
      <c r="J56" s="57"/>
      <c r="K56" s="58"/>
      <c r="N56" s="3" t="s">
        <v>9016</v>
      </c>
    </row>
    <row r="57" spans="1:14" x14ac:dyDescent="0.2">
      <c r="A57" s="62"/>
      <c r="B57" s="68" t="s">
        <v>8328</v>
      </c>
      <c r="C57" s="65"/>
      <c r="D57" s="65"/>
      <c r="E57" s="65">
        <v>-126</v>
      </c>
      <c r="F57" s="57"/>
      <c r="G57" s="57"/>
      <c r="H57" s="57"/>
      <c r="I57" s="57"/>
      <c r="J57" s="57"/>
      <c r="K57" s="58"/>
      <c r="N57" s="26" t="s">
        <v>8329</v>
      </c>
    </row>
    <row r="58" spans="1:14" x14ac:dyDescent="0.2">
      <c r="A58" s="62"/>
      <c r="B58" s="62"/>
      <c r="C58" s="65"/>
      <c r="D58" s="65"/>
      <c r="E58" s="65"/>
      <c r="F58" s="57"/>
      <c r="G58" s="57"/>
      <c r="H58" s="57"/>
      <c r="I58" s="57"/>
      <c r="J58" s="57"/>
      <c r="K58" s="57"/>
    </row>
    <row r="59" spans="1:14" x14ac:dyDescent="0.2">
      <c r="A59" s="69" t="s">
        <v>146</v>
      </c>
      <c r="B59" s="49"/>
      <c r="C59" s="71">
        <f>SUM(C54:C57)</f>
        <v>-190</v>
      </c>
      <c r="D59" s="71">
        <f t="shared" ref="D59:E59" si="0">SUM(D54:D57)</f>
        <v>-19</v>
      </c>
      <c r="E59" s="71">
        <f t="shared" si="0"/>
        <v>-126</v>
      </c>
      <c r="F59" s="57"/>
      <c r="G59" s="57"/>
      <c r="H59" s="57"/>
      <c r="I59" s="57"/>
      <c r="J59" s="57"/>
      <c r="K59" s="57"/>
    </row>
    <row r="60" spans="1:14" x14ac:dyDescent="0.2">
      <c r="A60" s="62"/>
      <c r="B60" s="49"/>
      <c r="C60" s="50"/>
      <c r="D60" s="50"/>
      <c r="E60" s="50"/>
      <c r="F60" s="57"/>
      <c r="G60" s="57"/>
      <c r="H60" s="57"/>
      <c r="I60" s="57"/>
      <c r="J60" s="57"/>
      <c r="K60" s="57"/>
    </row>
    <row r="61" spans="1:14" x14ac:dyDescent="0.2">
      <c r="A61" s="62" t="s">
        <v>7759</v>
      </c>
      <c r="B61" s="49"/>
      <c r="C61" s="50"/>
      <c r="D61" s="50"/>
      <c r="E61" s="50">
        <f>E59+D59</f>
        <v>-145</v>
      </c>
      <c r="F61" s="57"/>
      <c r="G61" s="57"/>
      <c r="H61" s="57"/>
      <c r="I61" s="57"/>
      <c r="J61" s="57"/>
      <c r="K61" s="57"/>
    </row>
    <row r="62" spans="1:14" x14ac:dyDescent="0.2">
      <c r="C62" s="57"/>
      <c r="D62" s="57"/>
      <c r="E62" s="57"/>
      <c r="F62" s="57"/>
      <c r="G62" s="57"/>
      <c r="H62" s="57"/>
      <c r="I62" s="57"/>
      <c r="J62" s="57"/>
      <c r="K62" s="57"/>
    </row>
    <row r="63" spans="1:14" x14ac:dyDescent="0.2">
      <c r="C63" s="57"/>
      <c r="D63" s="57"/>
      <c r="E63" s="57"/>
      <c r="F63" s="57"/>
      <c r="G63" s="57"/>
      <c r="H63" s="57"/>
      <c r="I63" s="57"/>
      <c r="J63" s="57"/>
      <c r="K63" s="57"/>
    </row>
    <row r="64" spans="1:14" x14ac:dyDescent="0.2">
      <c r="C64" s="57"/>
      <c r="D64" s="57"/>
      <c r="E64" s="57"/>
      <c r="F64" s="57"/>
      <c r="G64" s="57"/>
      <c r="H64" s="57"/>
      <c r="I64" s="57"/>
      <c r="J64" s="57"/>
      <c r="K64" s="57"/>
    </row>
    <row r="65" spans="3:11" x14ac:dyDescent="0.2">
      <c r="C65" s="57"/>
      <c r="D65" s="57"/>
      <c r="E65" s="57"/>
      <c r="F65" s="57"/>
      <c r="G65" s="57"/>
      <c r="H65" s="57"/>
      <c r="I65" s="57"/>
      <c r="J65" s="57"/>
      <c r="K65" s="57"/>
    </row>
    <row r="66" spans="3:11" x14ac:dyDescent="0.2">
      <c r="C66" s="57"/>
      <c r="D66" s="57"/>
      <c r="E66" s="57"/>
      <c r="F66" s="57"/>
      <c r="G66" s="57"/>
      <c r="H66" s="57"/>
      <c r="I66" s="57"/>
      <c r="J66" s="57"/>
      <c r="K66" s="57"/>
    </row>
    <row r="67" spans="3:11" x14ac:dyDescent="0.2">
      <c r="C67" s="57"/>
      <c r="D67" s="57"/>
      <c r="E67" s="57"/>
      <c r="F67" s="57"/>
      <c r="G67" s="57"/>
      <c r="H67" s="57"/>
      <c r="I67" s="57"/>
      <c r="J67" s="57"/>
      <c r="K67" s="57"/>
    </row>
    <row r="68" spans="3:11" x14ac:dyDescent="0.2">
      <c r="C68" s="57"/>
      <c r="D68" s="57"/>
      <c r="E68" s="57"/>
      <c r="F68" s="57"/>
      <c r="G68" s="57"/>
      <c r="H68" s="57"/>
      <c r="I68" s="57"/>
      <c r="J68" s="57"/>
      <c r="K68" s="57"/>
    </row>
    <row r="69" spans="3:11" x14ac:dyDescent="0.2">
      <c r="C69" s="57"/>
      <c r="D69" s="57"/>
      <c r="E69" s="57"/>
      <c r="F69" s="57"/>
      <c r="G69" s="57"/>
      <c r="H69" s="57"/>
      <c r="I69" s="57"/>
      <c r="J69" s="57"/>
      <c r="K69" s="57"/>
    </row>
    <row r="70" spans="3:11" x14ac:dyDescent="0.2">
      <c r="C70" s="57"/>
      <c r="D70" s="57"/>
      <c r="E70" s="57"/>
      <c r="F70" s="57"/>
      <c r="G70" s="57"/>
      <c r="H70" s="57"/>
      <c r="I70" s="57"/>
      <c r="J70" s="57"/>
      <c r="K70" s="57"/>
    </row>
    <row r="71" spans="3:11" x14ac:dyDescent="0.2">
      <c r="C71" s="57"/>
      <c r="D71" s="57"/>
      <c r="E71" s="57"/>
      <c r="F71" s="57"/>
      <c r="G71" s="57"/>
      <c r="H71" s="57"/>
      <c r="I71" s="57"/>
      <c r="J71" s="57"/>
      <c r="K71" s="57"/>
    </row>
    <row r="72" spans="3:11" x14ac:dyDescent="0.2">
      <c r="C72" s="57"/>
      <c r="D72" s="57"/>
      <c r="E72" s="57"/>
      <c r="F72" s="57"/>
      <c r="G72" s="57"/>
      <c r="H72" s="57"/>
      <c r="I72" s="57"/>
      <c r="J72" s="57"/>
      <c r="K72" s="57"/>
    </row>
    <row r="73" spans="3:11" x14ac:dyDescent="0.2">
      <c r="C73" s="57"/>
      <c r="D73" s="57"/>
      <c r="E73" s="57"/>
      <c r="F73" s="57"/>
      <c r="G73" s="57"/>
      <c r="H73" s="57"/>
      <c r="I73" s="57"/>
      <c r="J73" s="57"/>
      <c r="K73" s="57"/>
    </row>
    <row r="74" spans="3:11" x14ac:dyDescent="0.2">
      <c r="C74" s="57"/>
      <c r="D74" s="57"/>
      <c r="E74" s="57"/>
      <c r="F74" s="57"/>
      <c r="G74" s="57"/>
      <c r="H74" s="57"/>
      <c r="I74" s="57"/>
      <c r="J74" s="57"/>
      <c r="K74" s="57"/>
    </row>
    <row r="75" spans="3:11" x14ac:dyDescent="0.2">
      <c r="C75" s="57"/>
      <c r="D75" s="57"/>
      <c r="E75" s="57"/>
      <c r="F75" s="57"/>
      <c r="G75" s="57"/>
      <c r="H75" s="57"/>
      <c r="I75" s="57"/>
      <c r="J75" s="57"/>
      <c r="K75" s="57"/>
    </row>
    <row r="76" spans="3:11" x14ac:dyDescent="0.2">
      <c r="C76" s="57"/>
      <c r="D76" s="57"/>
      <c r="E76" s="57"/>
      <c r="F76" s="57"/>
      <c r="G76" s="57"/>
      <c r="H76" s="57"/>
      <c r="I76" s="57"/>
      <c r="J76" s="57"/>
      <c r="K76" s="57"/>
    </row>
    <row r="77" spans="3:11" x14ac:dyDescent="0.2">
      <c r="C77" s="57"/>
      <c r="D77" s="57"/>
      <c r="E77" s="57"/>
      <c r="F77" s="57"/>
      <c r="G77" s="57"/>
      <c r="H77" s="57"/>
      <c r="I77" s="57"/>
      <c r="J77" s="57"/>
      <c r="K77" s="57"/>
    </row>
    <row r="78" spans="3:11" x14ac:dyDescent="0.2">
      <c r="C78" s="57"/>
      <c r="D78" s="57"/>
      <c r="E78" s="57"/>
      <c r="F78" s="57"/>
      <c r="G78" s="57"/>
      <c r="H78" s="57"/>
      <c r="I78" s="57"/>
      <c r="J78" s="57"/>
      <c r="K78" s="57"/>
    </row>
    <row r="79" spans="3:11" x14ac:dyDescent="0.2">
      <c r="C79" s="57"/>
      <c r="D79" s="57"/>
      <c r="E79" s="57"/>
      <c r="F79" s="57"/>
      <c r="G79" s="57"/>
      <c r="H79" s="57"/>
      <c r="I79" s="57"/>
      <c r="J79" s="57"/>
      <c r="K79" s="57"/>
    </row>
    <row r="80" spans="3:11" x14ac:dyDescent="0.2">
      <c r="C80" s="57"/>
      <c r="D80" s="57"/>
      <c r="E80" s="57"/>
      <c r="F80" s="57"/>
      <c r="G80" s="57"/>
      <c r="H80" s="57"/>
      <c r="I80" s="57"/>
      <c r="J80" s="57"/>
      <c r="K80" s="57"/>
    </row>
    <row r="81" spans="3:11" x14ac:dyDescent="0.2">
      <c r="C81" s="57"/>
      <c r="D81" s="57"/>
      <c r="E81" s="57"/>
      <c r="F81" s="57"/>
      <c r="G81" s="57"/>
      <c r="H81" s="57"/>
      <c r="I81" s="57"/>
      <c r="J81" s="57"/>
      <c r="K81" s="57"/>
    </row>
    <row r="82" spans="3:11" x14ac:dyDescent="0.2">
      <c r="C82" s="57"/>
      <c r="D82" s="57"/>
      <c r="E82" s="57"/>
      <c r="F82" s="57"/>
      <c r="G82" s="57"/>
      <c r="H82" s="57"/>
      <c r="I82" s="57"/>
      <c r="J82" s="57"/>
      <c r="K82" s="57"/>
    </row>
    <row r="83" spans="3:11" x14ac:dyDescent="0.2">
      <c r="C83" s="57"/>
      <c r="D83" s="57"/>
      <c r="E83" s="57"/>
      <c r="F83" s="57"/>
      <c r="G83" s="57"/>
      <c r="H83" s="57"/>
      <c r="I83" s="57"/>
      <c r="J83" s="57"/>
      <c r="K83" s="57"/>
    </row>
    <row r="84" spans="3:11" x14ac:dyDescent="0.2">
      <c r="C84" s="57"/>
      <c r="D84" s="57"/>
      <c r="E84" s="57"/>
      <c r="F84" s="57"/>
      <c r="G84" s="57"/>
      <c r="H84" s="57"/>
      <c r="I84" s="57"/>
      <c r="J84" s="57"/>
      <c r="K84" s="57"/>
    </row>
    <row r="85" spans="3:11" x14ac:dyDescent="0.2">
      <c r="C85" s="57"/>
      <c r="D85" s="57"/>
      <c r="E85" s="57"/>
      <c r="F85" s="57"/>
      <c r="G85" s="57"/>
      <c r="H85" s="57"/>
      <c r="I85" s="57"/>
      <c r="J85" s="57"/>
      <c r="K85" s="57"/>
    </row>
    <row r="86" spans="3:11" x14ac:dyDescent="0.2">
      <c r="C86" s="57"/>
      <c r="D86" s="57"/>
      <c r="E86" s="57"/>
      <c r="F86" s="57"/>
      <c r="G86" s="57"/>
      <c r="H86" s="57"/>
      <c r="I86" s="57"/>
      <c r="J86" s="57"/>
      <c r="K86" s="57"/>
    </row>
    <row r="87" spans="3:11" x14ac:dyDescent="0.2">
      <c r="C87" s="57"/>
      <c r="D87" s="57"/>
      <c r="E87" s="57"/>
      <c r="F87" s="57"/>
      <c r="G87" s="57"/>
      <c r="H87" s="57"/>
      <c r="I87" s="57"/>
      <c r="J87" s="57"/>
      <c r="K87" s="57"/>
    </row>
    <row r="88" spans="3:11" x14ac:dyDescent="0.2">
      <c r="C88" s="57"/>
      <c r="D88" s="57"/>
      <c r="E88" s="57"/>
      <c r="F88" s="57"/>
      <c r="G88" s="57"/>
      <c r="H88" s="57"/>
      <c r="I88" s="57"/>
      <c r="J88" s="57"/>
      <c r="K88" s="57"/>
    </row>
    <row r="89" spans="3:11" x14ac:dyDescent="0.2">
      <c r="C89" s="57"/>
      <c r="D89" s="57"/>
      <c r="E89" s="57"/>
      <c r="F89" s="57"/>
      <c r="G89" s="57"/>
      <c r="H89" s="57"/>
      <c r="I89" s="57"/>
      <c r="J89" s="57"/>
      <c r="K89" s="57"/>
    </row>
    <row r="90" spans="3:11" x14ac:dyDescent="0.2">
      <c r="C90" s="57"/>
      <c r="D90" s="57"/>
      <c r="E90" s="57"/>
      <c r="F90" s="57"/>
      <c r="G90" s="57"/>
      <c r="H90" s="57"/>
      <c r="I90" s="57"/>
      <c r="J90" s="57"/>
      <c r="K90" s="57"/>
    </row>
    <row r="91" spans="3:11" x14ac:dyDescent="0.2">
      <c r="C91" s="57"/>
      <c r="D91" s="57"/>
      <c r="E91" s="57"/>
      <c r="F91" s="57"/>
      <c r="G91" s="57"/>
      <c r="H91" s="57"/>
      <c r="I91" s="57"/>
      <c r="J91" s="57"/>
      <c r="K91" s="57"/>
    </row>
    <row r="92" spans="3:11" x14ac:dyDescent="0.2">
      <c r="C92" s="57"/>
      <c r="D92" s="57"/>
      <c r="E92" s="57"/>
      <c r="F92" s="57"/>
      <c r="G92" s="57"/>
      <c r="H92" s="57"/>
      <c r="I92" s="57"/>
      <c r="J92" s="57"/>
      <c r="K92" s="57"/>
    </row>
    <row r="93" spans="3:11" x14ac:dyDescent="0.2">
      <c r="C93" s="57"/>
      <c r="D93" s="57"/>
      <c r="E93" s="57"/>
      <c r="F93" s="57"/>
      <c r="G93" s="57"/>
      <c r="H93" s="57"/>
      <c r="I93" s="57"/>
      <c r="J93" s="57"/>
      <c r="K93" s="57"/>
    </row>
    <row r="94" spans="3:11" x14ac:dyDescent="0.2">
      <c r="C94" s="57"/>
      <c r="D94" s="57"/>
      <c r="E94" s="57"/>
      <c r="F94" s="57"/>
      <c r="G94" s="57"/>
      <c r="H94" s="57"/>
      <c r="I94" s="57"/>
      <c r="J94" s="57"/>
      <c r="K94" s="57"/>
    </row>
    <row r="95" spans="3:11" x14ac:dyDescent="0.2">
      <c r="C95" s="57"/>
      <c r="D95" s="57"/>
      <c r="E95" s="57"/>
      <c r="F95" s="57"/>
      <c r="G95" s="57"/>
      <c r="H95" s="57"/>
      <c r="I95" s="57"/>
      <c r="J95" s="57"/>
      <c r="K95" s="57"/>
    </row>
    <row r="96" spans="3:11" x14ac:dyDescent="0.2">
      <c r="C96" s="57"/>
      <c r="D96" s="57"/>
      <c r="E96" s="57"/>
      <c r="F96" s="57"/>
      <c r="G96" s="57"/>
      <c r="H96" s="57"/>
      <c r="I96" s="57"/>
      <c r="J96" s="57"/>
      <c r="K96" s="57"/>
    </row>
    <row r="97" spans="3:11" x14ac:dyDescent="0.2">
      <c r="C97" s="57"/>
      <c r="D97" s="57"/>
      <c r="E97" s="57"/>
      <c r="F97" s="57"/>
      <c r="G97" s="57"/>
      <c r="H97" s="57"/>
      <c r="I97" s="57"/>
      <c r="J97" s="57"/>
      <c r="K97" s="57"/>
    </row>
    <row r="98" spans="3:11" x14ac:dyDescent="0.2">
      <c r="C98" s="57"/>
      <c r="D98" s="57"/>
      <c r="E98" s="57"/>
      <c r="F98" s="57"/>
      <c r="G98" s="57"/>
      <c r="H98" s="57"/>
      <c r="I98" s="57"/>
      <c r="J98" s="57"/>
      <c r="K98" s="57"/>
    </row>
    <row r="99" spans="3:11" x14ac:dyDescent="0.2">
      <c r="C99" s="57"/>
      <c r="D99" s="57"/>
      <c r="E99" s="57"/>
      <c r="F99" s="57"/>
      <c r="G99" s="57"/>
      <c r="H99" s="57"/>
      <c r="I99" s="57"/>
      <c r="J99" s="57"/>
      <c r="K99" s="57"/>
    </row>
    <row r="100" spans="3:11" x14ac:dyDescent="0.2">
      <c r="C100" s="57"/>
      <c r="D100" s="57"/>
      <c r="E100" s="57"/>
      <c r="F100" s="57"/>
      <c r="G100" s="57"/>
      <c r="H100" s="57"/>
      <c r="I100" s="57"/>
      <c r="J100" s="57"/>
      <c r="K100" s="57"/>
    </row>
    <row r="101" spans="3:11" x14ac:dyDescent="0.2">
      <c r="C101" s="57"/>
      <c r="D101" s="57"/>
      <c r="E101" s="57"/>
      <c r="F101" s="57"/>
      <c r="G101" s="57"/>
      <c r="H101" s="57"/>
      <c r="I101" s="57"/>
      <c r="J101" s="57"/>
      <c r="K101" s="57"/>
    </row>
    <row r="102" spans="3:11" x14ac:dyDescent="0.2">
      <c r="C102" s="57"/>
      <c r="D102" s="57"/>
      <c r="E102" s="57"/>
      <c r="F102" s="57"/>
      <c r="G102" s="57"/>
      <c r="H102" s="57"/>
      <c r="I102" s="57"/>
      <c r="J102" s="57"/>
      <c r="K102" s="57"/>
    </row>
    <row r="103" spans="3:11" x14ac:dyDescent="0.2">
      <c r="C103" s="57"/>
      <c r="D103" s="57"/>
      <c r="E103" s="57"/>
      <c r="F103" s="57"/>
      <c r="G103" s="57"/>
      <c r="H103" s="57"/>
      <c r="I103" s="57"/>
      <c r="J103" s="57"/>
      <c r="K103" s="57"/>
    </row>
    <row r="104" spans="3:11" x14ac:dyDescent="0.2">
      <c r="C104" s="57"/>
      <c r="D104" s="57"/>
      <c r="E104" s="57"/>
      <c r="F104" s="57"/>
      <c r="G104" s="57"/>
      <c r="H104" s="57"/>
      <c r="I104" s="57"/>
      <c r="J104" s="57"/>
      <c r="K104" s="57"/>
    </row>
  </sheetData>
  <hyperlinks>
    <hyperlink ref="A1" location="'statewide summary'!Print_Titles" display="Link to Summary Worksheet" xr:uid="{F4854DD4-B6E7-4C87-9B39-31BAA70019B0}"/>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2/19/2025</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3FB66-AB6D-4EC1-9C2E-09C5AA2F8B90}">
  <dimension ref="A1:N56"/>
  <sheetViews>
    <sheetView showGridLines="0" workbookViewId="0">
      <pane xSplit="2" ySplit="10" topLeftCell="C11" activePane="bottomRight" state="frozen"/>
      <selection pane="topRight" activeCell="C1" sqref="C1"/>
      <selection pane="bottomLeft" activeCell="A14" sqref="A14"/>
      <selection pane="bottomRight" activeCell="B16" sqref="B16"/>
    </sheetView>
  </sheetViews>
  <sheetFormatPr defaultRowHeight="12.75" x14ac:dyDescent="0.2"/>
  <cols>
    <col min="1" max="1" width="5.85546875" style="39" customWidth="1"/>
    <col min="2" max="2" width="28.140625" style="39" customWidth="1"/>
    <col min="3" max="9" width="13.7109375" style="39" customWidth="1"/>
    <col min="10" max="10" width="1.7109375" style="39" customWidth="1"/>
    <col min="11" max="11" width="9.140625" style="39"/>
    <col min="12" max="12" width="1.85546875" style="39" customWidth="1"/>
    <col min="13" max="16384" width="9.140625" style="39"/>
  </cols>
  <sheetData>
    <row r="1" spans="1:11" ht="16.149999999999999" customHeight="1" x14ac:dyDescent="0.2">
      <c r="A1" s="92" t="s">
        <v>8923</v>
      </c>
    </row>
    <row r="2" spans="1:11" ht="14.45" customHeight="1" x14ac:dyDescent="0.2">
      <c r="B2" s="94" t="s">
        <v>1433</v>
      </c>
    </row>
    <row r="3" spans="1:11" ht="2.1" customHeight="1" x14ac:dyDescent="0.2"/>
    <row r="4" spans="1:11" ht="14.45" customHeight="1" x14ac:dyDescent="0.2">
      <c r="B4" s="46" t="s">
        <v>1</v>
      </c>
    </row>
    <row r="5" spans="1:11" ht="1.1499999999999999" customHeight="1" x14ac:dyDescent="0.2"/>
    <row r="6" spans="1:11" ht="14.45" customHeight="1" x14ac:dyDescent="0.2">
      <c r="B6" s="46" t="s">
        <v>2</v>
      </c>
    </row>
    <row r="7" spans="1:11" ht="0.75" customHeight="1" x14ac:dyDescent="0.2"/>
    <row r="8" spans="1:11" ht="14.45" customHeight="1" x14ac:dyDescent="0.2">
      <c r="B8" s="47" t="s">
        <v>3</v>
      </c>
    </row>
    <row r="9" spans="1:11" x14ac:dyDescent="0.2">
      <c r="B9" s="42" t="s">
        <v>4</v>
      </c>
      <c r="C9" s="37" t="s">
        <v>4</v>
      </c>
      <c r="D9" s="37" t="s">
        <v>4</v>
      </c>
      <c r="E9" s="37" t="s">
        <v>4</v>
      </c>
      <c r="F9" s="37" t="s">
        <v>4</v>
      </c>
      <c r="G9" s="37" t="s">
        <v>4</v>
      </c>
      <c r="H9" s="37" t="s">
        <v>5</v>
      </c>
      <c r="I9" s="37" t="s">
        <v>174</v>
      </c>
    </row>
    <row r="10" spans="1:11" x14ac:dyDescent="0.2">
      <c r="B10" s="43" t="s">
        <v>4</v>
      </c>
      <c r="C10" s="38" t="s">
        <v>7</v>
      </c>
      <c r="D10" s="38" t="s">
        <v>8</v>
      </c>
      <c r="E10" s="38" t="s">
        <v>9</v>
      </c>
      <c r="F10" s="38" t="s">
        <v>10</v>
      </c>
      <c r="G10" s="38" t="s">
        <v>11</v>
      </c>
      <c r="H10" s="38" t="s">
        <v>12</v>
      </c>
      <c r="I10" s="38" t="s">
        <v>13</v>
      </c>
      <c r="K10" s="54" t="s">
        <v>331</v>
      </c>
    </row>
    <row r="11" spans="1:11" x14ac:dyDescent="0.2">
      <c r="B11" s="42" t="s">
        <v>1441</v>
      </c>
      <c r="C11" s="86">
        <v>1788773.1470000001</v>
      </c>
      <c r="D11" s="86">
        <v>2161513.9410000001</v>
      </c>
      <c r="E11" s="86">
        <v>2265860.2579999999</v>
      </c>
      <c r="F11" s="86">
        <v>2384605.7349999999</v>
      </c>
      <c r="G11" s="86">
        <v>2609406.5752500002</v>
      </c>
      <c r="H11" s="86">
        <v>2873423</v>
      </c>
      <c r="I11" s="86">
        <v>3183852</v>
      </c>
    </row>
    <row r="12" spans="1:11" x14ac:dyDescent="0.2">
      <c r="B12" s="42" t="s">
        <v>1440</v>
      </c>
      <c r="C12" s="86">
        <v>41737.535000000003</v>
      </c>
      <c r="D12" s="86">
        <v>29975</v>
      </c>
      <c r="E12" s="86">
        <v>11108.325000000001</v>
      </c>
      <c r="F12" s="86">
        <v>0</v>
      </c>
      <c r="G12" s="86">
        <v>0</v>
      </c>
      <c r="H12" s="86">
        <v>0</v>
      </c>
      <c r="I12" s="86">
        <v>0</v>
      </c>
    </row>
    <row r="13" spans="1:11" x14ac:dyDescent="0.2">
      <c r="B13" s="42" t="s">
        <v>1439</v>
      </c>
      <c r="C13" s="86">
        <v>714.88699999999994</v>
      </c>
      <c r="D13" s="86">
        <v>528.63</v>
      </c>
      <c r="E13" s="86">
        <v>457.45299999999997</v>
      </c>
      <c r="F13" s="86">
        <v>386.18900000000002</v>
      </c>
      <c r="G13" s="86">
        <v>280.47237999999999</v>
      </c>
      <c r="H13" s="86">
        <v>2800</v>
      </c>
      <c r="I13" s="86">
        <v>2800</v>
      </c>
    </row>
    <row r="14" spans="1:11" x14ac:dyDescent="0.2">
      <c r="B14" s="45" t="s">
        <v>146</v>
      </c>
      <c r="C14" s="41">
        <v>1831225.5689999999</v>
      </c>
      <c r="D14" s="41">
        <v>2192017.571</v>
      </c>
      <c r="E14" s="41">
        <v>2277426.0359999998</v>
      </c>
      <c r="F14" s="41">
        <v>2384991.9240000001</v>
      </c>
      <c r="G14" s="41">
        <v>2609687.0476299999</v>
      </c>
      <c r="H14" s="41">
        <v>2876223</v>
      </c>
      <c r="I14" s="41">
        <v>3186652</v>
      </c>
    </row>
    <row r="16" spans="1:11" x14ac:dyDescent="0.2">
      <c r="B16" s="72" t="s">
        <v>9036</v>
      </c>
      <c r="C16" s="87"/>
      <c r="D16" s="87"/>
      <c r="E16" s="87"/>
      <c r="F16" s="87"/>
      <c r="G16" s="87"/>
      <c r="H16" s="87"/>
      <c r="I16" s="88">
        <f>I14+K16</f>
        <v>3186652</v>
      </c>
      <c r="K16" s="55">
        <f>SUM(K17:K35)</f>
        <v>0</v>
      </c>
    </row>
    <row r="17" spans="1:14" x14ac:dyDescent="0.2">
      <c r="B17" s="87" t="s">
        <v>257</v>
      </c>
      <c r="C17" s="87"/>
      <c r="D17" s="87"/>
      <c r="E17" s="87"/>
      <c r="F17" s="87"/>
      <c r="G17" s="87"/>
      <c r="H17" s="87"/>
      <c r="I17" s="89">
        <f>I16/I14-1</f>
        <v>0</v>
      </c>
      <c r="K17" s="56"/>
    </row>
    <row r="18" spans="1:14" x14ac:dyDescent="0.2">
      <c r="G18" s="57"/>
      <c r="H18" s="57"/>
      <c r="I18" s="57"/>
      <c r="J18" s="57"/>
      <c r="K18" s="58"/>
    </row>
    <row r="19" spans="1:14" x14ac:dyDescent="0.2">
      <c r="D19" s="57"/>
      <c r="E19" s="57"/>
      <c r="F19" s="57"/>
      <c r="G19" s="57"/>
      <c r="H19" s="57"/>
      <c r="I19" s="57"/>
      <c r="J19" s="57"/>
      <c r="K19" s="58"/>
    </row>
    <row r="20" spans="1:14" x14ac:dyDescent="0.2">
      <c r="A20" s="59" t="s">
        <v>256</v>
      </c>
      <c r="D20" s="57"/>
      <c r="E20" s="57"/>
      <c r="F20" s="57"/>
      <c r="G20" s="57"/>
      <c r="H20" s="57"/>
      <c r="I20" s="57"/>
      <c r="J20" s="57"/>
      <c r="K20" s="58"/>
    </row>
    <row r="21" spans="1:14" x14ac:dyDescent="0.2">
      <c r="C21" s="57"/>
      <c r="D21" s="57"/>
      <c r="E21" s="57"/>
      <c r="F21" s="57"/>
      <c r="G21" s="57"/>
      <c r="H21" s="57"/>
      <c r="I21" s="57"/>
      <c r="J21" s="57"/>
      <c r="K21" s="58"/>
    </row>
    <row r="22" spans="1:14" x14ac:dyDescent="0.2">
      <c r="A22" s="60">
        <v>2021</v>
      </c>
      <c r="C22" s="57"/>
      <c r="D22" s="57"/>
      <c r="E22" s="57"/>
      <c r="F22" s="57"/>
      <c r="G22" s="57"/>
      <c r="H22" s="57"/>
      <c r="I22" s="57"/>
      <c r="J22" s="57"/>
      <c r="K22" s="58"/>
    </row>
    <row r="23" spans="1:14" x14ac:dyDescent="0.2">
      <c r="B23" s="26" t="s">
        <v>8330</v>
      </c>
      <c r="C23" s="57"/>
      <c r="D23" s="57"/>
      <c r="E23" s="57"/>
      <c r="F23" s="57"/>
      <c r="G23" s="57">
        <v>37184</v>
      </c>
      <c r="H23" s="57">
        <v>385905</v>
      </c>
      <c r="I23" s="57"/>
      <c r="J23" s="57"/>
      <c r="K23" s="58"/>
      <c r="M23" s="39" t="s">
        <v>182</v>
      </c>
      <c r="N23" s="26" t="s">
        <v>8331</v>
      </c>
    </row>
    <row r="24" spans="1:14" x14ac:dyDescent="0.2">
      <c r="C24" s="57"/>
      <c r="D24" s="57"/>
      <c r="E24" s="57"/>
      <c r="F24" s="57"/>
      <c r="G24" s="57"/>
      <c r="H24" s="57"/>
      <c r="I24" s="57"/>
      <c r="J24" s="57"/>
      <c r="K24" s="58"/>
    </row>
    <row r="25" spans="1:14" x14ac:dyDescent="0.2">
      <c r="A25" s="39">
        <v>2023</v>
      </c>
      <c r="C25" s="57"/>
      <c r="D25" s="57"/>
      <c r="E25" s="57"/>
      <c r="F25" s="57"/>
      <c r="G25" s="57"/>
      <c r="H25" s="57"/>
      <c r="I25" s="57"/>
      <c r="J25" s="57"/>
      <c r="K25" s="58"/>
    </row>
    <row r="26" spans="1:14" x14ac:dyDescent="0.2">
      <c r="B26" s="26" t="s">
        <v>8332</v>
      </c>
      <c r="C26" s="57"/>
      <c r="D26" s="57"/>
      <c r="E26" s="57"/>
      <c r="F26" s="57"/>
      <c r="G26" s="57"/>
      <c r="H26" s="57">
        <v>59663</v>
      </c>
      <c r="I26" s="57">
        <v>433546</v>
      </c>
      <c r="J26" s="57"/>
      <c r="K26" s="58"/>
      <c r="M26" s="39" t="s">
        <v>182</v>
      </c>
      <c r="N26" s="26" t="s">
        <v>8333</v>
      </c>
    </row>
    <row r="27" spans="1:14" x14ac:dyDescent="0.2">
      <c r="C27" s="57"/>
      <c r="D27" s="57"/>
      <c r="E27" s="57"/>
      <c r="F27" s="57"/>
      <c r="G27" s="57"/>
      <c r="H27" s="57"/>
      <c r="I27" s="57"/>
      <c r="J27" s="57"/>
      <c r="K27" s="58"/>
    </row>
    <row r="28" spans="1:14" x14ac:dyDescent="0.2">
      <c r="C28" s="57"/>
      <c r="D28" s="57"/>
      <c r="E28" s="57"/>
      <c r="F28" s="57"/>
      <c r="G28" s="57"/>
      <c r="H28" s="57"/>
      <c r="I28" s="57"/>
      <c r="J28" s="57"/>
      <c r="K28" s="58"/>
    </row>
    <row r="29" spans="1:14" x14ac:dyDescent="0.2">
      <c r="A29" s="59" t="s">
        <v>6459</v>
      </c>
      <c r="C29" s="57"/>
      <c r="D29" s="57"/>
      <c r="E29" s="57"/>
      <c r="F29" s="57"/>
      <c r="G29" s="57"/>
      <c r="H29" s="57"/>
      <c r="I29" s="57"/>
      <c r="J29" s="57"/>
      <c r="K29" s="58"/>
    </row>
    <row r="30" spans="1:14" x14ac:dyDescent="0.2">
      <c r="B30" s="39" t="s">
        <v>8334</v>
      </c>
      <c r="C30" s="57"/>
      <c r="D30" s="57"/>
      <c r="E30" s="57"/>
      <c r="F30" s="57"/>
      <c r="G30" s="57"/>
      <c r="H30" s="57"/>
      <c r="I30" s="57">
        <v>218512</v>
      </c>
      <c r="J30" s="57"/>
      <c r="K30" s="58"/>
      <c r="N30" s="39" t="s">
        <v>8335</v>
      </c>
    </row>
    <row r="31" spans="1:14" x14ac:dyDescent="0.2">
      <c r="C31" s="57"/>
      <c r="D31" s="57"/>
      <c r="E31" s="57"/>
      <c r="F31" s="57"/>
      <c r="G31" s="57"/>
      <c r="H31" s="57"/>
      <c r="I31" s="57"/>
      <c r="J31" s="57"/>
      <c r="K31" s="58"/>
    </row>
    <row r="32" spans="1:14" x14ac:dyDescent="0.2">
      <c r="C32" s="57"/>
      <c r="D32" s="57"/>
      <c r="E32" s="57"/>
      <c r="F32" s="57"/>
      <c r="G32" s="57"/>
      <c r="H32" s="57"/>
      <c r="I32" s="57"/>
      <c r="J32" s="57"/>
      <c r="K32" s="58"/>
    </row>
    <row r="33" spans="1:11" ht="25.5" x14ac:dyDescent="0.2">
      <c r="A33" s="61" t="s">
        <v>6460</v>
      </c>
      <c r="B33" s="62"/>
      <c r="C33" s="66" t="s">
        <v>3292</v>
      </c>
      <c r="D33" s="66" t="s">
        <v>3293</v>
      </c>
      <c r="E33" s="70" t="s">
        <v>7761</v>
      </c>
      <c r="F33" s="57"/>
      <c r="G33" s="57"/>
      <c r="H33" s="57"/>
      <c r="I33" s="57"/>
      <c r="J33" s="57"/>
      <c r="K33" s="58"/>
    </row>
    <row r="34" spans="1:11" x14ac:dyDescent="0.2">
      <c r="A34" s="62"/>
      <c r="B34" s="62"/>
      <c r="C34" s="65"/>
      <c r="D34" s="62"/>
      <c r="E34" s="65"/>
      <c r="F34" s="57"/>
      <c r="G34" s="57"/>
      <c r="H34" s="57"/>
      <c r="I34" s="57"/>
      <c r="J34" s="57"/>
      <c r="K34" s="58"/>
    </row>
    <row r="35" spans="1:11" x14ac:dyDescent="0.2">
      <c r="A35" s="62"/>
      <c r="B35" s="68"/>
      <c r="C35" s="65"/>
      <c r="D35" s="65"/>
      <c r="E35" s="65"/>
      <c r="F35" s="57"/>
      <c r="G35" s="57"/>
      <c r="H35" s="57"/>
      <c r="I35" s="57"/>
      <c r="J35" s="57"/>
      <c r="K35" s="58"/>
    </row>
    <row r="36" spans="1:11" x14ac:dyDescent="0.2">
      <c r="A36" s="62"/>
      <c r="B36" s="62"/>
      <c r="C36" s="65"/>
      <c r="D36" s="65"/>
      <c r="E36" s="65"/>
      <c r="F36" s="57"/>
      <c r="G36" s="57"/>
      <c r="H36" s="57"/>
      <c r="I36" s="57"/>
      <c r="J36" s="57"/>
      <c r="K36" s="57"/>
    </row>
    <row r="37" spans="1:11" x14ac:dyDescent="0.2">
      <c r="A37" s="69" t="s">
        <v>146</v>
      </c>
      <c r="B37" s="49"/>
      <c r="C37" s="71">
        <f>SUM(C34:C35)</f>
        <v>0</v>
      </c>
      <c r="D37" s="71">
        <f t="shared" ref="D37:E37" si="0">SUM(D34:D35)</f>
        <v>0</v>
      </c>
      <c r="E37" s="71">
        <f t="shared" si="0"/>
        <v>0</v>
      </c>
      <c r="F37" s="57"/>
      <c r="G37" s="57"/>
      <c r="H37" s="57"/>
      <c r="I37" s="57"/>
      <c r="J37" s="57"/>
      <c r="K37" s="57"/>
    </row>
    <row r="38" spans="1:11" x14ac:dyDescent="0.2">
      <c r="A38" s="62"/>
      <c r="B38" s="49"/>
      <c r="C38" s="50"/>
      <c r="D38" s="50"/>
      <c r="E38" s="50"/>
      <c r="F38" s="57"/>
      <c r="G38" s="57"/>
      <c r="H38" s="57"/>
      <c r="I38" s="57"/>
      <c r="J38" s="57"/>
      <c r="K38" s="57"/>
    </row>
    <row r="39" spans="1:11" x14ac:dyDescent="0.2">
      <c r="A39" s="62" t="s">
        <v>7759</v>
      </c>
      <c r="B39" s="49"/>
      <c r="C39" s="50"/>
      <c r="D39" s="50"/>
      <c r="E39" s="50">
        <f>E37+D37</f>
        <v>0</v>
      </c>
      <c r="F39" s="57"/>
      <c r="G39" s="57"/>
      <c r="H39" s="57"/>
      <c r="I39" s="57"/>
      <c r="J39" s="57"/>
      <c r="K39" s="57"/>
    </row>
    <row r="40" spans="1:11" x14ac:dyDescent="0.2">
      <c r="C40" s="57"/>
      <c r="D40" s="57"/>
      <c r="E40" s="57"/>
      <c r="F40" s="57"/>
      <c r="G40" s="57"/>
      <c r="H40" s="57"/>
      <c r="I40" s="57"/>
      <c r="J40" s="57"/>
      <c r="K40" s="57"/>
    </row>
    <row r="41" spans="1:11" x14ac:dyDescent="0.2">
      <c r="C41" s="57"/>
      <c r="D41" s="57"/>
      <c r="E41" s="57"/>
      <c r="F41" s="57"/>
      <c r="G41" s="57"/>
      <c r="H41" s="57"/>
      <c r="I41" s="57"/>
      <c r="J41" s="57"/>
      <c r="K41" s="57"/>
    </row>
    <row r="42" spans="1:11" x14ac:dyDescent="0.2">
      <c r="C42" s="57"/>
      <c r="D42" s="57"/>
      <c r="E42" s="57"/>
      <c r="F42" s="57"/>
      <c r="G42" s="57"/>
      <c r="H42" s="57"/>
      <c r="I42" s="57"/>
      <c r="J42" s="57"/>
      <c r="K42" s="57"/>
    </row>
    <row r="43" spans="1:11" x14ac:dyDescent="0.2">
      <c r="C43" s="57"/>
      <c r="D43" s="57"/>
      <c r="E43" s="57"/>
      <c r="F43" s="57"/>
      <c r="G43" s="57"/>
      <c r="H43" s="57"/>
      <c r="I43" s="57"/>
      <c r="J43" s="57"/>
      <c r="K43" s="57"/>
    </row>
    <row r="44" spans="1:11" x14ac:dyDescent="0.2">
      <c r="C44" s="57"/>
      <c r="D44" s="57"/>
      <c r="E44" s="57"/>
      <c r="F44" s="57"/>
      <c r="G44" s="57"/>
      <c r="H44" s="57"/>
      <c r="I44" s="57"/>
      <c r="J44" s="57"/>
      <c r="K44" s="57"/>
    </row>
    <row r="45" spans="1:11" x14ac:dyDescent="0.2">
      <c r="C45" s="57"/>
      <c r="D45" s="57"/>
      <c r="E45" s="57"/>
      <c r="F45" s="57"/>
      <c r="G45" s="57"/>
      <c r="H45" s="57"/>
      <c r="I45" s="57"/>
      <c r="J45" s="57"/>
      <c r="K45" s="57"/>
    </row>
    <row r="46" spans="1:11" x14ac:dyDescent="0.2">
      <c r="C46" s="57"/>
      <c r="D46" s="57"/>
      <c r="E46" s="57"/>
      <c r="F46" s="57"/>
      <c r="G46" s="57"/>
      <c r="H46" s="57"/>
      <c r="I46" s="57"/>
      <c r="J46" s="57"/>
      <c r="K46" s="57"/>
    </row>
    <row r="47" spans="1:11" x14ac:dyDescent="0.2">
      <c r="C47" s="57"/>
      <c r="D47" s="57"/>
      <c r="E47" s="57"/>
      <c r="F47" s="57"/>
      <c r="G47" s="57"/>
      <c r="H47" s="57"/>
      <c r="I47" s="57"/>
      <c r="J47" s="57"/>
      <c r="K47" s="57"/>
    </row>
    <row r="48" spans="1:11" x14ac:dyDescent="0.2">
      <c r="C48" s="57"/>
      <c r="D48" s="57"/>
      <c r="E48" s="57"/>
      <c r="F48" s="57"/>
      <c r="G48" s="57"/>
      <c r="H48" s="57"/>
      <c r="I48" s="57"/>
      <c r="J48" s="57"/>
      <c r="K48" s="57"/>
    </row>
    <row r="49" spans="3:11" x14ac:dyDescent="0.2">
      <c r="C49" s="57"/>
      <c r="D49" s="57"/>
      <c r="E49" s="57"/>
      <c r="F49" s="57"/>
      <c r="G49" s="57"/>
      <c r="H49" s="57"/>
      <c r="I49" s="57"/>
      <c r="J49" s="57"/>
      <c r="K49" s="57"/>
    </row>
    <row r="50" spans="3:11" x14ac:dyDescent="0.2">
      <c r="C50" s="57"/>
      <c r="D50" s="57"/>
      <c r="E50" s="57"/>
      <c r="F50" s="57"/>
      <c r="G50" s="57"/>
      <c r="H50" s="57"/>
      <c r="I50" s="57"/>
      <c r="J50" s="57"/>
      <c r="K50" s="57"/>
    </row>
    <row r="51" spans="3:11" x14ac:dyDescent="0.2">
      <c r="C51" s="57"/>
      <c r="D51" s="57"/>
      <c r="E51" s="57"/>
      <c r="F51" s="57"/>
      <c r="G51" s="57"/>
      <c r="H51" s="57"/>
      <c r="I51" s="57"/>
      <c r="J51" s="57"/>
      <c r="K51" s="57"/>
    </row>
    <row r="52" spans="3:11" x14ac:dyDescent="0.2">
      <c r="C52" s="57"/>
      <c r="D52" s="57"/>
      <c r="E52" s="57"/>
      <c r="F52" s="57"/>
      <c r="G52" s="57"/>
      <c r="H52" s="57"/>
      <c r="I52" s="57"/>
      <c r="J52" s="57"/>
      <c r="K52" s="57"/>
    </row>
    <row r="53" spans="3:11" x14ac:dyDescent="0.2">
      <c r="C53" s="57"/>
      <c r="D53" s="57"/>
      <c r="E53" s="57"/>
      <c r="F53" s="57"/>
      <c r="G53" s="57"/>
      <c r="H53" s="57"/>
      <c r="I53" s="57"/>
      <c r="J53" s="57"/>
      <c r="K53" s="57"/>
    </row>
    <row r="54" spans="3:11" x14ac:dyDescent="0.2">
      <c r="C54" s="57"/>
      <c r="D54" s="57"/>
      <c r="E54" s="57"/>
      <c r="F54" s="57"/>
      <c r="G54" s="57"/>
      <c r="H54" s="57"/>
      <c r="I54" s="57"/>
      <c r="J54" s="57"/>
      <c r="K54" s="57"/>
    </row>
    <row r="55" spans="3:11" x14ac:dyDescent="0.2">
      <c r="C55" s="57"/>
      <c r="D55" s="57"/>
      <c r="E55" s="57"/>
      <c r="F55" s="57"/>
      <c r="G55" s="57"/>
      <c r="H55" s="57"/>
      <c r="I55" s="57"/>
      <c r="J55" s="57"/>
      <c r="K55" s="57"/>
    </row>
    <row r="56" spans="3:11" x14ac:dyDescent="0.2">
      <c r="C56" s="57"/>
      <c r="D56" s="57"/>
      <c r="E56" s="57"/>
      <c r="F56" s="57"/>
      <c r="G56" s="57"/>
      <c r="H56" s="57"/>
      <c r="I56" s="57"/>
      <c r="J56" s="57"/>
      <c r="K56" s="57"/>
    </row>
  </sheetData>
  <hyperlinks>
    <hyperlink ref="A1" location="'statewide summary'!Print_Titles" display="Link to Summary Worksheet" xr:uid="{D1123FB5-A4BA-492B-B058-2D895C3CC903}"/>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2/19/2025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CA68C-911E-400B-A825-A0A3396346D1}">
  <sheetPr codeName="Sheet7"/>
  <dimension ref="A1:N62"/>
  <sheetViews>
    <sheetView showGridLines="0" workbookViewId="0">
      <pane xSplit="2" ySplit="10" topLeftCell="C11" activePane="bottomRight" state="frozen"/>
      <selection activeCell="G39" sqref="G39"/>
      <selection pane="topRight" activeCell="G39" sqref="G39"/>
      <selection pane="bottomLeft" activeCell="G39" sqref="G39"/>
      <selection pane="bottomRight" activeCell="B15" sqref="B15"/>
    </sheetView>
  </sheetViews>
  <sheetFormatPr defaultRowHeight="12.75" x14ac:dyDescent="0.2"/>
  <cols>
    <col min="1" max="1" width="5.42578125" style="3" customWidth="1"/>
    <col min="2" max="2" width="26.7109375" style="3" customWidth="1"/>
    <col min="3" max="9" width="13.7109375" style="3" customWidth="1"/>
    <col min="10" max="10" width="2.42578125" style="3" customWidth="1"/>
    <col min="11" max="11" width="9.140625" style="3"/>
    <col min="12" max="12" width="2.7109375" style="3" customWidth="1"/>
    <col min="13" max="16384" width="9.140625" style="3"/>
  </cols>
  <sheetData>
    <row r="1" spans="1:11" ht="16.149999999999999" customHeight="1" x14ac:dyDescent="0.2">
      <c r="A1" s="92" t="s">
        <v>8923</v>
      </c>
    </row>
    <row r="2" spans="1:11" ht="14.45" customHeight="1" x14ac:dyDescent="0.2">
      <c r="B2" s="90" t="s">
        <v>306</v>
      </c>
    </row>
    <row r="3" spans="1:11" ht="2.1" customHeight="1" x14ac:dyDescent="0.2"/>
    <row r="4" spans="1:11" ht="14.45" customHeight="1" x14ac:dyDescent="0.2">
      <c r="B4" s="15" t="s">
        <v>1</v>
      </c>
    </row>
    <row r="5" spans="1:11" ht="1.1499999999999999" customHeight="1" x14ac:dyDescent="0.2"/>
    <row r="6" spans="1:11" ht="14.45" customHeight="1" x14ac:dyDescent="0.2">
      <c r="B6" s="15" t="s">
        <v>2</v>
      </c>
    </row>
    <row r="7" spans="1:11" ht="0.75" customHeight="1" x14ac:dyDescent="0.2"/>
    <row r="8" spans="1:11" ht="14.45" customHeight="1" x14ac:dyDescent="0.2">
      <c r="B8" s="16" t="s">
        <v>3</v>
      </c>
    </row>
    <row r="9" spans="1:11" x14ac:dyDescent="0.2">
      <c r="B9" s="8" t="s">
        <v>4</v>
      </c>
      <c r="C9" s="1" t="s">
        <v>4</v>
      </c>
      <c r="D9" s="1" t="s">
        <v>4</v>
      </c>
      <c r="E9" s="1" t="s">
        <v>4</v>
      </c>
      <c r="F9" s="1" t="s">
        <v>4</v>
      </c>
      <c r="G9" s="1" t="s">
        <v>4</v>
      </c>
      <c r="H9" s="1" t="s">
        <v>5</v>
      </c>
      <c r="I9" s="21" t="s">
        <v>174</v>
      </c>
    </row>
    <row r="10" spans="1:11" x14ac:dyDescent="0.2">
      <c r="B10" s="9" t="s">
        <v>4</v>
      </c>
      <c r="C10" s="2" t="s">
        <v>7</v>
      </c>
      <c r="D10" s="2" t="s">
        <v>8</v>
      </c>
      <c r="E10" s="2" t="s">
        <v>9</v>
      </c>
      <c r="F10" s="2" t="s">
        <v>10</v>
      </c>
      <c r="G10" s="2" t="s">
        <v>11</v>
      </c>
      <c r="H10" s="2" t="s">
        <v>12</v>
      </c>
      <c r="I10" s="2" t="s">
        <v>13</v>
      </c>
      <c r="K10" s="31" t="s">
        <v>331</v>
      </c>
    </row>
    <row r="11" spans="1:11" x14ac:dyDescent="0.2">
      <c r="B11" s="8" t="s">
        <v>153</v>
      </c>
      <c r="C11" s="76">
        <v>0</v>
      </c>
      <c r="D11" s="76">
        <v>0</v>
      </c>
      <c r="E11" s="76">
        <v>0</v>
      </c>
      <c r="F11" s="76">
        <v>0</v>
      </c>
      <c r="G11" s="76">
        <v>0</v>
      </c>
      <c r="H11" s="76">
        <v>42331</v>
      </c>
      <c r="I11" s="76">
        <v>43855</v>
      </c>
    </row>
    <row r="12" spans="1:11" ht="12.75" customHeight="1" x14ac:dyDescent="0.2">
      <c r="B12" s="12" t="s">
        <v>305</v>
      </c>
      <c r="C12" s="6">
        <v>15864.663</v>
      </c>
      <c r="D12" s="6">
        <v>18537.708999999999</v>
      </c>
      <c r="E12" s="6">
        <v>20689.120999999999</v>
      </c>
      <c r="F12" s="6">
        <v>24321.796999999999</v>
      </c>
      <c r="G12" s="6">
        <v>29416.973989999999</v>
      </c>
      <c r="H12" s="6">
        <v>0</v>
      </c>
      <c r="I12" s="6">
        <v>0</v>
      </c>
    </row>
    <row r="13" spans="1:11" x14ac:dyDescent="0.2">
      <c r="B13" s="13" t="s">
        <v>146</v>
      </c>
      <c r="C13" s="7">
        <v>15864.663</v>
      </c>
      <c r="D13" s="7">
        <v>18537.708999999999</v>
      </c>
      <c r="E13" s="7">
        <v>20689.120999999999</v>
      </c>
      <c r="F13" s="7">
        <v>24321.796999999999</v>
      </c>
      <c r="G13" s="7">
        <v>29416.973989999999</v>
      </c>
      <c r="H13" s="7">
        <v>42331</v>
      </c>
      <c r="I13" s="7">
        <v>43855</v>
      </c>
    </row>
    <row r="15" spans="1:11" x14ac:dyDescent="0.2">
      <c r="B15" s="72" t="s">
        <v>9036</v>
      </c>
      <c r="C15" s="72"/>
      <c r="D15" s="72"/>
      <c r="E15" s="72"/>
      <c r="F15" s="72"/>
      <c r="G15" s="72"/>
      <c r="H15" s="72"/>
      <c r="I15" s="74">
        <f>I13+K15</f>
        <v>43855</v>
      </c>
      <c r="K15" s="32">
        <f>SUM(K16:K59)</f>
        <v>0</v>
      </c>
    </row>
    <row r="16" spans="1:11" x14ac:dyDescent="0.2">
      <c r="B16" s="72" t="s">
        <v>257</v>
      </c>
      <c r="C16" s="72"/>
      <c r="D16" s="72"/>
      <c r="E16" s="72"/>
      <c r="F16" s="72"/>
      <c r="G16" s="72"/>
      <c r="H16" s="72"/>
      <c r="I16" s="75">
        <f>I15/I13-1</f>
        <v>0</v>
      </c>
      <c r="K16" s="33"/>
    </row>
    <row r="17" spans="1:14" x14ac:dyDescent="0.2">
      <c r="K17" s="33"/>
    </row>
    <row r="18" spans="1:14" x14ac:dyDescent="0.2">
      <c r="A18" s="23" t="s">
        <v>256</v>
      </c>
      <c r="K18" s="33"/>
    </row>
    <row r="19" spans="1:14" x14ac:dyDescent="0.2">
      <c r="K19" s="33"/>
    </row>
    <row r="20" spans="1:14" x14ac:dyDescent="0.2">
      <c r="A20" s="18">
        <v>2021</v>
      </c>
      <c r="G20" s="19"/>
      <c r="H20" s="19"/>
      <c r="I20" s="19"/>
      <c r="K20" s="33"/>
    </row>
    <row r="21" spans="1:14" x14ac:dyDescent="0.2">
      <c r="B21" s="3" t="s">
        <v>307</v>
      </c>
      <c r="G21" s="19">
        <v>85</v>
      </c>
      <c r="H21" s="19">
        <v>0</v>
      </c>
      <c r="I21" s="19"/>
      <c r="K21" s="33"/>
      <c r="M21" s="3" t="s">
        <v>180</v>
      </c>
      <c r="N21" s="3" t="s">
        <v>310</v>
      </c>
    </row>
    <row r="22" spans="1:14" x14ac:dyDescent="0.2">
      <c r="B22" s="3" t="s">
        <v>308</v>
      </c>
      <c r="G22" s="19">
        <v>300</v>
      </c>
      <c r="H22" s="19">
        <v>300</v>
      </c>
      <c r="I22" s="19"/>
      <c r="K22" s="33"/>
      <c r="M22" s="3" t="s">
        <v>180</v>
      </c>
      <c r="N22" s="3" t="s">
        <v>311</v>
      </c>
    </row>
    <row r="23" spans="1:14" x14ac:dyDescent="0.2">
      <c r="B23" s="3" t="s">
        <v>309</v>
      </c>
      <c r="G23" s="19">
        <v>664</v>
      </c>
      <c r="H23" s="19">
        <v>664</v>
      </c>
      <c r="I23" s="19"/>
      <c r="K23" s="33"/>
      <c r="M23" s="3" t="s">
        <v>180</v>
      </c>
      <c r="N23" s="3" t="s">
        <v>312</v>
      </c>
    </row>
    <row r="24" spans="1:14" x14ac:dyDescent="0.2">
      <c r="B24" s="3" t="s">
        <v>221</v>
      </c>
      <c r="G24" s="19">
        <v>29</v>
      </c>
      <c r="H24" s="19">
        <v>138</v>
      </c>
      <c r="I24" s="19"/>
      <c r="K24" s="33"/>
      <c r="M24" s="3" t="s">
        <v>180</v>
      </c>
      <c r="N24" s="26" t="s">
        <v>264</v>
      </c>
    </row>
    <row r="25" spans="1:14" x14ac:dyDescent="0.2">
      <c r="B25" s="3" t="s">
        <v>166</v>
      </c>
      <c r="G25" s="19">
        <v>53</v>
      </c>
      <c r="H25" s="19">
        <v>-27</v>
      </c>
      <c r="I25" s="19"/>
      <c r="K25" s="33"/>
    </row>
    <row r="26" spans="1:14" x14ac:dyDescent="0.2">
      <c r="G26" s="19"/>
      <c r="H26" s="19"/>
      <c r="I26" s="19"/>
      <c r="K26" s="33"/>
    </row>
    <row r="27" spans="1:14" x14ac:dyDescent="0.2">
      <c r="A27" s="3">
        <v>2022</v>
      </c>
      <c r="G27" s="19"/>
      <c r="H27" s="19"/>
      <c r="I27" s="19"/>
      <c r="K27" s="33"/>
    </row>
    <row r="28" spans="1:14" x14ac:dyDescent="0.2">
      <c r="B28" s="3" t="s">
        <v>313</v>
      </c>
      <c r="G28" s="19">
        <v>250</v>
      </c>
      <c r="H28" s="19">
        <v>0</v>
      </c>
      <c r="I28" s="19"/>
      <c r="K28" s="33"/>
      <c r="M28" s="3" t="s">
        <v>184</v>
      </c>
      <c r="N28" s="3" t="s">
        <v>317</v>
      </c>
    </row>
    <row r="29" spans="1:14" x14ac:dyDescent="0.2">
      <c r="B29" s="3" t="s">
        <v>314</v>
      </c>
      <c r="G29" s="19">
        <v>225</v>
      </c>
      <c r="H29" s="19">
        <v>302</v>
      </c>
      <c r="I29" s="19"/>
      <c r="K29" s="33"/>
      <c r="M29" s="3" t="s">
        <v>180</v>
      </c>
      <c r="N29" s="3" t="s">
        <v>318</v>
      </c>
    </row>
    <row r="30" spans="1:14" x14ac:dyDescent="0.2">
      <c r="B30" s="3" t="s">
        <v>315</v>
      </c>
      <c r="G30" s="19">
        <v>900</v>
      </c>
      <c r="H30" s="19">
        <v>1800</v>
      </c>
      <c r="I30" s="19"/>
      <c r="K30" s="33"/>
      <c r="M30" s="3" t="s">
        <v>180</v>
      </c>
      <c r="N30" s="3" t="s">
        <v>319</v>
      </c>
    </row>
    <row r="31" spans="1:14" x14ac:dyDescent="0.2">
      <c r="B31" s="3" t="s">
        <v>316</v>
      </c>
      <c r="G31" s="19">
        <v>502</v>
      </c>
      <c r="H31" s="19">
        <v>572</v>
      </c>
      <c r="I31" s="19"/>
      <c r="K31" s="33"/>
      <c r="M31" s="3" t="s">
        <v>180</v>
      </c>
      <c r="N31" s="3" t="s">
        <v>320</v>
      </c>
    </row>
    <row r="32" spans="1:14" x14ac:dyDescent="0.2">
      <c r="B32" s="3" t="s">
        <v>221</v>
      </c>
      <c r="G32" s="19">
        <v>297</v>
      </c>
      <c r="H32" s="19">
        <v>598</v>
      </c>
      <c r="I32" s="19"/>
      <c r="K32" s="33"/>
      <c r="N32" s="3" t="s">
        <v>1022</v>
      </c>
    </row>
    <row r="33" spans="1:14" x14ac:dyDescent="0.2">
      <c r="B33" s="3" t="s">
        <v>166</v>
      </c>
      <c r="G33" s="19">
        <v>49</v>
      </c>
      <c r="H33" s="19">
        <v>100</v>
      </c>
      <c r="I33" s="19"/>
      <c r="K33" s="33"/>
    </row>
    <row r="34" spans="1:14" x14ac:dyDescent="0.2">
      <c r="G34" s="19"/>
      <c r="H34" s="19"/>
      <c r="I34" s="19"/>
      <c r="K34" s="33"/>
    </row>
    <row r="35" spans="1:14" x14ac:dyDescent="0.2">
      <c r="A35" s="3">
        <v>2023</v>
      </c>
      <c r="G35" s="19"/>
      <c r="H35" s="19"/>
      <c r="I35" s="19"/>
      <c r="K35" s="33"/>
    </row>
    <row r="36" spans="1:14" x14ac:dyDescent="0.2">
      <c r="B36" s="3" t="s">
        <v>321</v>
      </c>
      <c r="G36" s="19"/>
      <c r="H36" s="19">
        <v>300</v>
      </c>
      <c r="I36" s="19">
        <v>200</v>
      </c>
      <c r="K36" s="33"/>
      <c r="M36" s="3" t="s">
        <v>180</v>
      </c>
      <c r="N36" s="3" t="s">
        <v>325</v>
      </c>
    </row>
    <row r="37" spans="1:14" x14ac:dyDescent="0.2">
      <c r="B37" s="3" t="s">
        <v>322</v>
      </c>
      <c r="G37" s="19"/>
      <c r="H37" s="19">
        <v>320</v>
      </c>
      <c r="I37" s="19">
        <v>320</v>
      </c>
      <c r="K37" s="33"/>
      <c r="M37" s="3" t="s">
        <v>180</v>
      </c>
      <c r="N37" s="3" t="s">
        <v>326</v>
      </c>
    </row>
    <row r="38" spans="1:14" x14ac:dyDescent="0.2">
      <c r="B38" s="3" t="s">
        <v>323</v>
      </c>
      <c r="G38" s="19"/>
      <c r="H38" s="19">
        <v>3600</v>
      </c>
      <c r="I38" s="19">
        <v>1570</v>
      </c>
      <c r="K38" s="33"/>
      <c r="M38" s="3" t="s">
        <v>182</v>
      </c>
      <c r="N38" s="3" t="s">
        <v>327</v>
      </c>
    </row>
    <row r="39" spans="1:14" x14ac:dyDescent="0.2">
      <c r="B39" s="3" t="s">
        <v>324</v>
      </c>
      <c r="G39" s="19"/>
      <c r="H39" s="19">
        <v>250</v>
      </c>
      <c r="I39" s="19">
        <v>0</v>
      </c>
      <c r="K39" s="33"/>
      <c r="M39" s="3" t="s">
        <v>184</v>
      </c>
      <c r="N39" s="3" t="s">
        <v>328</v>
      </c>
    </row>
    <row r="40" spans="1:14" x14ac:dyDescent="0.2">
      <c r="B40" s="3" t="s">
        <v>221</v>
      </c>
      <c r="G40" s="19"/>
      <c r="H40" s="19">
        <v>1105</v>
      </c>
      <c r="I40" s="19">
        <v>1095</v>
      </c>
      <c r="K40" s="33"/>
      <c r="N40" s="3" t="s">
        <v>199</v>
      </c>
    </row>
    <row r="41" spans="1:14" x14ac:dyDescent="0.2">
      <c r="B41" s="3" t="s">
        <v>166</v>
      </c>
      <c r="G41" s="19"/>
      <c r="H41" s="19">
        <v>79</v>
      </c>
      <c r="I41" s="19">
        <v>-2</v>
      </c>
      <c r="K41" s="33"/>
    </row>
    <row r="42" spans="1:14" x14ac:dyDescent="0.2">
      <c r="G42" s="19"/>
      <c r="H42" s="19"/>
      <c r="I42" s="19"/>
      <c r="K42" s="33"/>
    </row>
    <row r="43" spans="1:14" x14ac:dyDescent="0.2">
      <c r="A43" s="3">
        <v>2024</v>
      </c>
      <c r="G43" s="19"/>
      <c r="H43" s="19"/>
      <c r="I43" s="19"/>
      <c r="K43" s="33"/>
    </row>
    <row r="44" spans="1:14" x14ac:dyDescent="0.2">
      <c r="B44" s="3" t="s">
        <v>221</v>
      </c>
      <c r="G44" s="19"/>
      <c r="H44" s="19">
        <v>-14</v>
      </c>
      <c r="I44" s="19">
        <v>-26</v>
      </c>
      <c r="K44" s="33"/>
      <c r="N44" s="3" t="s">
        <v>297</v>
      </c>
    </row>
    <row r="45" spans="1:14" x14ac:dyDescent="0.2">
      <c r="B45" s="3" t="s">
        <v>166</v>
      </c>
      <c r="G45" s="19"/>
      <c r="H45" s="19">
        <v>93</v>
      </c>
      <c r="I45" s="19">
        <v>22</v>
      </c>
      <c r="K45" s="33"/>
    </row>
    <row r="46" spans="1:14" x14ac:dyDescent="0.2">
      <c r="G46" s="19"/>
      <c r="H46" s="19"/>
      <c r="I46" s="19"/>
      <c r="K46" s="33"/>
    </row>
    <row r="47" spans="1:14" x14ac:dyDescent="0.2">
      <c r="G47" s="19"/>
      <c r="H47" s="19"/>
      <c r="I47" s="19"/>
      <c r="K47" s="33"/>
    </row>
    <row r="48" spans="1:14" x14ac:dyDescent="0.2">
      <c r="A48" s="23" t="s">
        <v>6459</v>
      </c>
      <c r="G48" s="19"/>
      <c r="H48" s="19"/>
      <c r="I48" s="19"/>
      <c r="K48" s="33"/>
    </row>
    <row r="49" spans="1:14" x14ac:dyDescent="0.2">
      <c r="B49" s="3" t="s">
        <v>580</v>
      </c>
      <c r="G49" s="19"/>
      <c r="H49" s="19"/>
      <c r="I49" s="19">
        <v>5</v>
      </c>
      <c r="K49" s="33"/>
    </row>
    <row r="50" spans="1:14" x14ac:dyDescent="0.2">
      <c r="B50" s="3" t="s">
        <v>579</v>
      </c>
      <c r="G50" s="19"/>
      <c r="H50" s="19"/>
      <c r="I50" s="19">
        <v>338</v>
      </c>
      <c r="K50" s="33"/>
      <c r="N50" s="3" t="s">
        <v>8935</v>
      </c>
    </row>
    <row r="51" spans="1:14" x14ac:dyDescent="0.2">
      <c r="B51" s="3" t="s">
        <v>578</v>
      </c>
      <c r="G51" s="19"/>
      <c r="H51" s="19"/>
      <c r="I51" s="19">
        <v>-296</v>
      </c>
      <c r="K51" s="33"/>
      <c r="N51" s="3" t="s">
        <v>8936</v>
      </c>
    </row>
    <row r="52" spans="1:14" x14ac:dyDescent="0.2">
      <c r="B52" s="3" t="s">
        <v>587</v>
      </c>
      <c r="G52" s="19"/>
      <c r="H52" s="19"/>
      <c r="I52" s="19">
        <v>1255</v>
      </c>
      <c r="K52" s="33"/>
      <c r="N52" s="3" t="s">
        <v>8945</v>
      </c>
    </row>
    <row r="53" spans="1:14" x14ac:dyDescent="0.2">
      <c r="B53" s="3" t="s">
        <v>588</v>
      </c>
      <c r="G53" s="19"/>
      <c r="H53" s="19"/>
      <c r="I53" s="19">
        <v>755</v>
      </c>
      <c r="K53" s="33"/>
      <c r="N53" s="3" t="s">
        <v>8946</v>
      </c>
    </row>
    <row r="54" spans="1:14" x14ac:dyDescent="0.2">
      <c r="B54" s="3" t="s">
        <v>589</v>
      </c>
      <c r="G54" s="19"/>
      <c r="H54" s="19"/>
      <c r="I54" s="19">
        <v>4248</v>
      </c>
      <c r="K54" s="33"/>
      <c r="N54" s="3" t="s">
        <v>8947</v>
      </c>
    </row>
    <row r="55" spans="1:14" x14ac:dyDescent="0.2">
      <c r="B55" s="3" t="s">
        <v>584</v>
      </c>
      <c r="G55" s="19"/>
      <c r="H55" s="19"/>
      <c r="I55" s="19">
        <v>1108</v>
      </c>
      <c r="K55" s="33"/>
      <c r="N55" s="3" t="s">
        <v>8941</v>
      </c>
    </row>
    <row r="56" spans="1:14" x14ac:dyDescent="0.2">
      <c r="K56" s="30"/>
    </row>
    <row r="57" spans="1:14" x14ac:dyDescent="0.2">
      <c r="K57" s="30"/>
    </row>
    <row r="58" spans="1:14" ht="25.5" x14ac:dyDescent="0.2">
      <c r="A58" s="61" t="s">
        <v>6460</v>
      </c>
      <c r="B58" s="62"/>
      <c r="C58" s="66" t="s">
        <v>3292</v>
      </c>
      <c r="D58" s="66" t="s">
        <v>3293</v>
      </c>
      <c r="E58" s="70" t="s">
        <v>7761</v>
      </c>
      <c r="K58" s="30"/>
    </row>
    <row r="59" spans="1:14" x14ac:dyDescent="0.2">
      <c r="A59" s="62"/>
      <c r="B59" s="68"/>
      <c r="C59" s="65"/>
      <c r="D59" s="62"/>
      <c r="E59" s="65"/>
      <c r="K59" s="30"/>
    </row>
    <row r="60" spans="1:14" x14ac:dyDescent="0.2">
      <c r="A60" s="69" t="s">
        <v>146</v>
      </c>
      <c r="B60" s="49"/>
      <c r="C60" s="71">
        <f>SUM(C59:C59)</f>
        <v>0</v>
      </c>
      <c r="D60" s="71">
        <f>SUM(D59:D59)</f>
        <v>0</v>
      </c>
      <c r="E60" s="71">
        <f>SUM(E59:E59)</f>
        <v>0</v>
      </c>
    </row>
    <row r="61" spans="1:14" x14ac:dyDescent="0.2">
      <c r="A61" s="62"/>
      <c r="B61" s="49"/>
      <c r="C61" s="49"/>
      <c r="D61" s="49"/>
      <c r="E61" s="49"/>
    </row>
    <row r="62" spans="1:14" x14ac:dyDescent="0.2">
      <c r="A62" s="62" t="s">
        <v>7759</v>
      </c>
      <c r="B62" s="49"/>
      <c r="C62" s="49"/>
      <c r="D62" s="49"/>
      <c r="E62" s="50">
        <f>E60+D60</f>
        <v>0</v>
      </c>
    </row>
  </sheetData>
  <hyperlinks>
    <hyperlink ref="A1" location="'statewide summary'!Print_Titles" display="Link to Summary Worksheet" xr:uid="{B8C2DAAB-89F6-4901-9F6A-564E94D4D898}"/>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2/17/2025</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2C07B-CCC4-4D5B-A5EF-AAE7043D2990}">
  <dimension ref="A1:N164"/>
  <sheetViews>
    <sheetView showGridLines="0" workbookViewId="0">
      <pane xSplit="2" ySplit="10" topLeftCell="C11" activePane="bottomRight" state="frozen"/>
      <selection pane="topRight" activeCell="C1" sqref="C1"/>
      <selection pane="bottomLeft" activeCell="A14" sqref="A14"/>
      <selection pane="bottomRight" activeCell="B15" sqref="B15"/>
    </sheetView>
  </sheetViews>
  <sheetFormatPr defaultRowHeight="12.75" x14ac:dyDescent="0.2"/>
  <cols>
    <col min="1" max="1" width="5.85546875" style="39" customWidth="1"/>
    <col min="2" max="2" width="31.7109375" style="39" customWidth="1"/>
    <col min="3" max="9" width="13.7109375" style="39" customWidth="1"/>
    <col min="10" max="10" width="1.42578125" style="39" customWidth="1"/>
    <col min="11" max="11" width="9.140625" style="39"/>
    <col min="12" max="12" width="1.85546875" style="39" customWidth="1"/>
    <col min="13" max="16384" width="9.140625" style="39"/>
  </cols>
  <sheetData>
    <row r="1" spans="1:11" ht="16.149999999999999" customHeight="1" x14ac:dyDescent="0.2">
      <c r="A1" s="92" t="s">
        <v>8923</v>
      </c>
    </row>
    <row r="2" spans="1:11" ht="14.45" customHeight="1" x14ac:dyDescent="0.2">
      <c r="B2" s="94" t="s">
        <v>1434</v>
      </c>
    </row>
    <row r="3" spans="1:11" ht="2.1" customHeight="1" x14ac:dyDescent="0.2"/>
    <row r="4" spans="1:11" ht="14.45" customHeight="1" x14ac:dyDescent="0.2">
      <c r="B4" s="46" t="s">
        <v>1</v>
      </c>
    </row>
    <row r="5" spans="1:11" ht="1.1499999999999999" customHeight="1" x14ac:dyDescent="0.2"/>
    <row r="6" spans="1:11" ht="14.45" customHeight="1" x14ac:dyDescent="0.2">
      <c r="B6" s="46" t="s">
        <v>2</v>
      </c>
    </row>
    <row r="7" spans="1:11" ht="0.75" customHeight="1" x14ac:dyDescent="0.2"/>
    <row r="8" spans="1:11" ht="14.45" customHeight="1" x14ac:dyDescent="0.2">
      <c r="B8" s="47" t="s">
        <v>3</v>
      </c>
    </row>
    <row r="9" spans="1:11" x14ac:dyDescent="0.2">
      <c r="B9" s="42" t="s">
        <v>4</v>
      </c>
      <c r="C9" s="37" t="s">
        <v>4</v>
      </c>
      <c r="D9" s="37" t="s">
        <v>4</v>
      </c>
      <c r="E9" s="37" t="s">
        <v>4</v>
      </c>
      <c r="F9" s="37" t="s">
        <v>4</v>
      </c>
      <c r="G9" s="37" t="s">
        <v>4</v>
      </c>
      <c r="H9" s="37" t="s">
        <v>5</v>
      </c>
      <c r="I9" s="37" t="s">
        <v>174</v>
      </c>
    </row>
    <row r="10" spans="1:11" x14ac:dyDescent="0.2">
      <c r="B10" s="43" t="s">
        <v>4</v>
      </c>
      <c r="C10" s="38" t="s">
        <v>7</v>
      </c>
      <c r="D10" s="38" t="s">
        <v>8</v>
      </c>
      <c r="E10" s="38" t="s">
        <v>9</v>
      </c>
      <c r="F10" s="38" t="s">
        <v>10</v>
      </c>
      <c r="G10" s="38" t="s">
        <v>11</v>
      </c>
      <c r="H10" s="38" t="s">
        <v>12</v>
      </c>
      <c r="I10" s="38" t="s">
        <v>13</v>
      </c>
      <c r="K10" s="54" t="s">
        <v>331</v>
      </c>
    </row>
    <row r="11" spans="1:11" x14ac:dyDescent="0.2">
      <c r="B11" s="42" t="s">
        <v>153</v>
      </c>
      <c r="C11" s="86">
        <v>0</v>
      </c>
      <c r="D11" s="86">
        <v>0</v>
      </c>
      <c r="E11" s="86">
        <v>0</v>
      </c>
      <c r="F11" s="86">
        <v>0</v>
      </c>
      <c r="G11" s="86">
        <v>0</v>
      </c>
      <c r="H11" s="86">
        <v>716690</v>
      </c>
      <c r="I11" s="86">
        <v>589186</v>
      </c>
    </row>
    <row r="12" spans="1:11" x14ac:dyDescent="0.2">
      <c r="B12" s="44" t="s">
        <v>1442</v>
      </c>
      <c r="C12" s="40">
        <v>54153</v>
      </c>
      <c r="D12" s="40">
        <v>112581.40399999999</v>
      </c>
      <c r="E12" s="40">
        <v>117503</v>
      </c>
      <c r="F12" s="40">
        <v>319114.755</v>
      </c>
      <c r="G12" s="40">
        <v>4264172.9800000004</v>
      </c>
      <c r="H12" s="40">
        <v>0</v>
      </c>
      <c r="I12" s="40">
        <v>0</v>
      </c>
    </row>
    <row r="13" spans="1:11" x14ac:dyDescent="0.2">
      <c r="B13" s="45" t="s">
        <v>146</v>
      </c>
      <c r="C13" s="41">
        <v>54153</v>
      </c>
      <c r="D13" s="41">
        <v>112581.40399999999</v>
      </c>
      <c r="E13" s="41">
        <v>117503</v>
      </c>
      <c r="F13" s="41">
        <v>319114.755</v>
      </c>
      <c r="G13" s="41">
        <v>4264172.9800000004</v>
      </c>
      <c r="H13" s="41">
        <v>716690</v>
      </c>
      <c r="I13" s="41">
        <v>589186</v>
      </c>
    </row>
    <row r="15" spans="1:11" x14ac:dyDescent="0.2">
      <c r="B15" s="72" t="s">
        <v>9036</v>
      </c>
      <c r="C15" s="87"/>
      <c r="D15" s="87"/>
      <c r="E15" s="87"/>
      <c r="F15" s="87"/>
      <c r="G15" s="87"/>
      <c r="H15" s="87"/>
      <c r="I15" s="88">
        <f>I13+K15</f>
        <v>589186</v>
      </c>
      <c r="K15" s="55">
        <f>SUM(K16:K136)</f>
        <v>0</v>
      </c>
    </row>
    <row r="16" spans="1:11" x14ac:dyDescent="0.2">
      <c r="B16" s="87" t="s">
        <v>257</v>
      </c>
      <c r="C16" s="87"/>
      <c r="D16" s="87"/>
      <c r="E16" s="87"/>
      <c r="F16" s="87"/>
      <c r="G16" s="87"/>
      <c r="H16" s="87"/>
      <c r="I16" s="89">
        <f>I15/I13-1</f>
        <v>0</v>
      </c>
      <c r="K16" s="56"/>
    </row>
    <row r="17" spans="1:14" x14ac:dyDescent="0.2">
      <c r="G17" s="57"/>
      <c r="H17" s="57"/>
      <c r="I17" s="57"/>
      <c r="J17" s="57"/>
      <c r="K17" s="58"/>
    </row>
    <row r="18" spans="1:14" x14ac:dyDescent="0.2">
      <c r="C18" s="57"/>
      <c r="D18" s="57"/>
      <c r="E18" s="57"/>
      <c r="F18" s="57"/>
      <c r="G18" s="57"/>
      <c r="H18" s="57"/>
      <c r="I18" s="57"/>
      <c r="J18" s="57"/>
      <c r="K18" s="58"/>
    </row>
    <row r="19" spans="1:14" x14ac:dyDescent="0.2">
      <c r="A19" s="59" t="s">
        <v>256</v>
      </c>
      <c r="C19" s="57"/>
      <c r="D19" s="57"/>
      <c r="E19" s="57"/>
      <c r="F19" s="57"/>
      <c r="G19" s="57"/>
      <c r="H19" s="57"/>
      <c r="I19" s="57"/>
      <c r="J19" s="57"/>
      <c r="K19" s="58"/>
    </row>
    <row r="20" spans="1:14" x14ac:dyDescent="0.2">
      <c r="C20" s="57"/>
      <c r="D20" s="57"/>
      <c r="E20" s="57"/>
      <c r="F20" s="57"/>
      <c r="G20" s="57"/>
      <c r="H20" s="57"/>
      <c r="I20" s="57"/>
      <c r="J20" s="57"/>
      <c r="K20" s="58"/>
    </row>
    <row r="21" spans="1:14" x14ac:dyDescent="0.2">
      <c r="A21" s="60">
        <v>2021</v>
      </c>
      <c r="C21" s="57"/>
      <c r="D21" s="57"/>
      <c r="E21" s="57"/>
      <c r="F21" s="57"/>
      <c r="G21" s="57"/>
      <c r="H21" s="57"/>
      <c r="I21" s="57"/>
      <c r="J21" s="57"/>
      <c r="K21" s="58"/>
    </row>
    <row r="22" spans="1:14" x14ac:dyDescent="0.2">
      <c r="B22" s="26" t="s">
        <v>8336</v>
      </c>
      <c r="C22" s="57"/>
      <c r="D22" s="57"/>
      <c r="E22" s="57"/>
      <c r="F22" s="57"/>
      <c r="G22" s="57">
        <v>146783</v>
      </c>
      <c r="H22" s="57">
        <v>296230</v>
      </c>
      <c r="I22" s="57"/>
      <c r="J22" s="57"/>
      <c r="K22" s="58"/>
      <c r="M22" s="39" t="s">
        <v>182</v>
      </c>
      <c r="N22" s="26" t="s">
        <v>8356</v>
      </c>
    </row>
    <row r="23" spans="1:14" x14ac:dyDescent="0.2">
      <c r="B23" s="26" t="s">
        <v>8337</v>
      </c>
      <c r="C23" s="57"/>
      <c r="D23" s="57"/>
      <c r="E23" s="57"/>
      <c r="F23" s="57"/>
      <c r="G23" s="57">
        <v>50000</v>
      </c>
      <c r="H23" s="57">
        <v>75000</v>
      </c>
      <c r="I23" s="57"/>
      <c r="J23" s="57"/>
      <c r="K23" s="58"/>
      <c r="M23" s="39" t="s">
        <v>182</v>
      </c>
      <c r="N23" s="26" t="s">
        <v>8357</v>
      </c>
    </row>
    <row r="24" spans="1:14" x14ac:dyDescent="0.2">
      <c r="B24" s="26" t="s">
        <v>8338</v>
      </c>
      <c r="C24" s="57"/>
      <c r="D24" s="57"/>
      <c r="E24" s="57"/>
      <c r="F24" s="57"/>
      <c r="G24" s="57">
        <v>7000</v>
      </c>
      <c r="H24" s="57">
        <v>0</v>
      </c>
      <c r="I24" s="57"/>
      <c r="J24" s="57"/>
      <c r="K24" s="58"/>
      <c r="M24" s="39" t="s">
        <v>184</v>
      </c>
      <c r="N24" s="26" t="s">
        <v>8358</v>
      </c>
    </row>
    <row r="25" spans="1:14" x14ac:dyDescent="0.2">
      <c r="B25" s="26" t="s">
        <v>8339</v>
      </c>
      <c r="C25" s="57"/>
      <c r="D25" s="57"/>
      <c r="E25" s="57"/>
      <c r="F25" s="57"/>
      <c r="G25" s="57">
        <v>30000</v>
      </c>
      <c r="H25" s="57">
        <v>0</v>
      </c>
      <c r="I25" s="57"/>
      <c r="J25" s="57"/>
      <c r="K25" s="58"/>
      <c r="M25" s="39" t="s">
        <v>184</v>
      </c>
      <c r="N25" s="26" t="s">
        <v>8359</v>
      </c>
    </row>
    <row r="26" spans="1:14" x14ac:dyDescent="0.2">
      <c r="B26" s="26" t="s">
        <v>8340</v>
      </c>
      <c r="C26" s="57"/>
      <c r="D26" s="57"/>
      <c r="E26" s="57"/>
      <c r="F26" s="57"/>
      <c r="G26" s="57">
        <v>-3758</v>
      </c>
      <c r="H26" s="57">
        <v>-4492</v>
      </c>
      <c r="I26" s="57"/>
      <c r="J26" s="57"/>
      <c r="K26" s="58"/>
      <c r="M26" s="39" t="s">
        <v>180</v>
      </c>
      <c r="N26" s="26" t="s">
        <v>8360</v>
      </c>
    </row>
    <row r="27" spans="1:14" x14ac:dyDescent="0.2">
      <c r="B27" s="26" t="s">
        <v>8341</v>
      </c>
      <c r="C27" s="57"/>
      <c r="D27" s="57"/>
      <c r="E27" s="57"/>
      <c r="F27" s="57"/>
      <c r="G27" s="57">
        <v>20000</v>
      </c>
      <c r="H27" s="57">
        <v>0</v>
      </c>
      <c r="I27" s="57"/>
      <c r="J27" s="57"/>
      <c r="K27" s="58"/>
      <c r="M27" s="39" t="s">
        <v>184</v>
      </c>
      <c r="N27" s="26" t="s">
        <v>8361</v>
      </c>
    </row>
    <row r="28" spans="1:14" x14ac:dyDescent="0.2">
      <c r="B28" s="26" t="s">
        <v>8342</v>
      </c>
      <c r="C28" s="57"/>
      <c r="D28" s="57"/>
      <c r="E28" s="57"/>
      <c r="F28" s="57"/>
      <c r="G28" s="57">
        <v>50000</v>
      </c>
      <c r="H28" s="57">
        <v>0</v>
      </c>
      <c r="I28" s="57"/>
      <c r="J28" s="57"/>
      <c r="K28" s="58"/>
      <c r="M28" s="39" t="s">
        <v>184</v>
      </c>
      <c r="N28" s="26" t="s">
        <v>8362</v>
      </c>
    </row>
    <row r="29" spans="1:14" x14ac:dyDescent="0.2">
      <c r="B29" s="26" t="s">
        <v>8343</v>
      </c>
      <c r="C29" s="57"/>
      <c r="D29" s="57"/>
      <c r="E29" s="57"/>
      <c r="F29" s="57"/>
      <c r="G29" s="57">
        <v>2798</v>
      </c>
      <c r="H29" s="57">
        <v>0</v>
      </c>
      <c r="I29" s="57"/>
      <c r="J29" s="57"/>
      <c r="K29" s="58"/>
      <c r="M29" s="39" t="s">
        <v>184</v>
      </c>
      <c r="N29" s="26" t="s">
        <v>8363</v>
      </c>
    </row>
    <row r="30" spans="1:14" x14ac:dyDescent="0.2">
      <c r="B30" s="26" t="s">
        <v>8344</v>
      </c>
      <c r="C30" s="57"/>
      <c r="D30" s="57"/>
      <c r="E30" s="57"/>
      <c r="F30" s="57"/>
      <c r="G30" s="57">
        <v>3600</v>
      </c>
      <c r="H30" s="57">
        <v>0</v>
      </c>
      <c r="I30" s="57"/>
      <c r="J30" s="57"/>
      <c r="K30" s="58"/>
      <c r="M30" s="39" t="s">
        <v>184</v>
      </c>
      <c r="N30" s="26" t="s">
        <v>8364</v>
      </c>
    </row>
    <row r="31" spans="1:14" x14ac:dyDescent="0.2">
      <c r="B31" s="26" t="s">
        <v>8345</v>
      </c>
      <c r="C31" s="57"/>
      <c r="D31" s="57"/>
      <c r="E31" s="57"/>
      <c r="F31" s="57"/>
      <c r="G31" s="57">
        <v>5000</v>
      </c>
      <c r="H31" s="57">
        <v>0</v>
      </c>
      <c r="I31" s="57"/>
      <c r="J31" s="57"/>
      <c r="K31" s="58"/>
      <c r="M31" s="39" t="s">
        <v>184</v>
      </c>
      <c r="N31" s="26" t="s">
        <v>8365</v>
      </c>
    </row>
    <row r="32" spans="1:14" x14ac:dyDescent="0.2">
      <c r="B32" s="26" t="s">
        <v>8346</v>
      </c>
      <c r="C32" s="57"/>
      <c r="D32" s="57"/>
      <c r="E32" s="57"/>
      <c r="F32" s="57"/>
      <c r="G32" s="57">
        <v>6533</v>
      </c>
      <c r="H32" s="57">
        <v>19922</v>
      </c>
      <c r="I32" s="57"/>
      <c r="J32" s="57"/>
      <c r="K32" s="58"/>
      <c r="M32" s="39" t="s">
        <v>182</v>
      </c>
      <c r="N32" s="26" t="s">
        <v>8366</v>
      </c>
    </row>
    <row r="33" spans="1:14" x14ac:dyDescent="0.2">
      <c r="B33" s="26" t="s">
        <v>8347</v>
      </c>
      <c r="C33" s="57"/>
      <c r="D33" s="57"/>
      <c r="E33" s="57"/>
      <c r="F33" s="57"/>
      <c r="G33" s="57">
        <v>340</v>
      </c>
      <c r="H33" s="57">
        <v>0</v>
      </c>
      <c r="I33" s="57"/>
      <c r="J33" s="57"/>
      <c r="K33" s="58"/>
      <c r="M33" s="39" t="s">
        <v>184</v>
      </c>
      <c r="N33" s="26" t="s">
        <v>8367</v>
      </c>
    </row>
    <row r="34" spans="1:14" x14ac:dyDescent="0.2">
      <c r="B34" s="26" t="s">
        <v>8348</v>
      </c>
      <c r="C34" s="57"/>
      <c r="D34" s="57"/>
      <c r="E34" s="57"/>
      <c r="F34" s="57"/>
      <c r="G34" s="57">
        <v>18669</v>
      </c>
      <c r="H34" s="57">
        <v>0</v>
      </c>
      <c r="I34" s="57"/>
      <c r="J34" s="57"/>
      <c r="K34" s="58"/>
      <c r="M34" s="39" t="s">
        <v>184</v>
      </c>
      <c r="N34" s="26" t="s">
        <v>8368</v>
      </c>
    </row>
    <row r="35" spans="1:14" x14ac:dyDescent="0.2">
      <c r="B35" s="26" t="s">
        <v>8349</v>
      </c>
      <c r="C35" s="57"/>
      <c r="D35" s="57"/>
      <c r="E35" s="57"/>
      <c r="F35" s="57"/>
      <c r="G35" s="57">
        <v>13543</v>
      </c>
      <c r="H35" s="57">
        <v>0</v>
      </c>
      <c r="I35" s="57"/>
      <c r="J35" s="57"/>
      <c r="K35" s="58"/>
      <c r="M35" s="39" t="s">
        <v>184</v>
      </c>
      <c r="N35" s="26" t="s">
        <v>8369</v>
      </c>
    </row>
    <row r="36" spans="1:14" x14ac:dyDescent="0.2">
      <c r="B36" s="26" t="s">
        <v>8350</v>
      </c>
      <c r="C36" s="57"/>
      <c r="D36" s="57"/>
      <c r="E36" s="57"/>
      <c r="F36" s="57"/>
      <c r="G36" s="57">
        <v>19618</v>
      </c>
      <c r="H36" s="57">
        <v>0</v>
      </c>
      <c r="I36" s="57"/>
      <c r="J36" s="57"/>
      <c r="K36" s="58"/>
      <c r="M36" s="39" t="s">
        <v>184</v>
      </c>
      <c r="N36" s="26" t="s">
        <v>8370</v>
      </c>
    </row>
    <row r="37" spans="1:14" x14ac:dyDescent="0.2">
      <c r="B37" s="26" t="s">
        <v>8351</v>
      </c>
      <c r="C37" s="57"/>
      <c r="D37" s="57"/>
      <c r="E37" s="57"/>
      <c r="F37" s="57"/>
      <c r="G37" s="57">
        <v>4600</v>
      </c>
      <c r="H37" s="57">
        <v>0</v>
      </c>
      <c r="I37" s="57"/>
      <c r="J37" s="57"/>
      <c r="K37" s="58"/>
      <c r="M37" s="39" t="s">
        <v>184</v>
      </c>
      <c r="N37" s="26" t="s">
        <v>8371</v>
      </c>
    </row>
    <row r="38" spans="1:14" x14ac:dyDescent="0.2">
      <c r="B38" s="26" t="s">
        <v>5910</v>
      </c>
      <c r="C38" s="57"/>
      <c r="D38" s="57"/>
      <c r="E38" s="57"/>
      <c r="F38" s="57"/>
      <c r="G38" s="57">
        <v>3000</v>
      </c>
      <c r="H38" s="57">
        <v>3000</v>
      </c>
      <c r="I38" s="57"/>
      <c r="J38" s="57"/>
      <c r="K38" s="58"/>
      <c r="M38" s="39" t="s">
        <v>180</v>
      </c>
      <c r="N38" s="26" t="s">
        <v>8372</v>
      </c>
    </row>
    <row r="39" spans="1:14" x14ac:dyDescent="0.2">
      <c r="B39" s="26" t="s">
        <v>8352</v>
      </c>
      <c r="C39" s="57"/>
      <c r="D39" s="57"/>
      <c r="E39" s="57"/>
      <c r="F39" s="57"/>
      <c r="G39" s="57">
        <v>952</v>
      </c>
      <c r="H39" s="57">
        <v>912</v>
      </c>
      <c r="I39" s="57"/>
      <c r="J39" s="57"/>
      <c r="K39" s="58"/>
      <c r="M39" s="39" t="s">
        <v>180</v>
      </c>
      <c r="N39" s="26" t="s">
        <v>8373</v>
      </c>
    </row>
    <row r="40" spans="1:14" x14ac:dyDescent="0.2">
      <c r="B40" s="26" t="s">
        <v>8353</v>
      </c>
      <c r="C40" s="57"/>
      <c r="D40" s="57"/>
      <c r="E40" s="57"/>
      <c r="F40" s="57"/>
      <c r="G40" s="57">
        <v>37000</v>
      </c>
      <c r="H40" s="57">
        <v>37000</v>
      </c>
      <c r="I40" s="57"/>
      <c r="J40" s="57"/>
      <c r="K40" s="58"/>
      <c r="M40" s="39" t="s">
        <v>180</v>
      </c>
      <c r="N40" s="26" t="s">
        <v>8374</v>
      </c>
    </row>
    <row r="41" spans="1:14" x14ac:dyDescent="0.2">
      <c r="B41" s="26" t="s">
        <v>8354</v>
      </c>
      <c r="C41" s="57"/>
      <c r="D41" s="57"/>
      <c r="E41" s="57"/>
      <c r="F41" s="57"/>
      <c r="G41" s="57">
        <v>800000</v>
      </c>
      <c r="H41" s="57">
        <v>0</v>
      </c>
      <c r="I41" s="57"/>
      <c r="J41" s="57"/>
      <c r="K41" s="58"/>
      <c r="M41" s="39" t="s">
        <v>184</v>
      </c>
      <c r="N41" s="26" t="s">
        <v>8375</v>
      </c>
    </row>
    <row r="42" spans="1:14" x14ac:dyDescent="0.2">
      <c r="B42" s="26" t="s">
        <v>8355</v>
      </c>
      <c r="C42" s="57"/>
      <c r="D42" s="57"/>
      <c r="E42" s="57"/>
      <c r="F42" s="57"/>
      <c r="G42" s="57">
        <v>10000</v>
      </c>
      <c r="H42" s="57">
        <v>5000</v>
      </c>
      <c r="I42" s="57"/>
      <c r="J42" s="57"/>
      <c r="K42" s="58"/>
      <c r="M42" s="39" t="s">
        <v>182</v>
      </c>
      <c r="N42" s="26" t="s">
        <v>8376</v>
      </c>
    </row>
    <row r="43" spans="1:14" x14ac:dyDescent="0.2">
      <c r="B43" s="26"/>
      <c r="C43" s="57"/>
      <c r="D43" s="57"/>
      <c r="E43" s="57"/>
      <c r="F43" s="57"/>
      <c r="G43" s="57"/>
      <c r="H43" s="57"/>
      <c r="I43" s="57"/>
      <c r="J43" s="57"/>
      <c r="K43" s="58"/>
    </row>
    <row r="44" spans="1:14" x14ac:dyDescent="0.2">
      <c r="A44" s="39">
        <v>2022</v>
      </c>
      <c r="C44" s="57"/>
      <c r="D44" s="57"/>
      <c r="E44" s="57"/>
      <c r="F44" s="57"/>
      <c r="G44" s="57"/>
      <c r="H44" s="57"/>
      <c r="I44" s="57"/>
      <c r="J44" s="57"/>
      <c r="K44" s="58"/>
    </row>
    <row r="45" spans="1:14" x14ac:dyDescent="0.2">
      <c r="B45" s="26" t="s">
        <v>8377</v>
      </c>
      <c r="C45" s="57"/>
      <c r="D45" s="57"/>
      <c r="E45" s="57"/>
      <c r="F45" s="57"/>
      <c r="G45" s="57">
        <v>400</v>
      </c>
      <c r="H45" s="57">
        <v>0</v>
      </c>
      <c r="I45" s="57"/>
      <c r="J45" s="57"/>
      <c r="K45" s="58"/>
      <c r="M45" s="39" t="s">
        <v>184</v>
      </c>
      <c r="N45" s="26" t="s">
        <v>8400</v>
      </c>
    </row>
    <row r="46" spans="1:14" x14ac:dyDescent="0.2">
      <c r="B46" s="26" t="s">
        <v>8337</v>
      </c>
      <c r="C46" s="57"/>
      <c r="D46" s="57"/>
      <c r="E46" s="57"/>
      <c r="F46" s="57"/>
      <c r="G46" s="57">
        <v>5000</v>
      </c>
      <c r="H46" s="57">
        <v>10000</v>
      </c>
      <c r="I46" s="57"/>
      <c r="J46" s="57"/>
      <c r="K46" s="58"/>
      <c r="M46" s="39" t="s">
        <v>180</v>
      </c>
      <c r="N46" s="26" t="s">
        <v>8401</v>
      </c>
    </row>
    <row r="47" spans="1:14" x14ac:dyDescent="0.2">
      <c r="B47" s="26" t="s">
        <v>8378</v>
      </c>
      <c r="C47" s="57"/>
      <c r="D47" s="57"/>
      <c r="E47" s="57"/>
      <c r="F47" s="57"/>
      <c r="G47" s="57">
        <v>37192</v>
      </c>
      <c r="H47" s="57">
        <v>0</v>
      </c>
      <c r="I47" s="57"/>
      <c r="J47" s="57"/>
      <c r="K47" s="58"/>
      <c r="M47" s="39" t="s">
        <v>184</v>
      </c>
      <c r="N47" s="26" t="s">
        <v>8402</v>
      </c>
    </row>
    <row r="48" spans="1:14" x14ac:dyDescent="0.2">
      <c r="B48" s="26" t="s">
        <v>8379</v>
      </c>
      <c r="C48" s="57"/>
      <c r="D48" s="57"/>
      <c r="E48" s="57"/>
      <c r="F48" s="57"/>
      <c r="G48" s="57">
        <v>3500</v>
      </c>
      <c r="H48" s="57">
        <v>0</v>
      </c>
      <c r="I48" s="57"/>
      <c r="J48" s="57"/>
      <c r="K48" s="58"/>
      <c r="M48" s="39" t="s">
        <v>184</v>
      </c>
      <c r="N48" s="26" t="s">
        <v>8403</v>
      </c>
    </row>
    <row r="49" spans="2:14" x14ac:dyDescent="0.2">
      <c r="B49" s="26" t="s">
        <v>8380</v>
      </c>
      <c r="C49" s="57"/>
      <c r="D49" s="57"/>
      <c r="E49" s="57"/>
      <c r="F49" s="57"/>
      <c r="G49" s="57">
        <v>650000</v>
      </c>
      <c r="H49" s="57">
        <v>0</v>
      </c>
      <c r="I49" s="57"/>
      <c r="J49" s="57"/>
      <c r="K49" s="58"/>
      <c r="M49" s="39" t="s">
        <v>184</v>
      </c>
      <c r="N49" s="26" t="s">
        <v>8404</v>
      </c>
    </row>
    <row r="50" spans="2:14" x14ac:dyDescent="0.2">
      <c r="B50" s="26" t="s">
        <v>8381</v>
      </c>
      <c r="C50" s="57"/>
      <c r="D50" s="57"/>
      <c r="E50" s="57"/>
      <c r="F50" s="57"/>
      <c r="G50" s="57">
        <v>2000</v>
      </c>
      <c r="H50" s="57">
        <v>0</v>
      </c>
      <c r="I50" s="57"/>
      <c r="J50" s="57"/>
      <c r="K50" s="58"/>
      <c r="M50" s="39" t="s">
        <v>184</v>
      </c>
      <c r="N50" s="26" t="s">
        <v>8405</v>
      </c>
    </row>
    <row r="51" spans="2:14" x14ac:dyDescent="0.2">
      <c r="B51" s="26" t="s">
        <v>8340</v>
      </c>
      <c r="C51" s="57"/>
      <c r="D51" s="57"/>
      <c r="E51" s="57"/>
      <c r="F51" s="57"/>
      <c r="G51" s="57">
        <v>30000</v>
      </c>
      <c r="H51" s="57">
        <v>0</v>
      </c>
      <c r="I51" s="57"/>
      <c r="J51" s="57"/>
      <c r="K51" s="58"/>
      <c r="M51" s="39" t="s">
        <v>184</v>
      </c>
      <c r="N51" s="26" t="s">
        <v>8406</v>
      </c>
    </row>
    <row r="52" spans="2:14" x14ac:dyDescent="0.2">
      <c r="B52" s="26" t="s">
        <v>8382</v>
      </c>
      <c r="C52" s="57"/>
      <c r="D52" s="57"/>
      <c r="E52" s="57"/>
      <c r="F52" s="57"/>
      <c r="G52" s="57">
        <v>200000</v>
      </c>
      <c r="H52" s="57">
        <v>0</v>
      </c>
      <c r="I52" s="57"/>
      <c r="J52" s="57"/>
      <c r="K52" s="58"/>
      <c r="M52" s="39" t="s">
        <v>184</v>
      </c>
      <c r="N52" s="26" t="s">
        <v>8407</v>
      </c>
    </row>
    <row r="53" spans="2:14" x14ac:dyDescent="0.2">
      <c r="B53" s="26" t="s">
        <v>8383</v>
      </c>
      <c r="C53" s="57"/>
      <c r="D53" s="57"/>
      <c r="E53" s="57"/>
      <c r="F53" s="57"/>
      <c r="G53" s="57">
        <v>401</v>
      </c>
      <c r="H53" s="57">
        <v>0</v>
      </c>
      <c r="I53" s="57"/>
      <c r="J53" s="57"/>
      <c r="K53" s="58"/>
      <c r="M53" s="39" t="s">
        <v>184</v>
      </c>
      <c r="N53" s="26" t="s">
        <v>8408</v>
      </c>
    </row>
    <row r="54" spans="2:14" x14ac:dyDescent="0.2">
      <c r="B54" s="26" t="s">
        <v>8384</v>
      </c>
      <c r="C54" s="57"/>
      <c r="D54" s="57"/>
      <c r="E54" s="57"/>
      <c r="F54" s="57"/>
      <c r="G54" s="57">
        <v>6000</v>
      </c>
      <c r="H54" s="57">
        <v>0</v>
      </c>
      <c r="I54" s="57"/>
      <c r="J54" s="57"/>
      <c r="K54" s="58"/>
      <c r="M54" s="39" t="s">
        <v>184</v>
      </c>
      <c r="N54" s="26" t="s">
        <v>8409</v>
      </c>
    </row>
    <row r="55" spans="2:14" x14ac:dyDescent="0.2">
      <c r="B55" s="26" t="s">
        <v>8385</v>
      </c>
      <c r="C55" s="57"/>
      <c r="D55" s="57"/>
      <c r="E55" s="57"/>
      <c r="F55" s="57"/>
      <c r="G55" s="57">
        <v>13964</v>
      </c>
      <c r="H55" s="57">
        <v>0</v>
      </c>
      <c r="I55" s="57"/>
      <c r="J55" s="57"/>
      <c r="K55" s="58"/>
      <c r="M55" s="39" t="s">
        <v>184</v>
      </c>
      <c r="N55" s="26" t="s">
        <v>8410</v>
      </c>
    </row>
    <row r="56" spans="2:14" x14ac:dyDescent="0.2">
      <c r="B56" s="26" t="s">
        <v>8386</v>
      </c>
      <c r="C56" s="57"/>
      <c r="D56" s="57"/>
      <c r="E56" s="57"/>
      <c r="F56" s="57"/>
      <c r="G56" s="57">
        <v>120000</v>
      </c>
      <c r="H56" s="57">
        <v>0</v>
      </c>
      <c r="I56" s="57"/>
      <c r="J56" s="57"/>
      <c r="K56" s="58"/>
      <c r="M56" s="39" t="s">
        <v>184</v>
      </c>
      <c r="N56" s="26" t="s">
        <v>8411</v>
      </c>
    </row>
    <row r="57" spans="2:14" x14ac:dyDescent="0.2">
      <c r="B57" s="26" t="s">
        <v>8345</v>
      </c>
      <c r="C57" s="57"/>
      <c r="D57" s="57"/>
      <c r="E57" s="57"/>
      <c r="F57" s="57"/>
      <c r="G57" s="57">
        <v>5000</v>
      </c>
      <c r="H57" s="57">
        <v>10000</v>
      </c>
      <c r="I57" s="57"/>
      <c r="J57" s="57"/>
      <c r="K57" s="58"/>
      <c r="M57" s="39" t="s">
        <v>182</v>
      </c>
      <c r="N57" s="26" t="s">
        <v>8412</v>
      </c>
    </row>
    <row r="58" spans="2:14" x14ac:dyDescent="0.2">
      <c r="B58" s="26" t="s">
        <v>8346</v>
      </c>
      <c r="C58" s="57"/>
      <c r="D58" s="57"/>
      <c r="E58" s="57"/>
      <c r="F58" s="57"/>
      <c r="G58" s="57">
        <v>0</v>
      </c>
      <c r="H58" s="57">
        <v>-5546</v>
      </c>
      <c r="I58" s="57"/>
      <c r="J58" s="57"/>
      <c r="K58" s="58"/>
      <c r="M58" s="39" t="s">
        <v>182</v>
      </c>
      <c r="N58" s="26" t="s">
        <v>8413</v>
      </c>
    </row>
    <row r="59" spans="2:14" x14ac:dyDescent="0.2">
      <c r="B59" s="26" t="s">
        <v>8387</v>
      </c>
      <c r="C59" s="57"/>
      <c r="D59" s="57"/>
      <c r="E59" s="57"/>
      <c r="F59" s="57"/>
      <c r="G59" s="57">
        <v>1412</v>
      </c>
      <c r="H59" s="57">
        <v>1412</v>
      </c>
      <c r="I59" s="57"/>
      <c r="J59" s="57"/>
      <c r="K59" s="58"/>
      <c r="M59" s="39" t="s">
        <v>180</v>
      </c>
      <c r="N59" s="26" t="s">
        <v>8414</v>
      </c>
    </row>
    <row r="60" spans="2:14" x14ac:dyDescent="0.2">
      <c r="B60" s="26" t="s">
        <v>8349</v>
      </c>
      <c r="C60" s="57"/>
      <c r="D60" s="57"/>
      <c r="E60" s="57"/>
      <c r="F60" s="57"/>
      <c r="G60" s="57">
        <v>14844</v>
      </c>
      <c r="H60" s="57">
        <v>0</v>
      </c>
      <c r="I60" s="57"/>
      <c r="J60" s="57"/>
      <c r="K60" s="58"/>
      <c r="M60" s="39" t="s">
        <v>184</v>
      </c>
      <c r="N60" s="26" t="s">
        <v>8415</v>
      </c>
    </row>
    <row r="61" spans="2:14" x14ac:dyDescent="0.2">
      <c r="B61" s="26" t="s">
        <v>8388</v>
      </c>
      <c r="C61" s="57"/>
      <c r="D61" s="57"/>
      <c r="E61" s="57"/>
      <c r="F61" s="57"/>
      <c r="G61" s="57">
        <v>17530</v>
      </c>
      <c r="H61" s="57">
        <v>0</v>
      </c>
      <c r="I61" s="57"/>
      <c r="J61" s="57"/>
      <c r="K61" s="58"/>
      <c r="M61" s="39" t="s">
        <v>184</v>
      </c>
      <c r="N61" s="26" t="s">
        <v>8416</v>
      </c>
    </row>
    <row r="62" spans="2:14" x14ac:dyDescent="0.2">
      <c r="B62" s="26" t="s">
        <v>8389</v>
      </c>
      <c r="C62" s="57"/>
      <c r="D62" s="57"/>
      <c r="E62" s="57"/>
      <c r="F62" s="57"/>
      <c r="G62" s="57">
        <v>68000</v>
      </c>
      <c r="H62" s="57">
        <v>0</v>
      </c>
      <c r="I62" s="57"/>
      <c r="J62" s="57"/>
      <c r="K62" s="58"/>
      <c r="M62" s="39" t="s">
        <v>184</v>
      </c>
      <c r="N62" s="26" t="s">
        <v>8417</v>
      </c>
    </row>
    <row r="63" spans="2:14" x14ac:dyDescent="0.2">
      <c r="B63" s="26" t="s">
        <v>8390</v>
      </c>
      <c r="C63" s="57"/>
      <c r="D63" s="57"/>
      <c r="E63" s="57"/>
      <c r="F63" s="57"/>
      <c r="G63" s="57">
        <v>46750</v>
      </c>
      <c r="H63" s="57">
        <v>0</v>
      </c>
      <c r="I63" s="57"/>
      <c r="J63" s="57"/>
      <c r="K63" s="58"/>
      <c r="M63" s="39" t="s">
        <v>184</v>
      </c>
      <c r="N63" s="26" t="s">
        <v>8418</v>
      </c>
    </row>
    <row r="64" spans="2:14" x14ac:dyDescent="0.2">
      <c r="B64" s="26" t="s">
        <v>8350</v>
      </c>
      <c r="C64" s="57"/>
      <c r="D64" s="57"/>
      <c r="E64" s="57"/>
      <c r="F64" s="57"/>
      <c r="G64" s="57">
        <v>26530</v>
      </c>
      <c r="H64" s="57">
        <v>0</v>
      </c>
      <c r="I64" s="57"/>
      <c r="J64" s="57"/>
      <c r="K64" s="58"/>
      <c r="M64" s="39" t="s">
        <v>184</v>
      </c>
      <c r="N64" s="26" t="s">
        <v>8419</v>
      </c>
    </row>
    <row r="65" spans="1:14" x14ac:dyDescent="0.2">
      <c r="B65" s="26" t="s">
        <v>8391</v>
      </c>
      <c r="C65" s="57"/>
      <c r="D65" s="57"/>
      <c r="E65" s="57"/>
      <c r="F65" s="57"/>
      <c r="G65" s="57">
        <v>2000000</v>
      </c>
      <c r="H65" s="57">
        <v>0</v>
      </c>
      <c r="I65" s="57"/>
      <c r="J65" s="57"/>
      <c r="K65" s="58"/>
      <c r="M65" s="39" t="s">
        <v>184</v>
      </c>
      <c r="N65" s="26" t="s">
        <v>8420</v>
      </c>
    </row>
    <row r="66" spans="1:14" x14ac:dyDescent="0.2">
      <c r="B66" s="26" t="s">
        <v>8352</v>
      </c>
      <c r="C66" s="57"/>
      <c r="D66" s="57"/>
      <c r="E66" s="57"/>
      <c r="F66" s="57"/>
      <c r="G66" s="57">
        <v>90</v>
      </c>
      <c r="H66" s="57">
        <v>0</v>
      </c>
      <c r="I66" s="57"/>
      <c r="J66" s="57"/>
      <c r="K66" s="58"/>
      <c r="M66" s="39" t="s">
        <v>184</v>
      </c>
      <c r="N66" s="26" t="s">
        <v>8421</v>
      </c>
    </row>
    <row r="67" spans="1:14" x14ac:dyDescent="0.2">
      <c r="B67" s="26" t="s">
        <v>8392</v>
      </c>
      <c r="C67" s="57"/>
      <c r="D67" s="57"/>
      <c r="E67" s="57"/>
      <c r="F67" s="57"/>
      <c r="G67" s="57">
        <v>350000</v>
      </c>
      <c r="H67" s="57">
        <v>0</v>
      </c>
      <c r="I67" s="57"/>
      <c r="J67" s="57"/>
      <c r="K67" s="58"/>
      <c r="M67" s="39" t="s">
        <v>184</v>
      </c>
      <c r="N67" s="26" t="s">
        <v>8422</v>
      </c>
    </row>
    <row r="68" spans="1:14" x14ac:dyDescent="0.2">
      <c r="B68" s="26" t="s">
        <v>8393</v>
      </c>
      <c r="C68" s="57"/>
      <c r="D68" s="57"/>
      <c r="E68" s="57"/>
      <c r="F68" s="57"/>
      <c r="G68" s="57">
        <v>500</v>
      </c>
      <c r="H68" s="57">
        <v>0</v>
      </c>
      <c r="I68" s="57"/>
      <c r="J68" s="57"/>
      <c r="K68" s="58"/>
      <c r="M68" s="39" t="s">
        <v>184</v>
      </c>
      <c r="N68" s="26" t="s">
        <v>8423</v>
      </c>
    </row>
    <row r="69" spans="1:14" x14ac:dyDescent="0.2">
      <c r="B69" s="26" t="s">
        <v>8394</v>
      </c>
      <c r="C69" s="57"/>
      <c r="D69" s="57"/>
      <c r="E69" s="57"/>
      <c r="F69" s="57"/>
      <c r="G69" s="57">
        <v>6000</v>
      </c>
      <c r="H69" s="57">
        <v>16000</v>
      </c>
      <c r="I69" s="57"/>
      <c r="J69" s="57"/>
      <c r="K69" s="58"/>
      <c r="M69" s="39" t="s">
        <v>182</v>
      </c>
      <c r="N69" s="26" t="s">
        <v>8424</v>
      </c>
    </row>
    <row r="70" spans="1:14" x14ac:dyDescent="0.2">
      <c r="B70" s="26" t="s">
        <v>8395</v>
      </c>
      <c r="C70" s="57"/>
      <c r="D70" s="57"/>
      <c r="E70" s="57"/>
      <c r="F70" s="57"/>
      <c r="G70" s="57">
        <v>217000</v>
      </c>
      <c r="H70" s="57">
        <v>0</v>
      </c>
      <c r="I70" s="57"/>
      <c r="J70" s="57"/>
      <c r="K70" s="58"/>
      <c r="M70" s="39" t="s">
        <v>184</v>
      </c>
      <c r="N70" s="26" t="s">
        <v>8425</v>
      </c>
    </row>
    <row r="71" spans="1:14" x14ac:dyDescent="0.2">
      <c r="B71" s="26" t="s">
        <v>8396</v>
      </c>
      <c r="C71" s="57"/>
      <c r="D71" s="57"/>
      <c r="E71" s="57"/>
      <c r="F71" s="57"/>
      <c r="G71" s="57">
        <v>100000</v>
      </c>
      <c r="H71" s="57">
        <v>0</v>
      </c>
      <c r="I71" s="57"/>
      <c r="J71" s="57"/>
      <c r="K71" s="58"/>
      <c r="M71" s="39" t="s">
        <v>184</v>
      </c>
      <c r="N71" s="26" t="s">
        <v>8426</v>
      </c>
    </row>
    <row r="72" spans="1:14" x14ac:dyDescent="0.2">
      <c r="B72" s="26" t="s">
        <v>8397</v>
      </c>
      <c r="C72" s="57"/>
      <c r="D72" s="57"/>
      <c r="E72" s="57"/>
      <c r="F72" s="57"/>
      <c r="G72" s="57">
        <v>2178</v>
      </c>
      <c r="H72" s="57">
        <v>0</v>
      </c>
      <c r="I72" s="57"/>
      <c r="J72" s="57"/>
      <c r="K72" s="58"/>
      <c r="M72" s="39" t="s">
        <v>184</v>
      </c>
      <c r="N72" s="26" t="s">
        <v>8427</v>
      </c>
    </row>
    <row r="73" spans="1:14" x14ac:dyDescent="0.2">
      <c r="B73" s="26" t="s">
        <v>8398</v>
      </c>
      <c r="C73" s="57"/>
      <c r="D73" s="57"/>
      <c r="E73" s="57"/>
      <c r="F73" s="57"/>
      <c r="G73" s="57">
        <v>450</v>
      </c>
      <c r="H73" s="57">
        <v>900</v>
      </c>
      <c r="I73" s="57"/>
      <c r="J73" s="57"/>
      <c r="K73" s="58"/>
      <c r="M73" s="39" t="s">
        <v>180</v>
      </c>
      <c r="N73" s="26" t="s">
        <v>8428</v>
      </c>
    </row>
    <row r="74" spans="1:14" x14ac:dyDescent="0.2">
      <c r="B74" s="26" t="s">
        <v>8399</v>
      </c>
      <c r="C74" s="57"/>
      <c r="D74" s="57"/>
      <c r="E74" s="57"/>
      <c r="F74" s="57"/>
      <c r="G74" s="57">
        <v>150000</v>
      </c>
      <c r="H74" s="57">
        <v>0</v>
      </c>
      <c r="I74" s="57"/>
      <c r="J74" s="57"/>
      <c r="K74" s="58"/>
      <c r="M74" s="39" t="s">
        <v>184</v>
      </c>
      <c r="N74" s="26" t="s">
        <v>8429</v>
      </c>
    </row>
    <row r="75" spans="1:14" x14ac:dyDescent="0.2">
      <c r="B75" s="39" t="s">
        <v>173</v>
      </c>
      <c r="C75" s="57"/>
      <c r="D75" s="57"/>
      <c r="E75" s="57"/>
      <c r="F75" s="57"/>
      <c r="G75" s="57">
        <v>1707</v>
      </c>
      <c r="H75" s="57">
        <v>1894</v>
      </c>
      <c r="I75" s="57"/>
      <c r="J75" s="57"/>
      <c r="K75" s="58"/>
    </row>
    <row r="76" spans="1:14" x14ac:dyDescent="0.2">
      <c r="C76" s="57"/>
      <c r="D76" s="57"/>
      <c r="E76" s="57"/>
      <c r="F76" s="57"/>
      <c r="G76" s="57"/>
      <c r="H76" s="57"/>
      <c r="I76" s="57"/>
      <c r="J76" s="57"/>
      <c r="K76" s="58"/>
    </row>
    <row r="77" spans="1:14" x14ac:dyDescent="0.2">
      <c r="A77" s="39">
        <v>2023</v>
      </c>
      <c r="C77" s="57"/>
      <c r="D77" s="57"/>
      <c r="E77" s="57"/>
      <c r="F77" s="57"/>
      <c r="G77" s="57"/>
      <c r="H77" s="57"/>
      <c r="I77" s="57"/>
      <c r="J77" s="57"/>
      <c r="K77" s="58"/>
    </row>
    <row r="78" spans="1:14" x14ac:dyDescent="0.2">
      <c r="B78" s="26" t="s">
        <v>8377</v>
      </c>
      <c r="C78" s="57"/>
      <c r="D78" s="57"/>
      <c r="E78" s="57"/>
      <c r="F78" s="57"/>
      <c r="G78" s="57">
        <v>500</v>
      </c>
      <c r="H78" s="57"/>
      <c r="I78" s="57"/>
      <c r="J78" s="57"/>
      <c r="K78" s="58"/>
      <c r="M78" s="39" t="s">
        <v>184</v>
      </c>
      <c r="N78" s="26" t="s">
        <v>8430</v>
      </c>
    </row>
    <row r="79" spans="1:14" x14ac:dyDescent="0.2">
      <c r="B79" s="26" t="s">
        <v>8392</v>
      </c>
      <c r="C79" s="57"/>
      <c r="D79" s="57"/>
      <c r="E79" s="57"/>
      <c r="F79" s="57"/>
      <c r="G79" s="57">
        <v>-150000</v>
      </c>
      <c r="H79" s="57"/>
      <c r="I79" s="57"/>
      <c r="J79" s="57"/>
      <c r="K79" s="58"/>
      <c r="M79" s="39" t="s">
        <v>184</v>
      </c>
      <c r="N79" s="26" t="s">
        <v>8431</v>
      </c>
    </row>
    <row r="80" spans="1:14" x14ac:dyDescent="0.2">
      <c r="B80" s="26" t="s">
        <v>8396</v>
      </c>
      <c r="C80" s="57"/>
      <c r="D80" s="57"/>
      <c r="E80" s="57"/>
      <c r="F80" s="57"/>
      <c r="G80" s="57">
        <v>25000</v>
      </c>
      <c r="H80" s="57"/>
      <c r="I80" s="57"/>
      <c r="J80" s="57"/>
      <c r="K80" s="58"/>
      <c r="M80" s="39" t="s">
        <v>184</v>
      </c>
      <c r="N80" s="26" t="s">
        <v>8426</v>
      </c>
    </row>
    <row r="81" spans="2:14" x14ac:dyDescent="0.2">
      <c r="B81" s="26" t="s">
        <v>8354</v>
      </c>
      <c r="C81" s="57"/>
      <c r="D81" s="57"/>
      <c r="E81" s="57"/>
      <c r="F81" s="57"/>
      <c r="G81" s="57">
        <v>-550000</v>
      </c>
      <c r="H81" s="57"/>
      <c r="I81" s="57"/>
      <c r="J81" s="57"/>
      <c r="K81" s="58"/>
      <c r="M81" s="39" t="s">
        <v>184</v>
      </c>
      <c r="N81" s="26" t="s">
        <v>8432</v>
      </c>
    </row>
    <row r="82" spans="2:14" x14ac:dyDescent="0.2">
      <c r="B82" s="26" t="s">
        <v>8381</v>
      </c>
      <c r="C82" s="57"/>
      <c r="D82" s="57"/>
      <c r="E82" s="57"/>
      <c r="F82" s="57"/>
      <c r="G82" s="57"/>
      <c r="H82" s="57">
        <v>3336</v>
      </c>
      <c r="I82" s="57">
        <v>0</v>
      </c>
      <c r="J82" s="57"/>
      <c r="K82" s="58"/>
      <c r="M82" s="39" t="s">
        <v>184</v>
      </c>
      <c r="N82" s="26" t="s">
        <v>8445</v>
      </c>
    </row>
    <row r="83" spans="2:14" x14ac:dyDescent="0.2">
      <c r="B83" s="26" t="s">
        <v>8433</v>
      </c>
      <c r="C83" s="57"/>
      <c r="D83" s="57"/>
      <c r="E83" s="57"/>
      <c r="F83" s="57"/>
      <c r="G83" s="57"/>
      <c r="H83" s="57">
        <v>4000</v>
      </c>
      <c r="I83" s="57">
        <v>4000</v>
      </c>
      <c r="J83" s="57"/>
      <c r="K83" s="58"/>
      <c r="M83" s="39" t="s">
        <v>180</v>
      </c>
      <c r="N83" s="26" t="s">
        <v>8446</v>
      </c>
    </row>
    <row r="84" spans="2:14" x14ac:dyDescent="0.2">
      <c r="B84" s="26" t="s">
        <v>8434</v>
      </c>
      <c r="C84" s="57"/>
      <c r="D84" s="57"/>
      <c r="E84" s="57"/>
      <c r="F84" s="57"/>
      <c r="G84" s="57"/>
      <c r="H84" s="57">
        <v>964</v>
      </c>
      <c r="I84" s="57">
        <v>964</v>
      </c>
      <c r="J84" s="57"/>
      <c r="K84" s="58"/>
      <c r="M84" s="39" t="s">
        <v>180</v>
      </c>
      <c r="N84" s="26" t="s">
        <v>8447</v>
      </c>
    </row>
    <row r="85" spans="2:14" x14ac:dyDescent="0.2">
      <c r="B85" s="26" t="s">
        <v>8435</v>
      </c>
      <c r="C85" s="57"/>
      <c r="D85" s="57"/>
      <c r="E85" s="57"/>
      <c r="F85" s="57"/>
      <c r="G85" s="57"/>
      <c r="H85" s="57">
        <v>51916</v>
      </c>
      <c r="I85" s="57">
        <v>80984</v>
      </c>
      <c r="J85" s="57"/>
      <c r="K85" s="58"/>
      <c r="M85" s="39" t="s">
        <v>180</v>
      </c>
      <c r="N85" s="26" t="s">
        <v>8448</v>
      </c>
    </row>
    <row r="86" spans="2:14" x14ac:dyDescent="0.2">
      <c r="B86" s="26" t="s">
        <v>8436</v>
      </c>
      <c r="C86" s="57"/>
      <c r="D86" s="57"/>
      <c r="E86" s="57"/>
      <c r="F86" s="57"/>
      <c r="G86" s="57"/>
      <c r="H86" s="57">
        <v>300</v>
      </c>
      <c r="I86" s="57">
        <v>300</v>
      </c>
      <c r="J86" s="57"/>
      <c r="K86" s="58"/>
      <c r="M86" s="39" t="s">
        <v>180</v>
      </c>
      <c r="N86" s="26" t="s">
        <v>8449</v>
      </c>
    </row>
    <row r="87" spans="2:14" x14ac:dyDescent="0.2">
      <c r="B87" s="26" t="s">
        <v>8437</v>
      </c>
      <c r="C87" s="57"/>
      <c r="D87" s="57"/>
      <c r="E87" s="57"/>
      <c r="F87" s="57"/>
      <c r="G87" s="57"/>
      <c r="H87" s="57">
        <v>0</v>
      </c>
      <c r="I87" s="57">
        <v>-10000</v>
      </c>
      <c r="J87" s="57"/>
      <c r="K87" s="58"/>
      <c r="M87" s="39" t="s">
        <v>182</v>
      </c>
      <c r="N87" s="26" t="s">
        <v>8450</v>
      </c>
    </row>
    <row r="88" spans="2:14" x14ac:dyDescent="0.2">
      <c r="B88" s="26" t="s">
        <v>8438</v>
      </c>
      <c r="C88" s="57"/>
      <c r="D88" s="57"/>
      <c r="E88" s="57"/>
      <c r="F88" s="57"/>
      <c r="G88" s="57"/>
      <c r="H88" s="57">
        <v>4100</v>
      </c>
      <c r="I88" s="57">
        <v>6200</v>
      </c>
      <c r="J88" s="57"/>
      <c r="K88" s="58"/>
      <c r="M88" s="39" t="s">
        <v>180</v>
      </c>
      <c r="N88" s="26" t="s">
        <v>8451</v>
      </c>
    </row>
    <row r="89" spans="2:14" x14ac:dyDescent="0.2">
      <c r="B89" s="26" t="s">
        <v>8439</v>
      </c>
      <c r="C89" s="57"/>
      <c r="D89" s="57"/>
      <c r="E89" s="57"/>
      <c r="F89" s="57"/>
      <c r="G89" s="57"/>
      <c r="H89" s="57">
        <v>38772</v>
      </c>
      <c r="I89" s="57">
        <v>0</v>
      </c>
      <c r="J89" s="57"/>
      <c r="K89" s="58"/>
      <c r="M89" s="39" t="s">
        <v>184</v>
      </c>
      <c r="N89" s="26" t="s">
        <v>8452</v>
      </c>
    </row>
    <row r="90" spans="2:14" x14ac:dyDescent="0.2">
      <c r="B90" s="26" t="s">
        <v>8388</v>
      </c>
      <c r="C90" s="57"/>
      <c r="D90" s="57"/>
      <c r="E90" s="57"/>
      <c r="F90" s="57"/>
      <c r="G90" s="57"/>
      <c r="H90" s="57">
        <v>20000</v>
      </c>
      <c r="I90" s="57">
        <v>23570</v>
      </c>
      <c r="J90" s="57"/>
      <c r="K90" s="58"/>
      <c r="M90" s="39" t="s">
        <v>182</v>
      </c>
      <c r="N90" s="26" t="s">
        <v>8453</v>
      </c>
    </row>
    <row r="91" spans="2:14" x14ac:dyDescent="0.2">
      <c r="B91" s="26" t="s">
        <v>8440</v>
      </c>
      <c r="C91" s="57"/>
      <c r="D91" s="57"/>
      <c r="E91" s="57"/>
      <c r="F91" s="57"/>
      <c r="G91" s="57"/>
      <c r="H91" s="57">
        <v>8000</v>
      </c>
      <c r="I91" s="57">
        <v>0</v>
      </c>
      <c r="J91" s="57"/>
      <c r="K91" s="58"/>
      <c r="M91" s="39" t="s">
        <v>184</v>
      </c>
      <c r="N91" s="26" t="s">
        <v>8454</v>
      </c>
    </row>
    <row r="92" spans="2:14" x14ac:dyDescent="0.2">
      <c r="B92" s="26" t="s">
        <v>8441</v>
      </c>
      <c r="C92" s="57"/>
      <c r="D92" s="57"/>
      <c r="E92" s="57"/>
      <c r="F92" s="57"/>
      <c r="G92" s="57"/>
      <c r="H92" s="57">
        <v>688</v>
      </c>
      <c r="I92" s="57">
        <v>0</v>
      </c>
      <c r="J92" s="57"/>
      <c r="K92" s="58"/>
      <c r="M92" s="39" t="s">
        <v>184</v>
      </c>
      <c r="N92" s="26" t="s">
        <v>8455</v>
      </c>
    </row>
    <row r="93" spans="2:14" x14ac:dyDescent="0.2">
      <c r="B93" s="26" t="s">
        <v>7397</v>
      </c>
      <c r="C93" s="57"/>
      <c r="D93" s="57"/>
      <c r="E93" s="57"/>
      <c r="F93" s="57"/>
      <c r="G93" s="57"/>
      <c r="H93" s="57">
        <v>0</v>
      </c>
      <c r="I93" s="57">
        <v>400</v>
      </c>
      <c r="J93" s="57"/>
      <c r="K93" s="58"/>
      <c r="M93" s="39" t="s">
        <v>182</v>
      </c>
      <c r="N93" s="26" t="s">
        <v>8456</v>
      </c>
    </row>
    <row r="94" spans="2:14" x14ac:dyDescent="0.2">
      <c r="B94" s="26" t="s">
        <v>8442</v>
      </c>
      <c r="C94" s="57"/>
      <c r="D94" s="57"/>
      <c r="E94" s="57"/>
      <c r="F94" s="57"/>
      <c r="G94" s="57"/>
      <c r="H94" s="57">
        <v>5966</v>
      </c>
      <c r="I94" s="57">
        <v>0</v>
      </c>
      <c r="J94" s="57"/>
      <c r="K94" s="58"/>
      <c r="M94" s="39" t="s">
        <v>184</v>
      </c>
      <c r="N94" s="26" t="s">
        <v>8457</v>
      </c>
    </row>
    <row r="95" spans="2:14" x14ac:dyDescent="0.2">
      <c r="B95" s="26" t="s">
        <v>7389</v>
      </c>
      <c r="C95" s="57"/>
      <c r="D95" s="57"/>
      <c r="E95" s="57"/>
      <c r="F95" s="57"/>
      <c r="G95" s="57"/>
      <c r="H95" s="57">
        <v>0</v>
      </c>
      <c r="I95" s="57">
        <v>11600</v>
      </c>
      <c r="J95" s="57"/>
      <c r="K95" s="58"/>
      <c r="M95" s="39" t="s">
        <v>182</v>
      </c>
      <c r="N95" s="26" t="s">
        <v>8458</v>
      </c>
    </row>
    <row r="96" spans="2:14" x14ac:dyDescent="0.2">
      <c r="B96" s="26" t="s">
        <v>8443</v>
      </c>
      <c r="C96" s="57"/>
      <c r="D96" s="57"/>
      <c r="E96" s="57"/>
      <c r="F96" s="57"/>
      <c r="G96" s="57"/>
      <c r="H96" s="57">
        <v>4000</v>
      </c>
      <c r="I96" s="57">
        <v>4000</v>
      </c>
      <c r="J96" s="57"/>
      <c r="K96" s="58"/>
      <c r="M96" s="39" t="s">
        <v>180</v>
      </c>
      <c r="N96" s="26" t="s">
        <v>8459</v>
      </c>
    </row>
    <row r="97" spans="1:14" x14ac:dyDescent="0.2">
      <c r="B97" s="26" t="s">
        <v>8444</v>
      </c>
      <c r="C97" s="57"/>
      <c r="D97" s="57"/>
      <c r="E97" s="57"/>
      <c r="F97" s="57"/>
      <c r="G97" s="57"/>
      <c r="H97" s="57">
        <v>417</v>
      </c>
      <c r="I97" s="57">
        <v>113</v>
      </c>
      <c r="J97" s="57"/>
      <c r="K97" s="58"/>
      <c r="M97" s="39" t="s">
        <v>182</v>
      </c>
      <c r="N97" s="26" t="s">
        <v>8460</v>
      </c>
    </row>
    <row r="98" spans="1:14" x14ac:dyDescent="0.2">
      <c r="B98" s="39" t="s">
        <v>173</v>
      </c>
      <c r="C98" s="57"/>
      <c r="D98" s="57"/>
      <c r="E98" s="57"/>
      <c r="F98" s="57"/>
      <c r="G98" s="57"/>
      <c r="H98" s="57">
        <v>30104</v>
      </c>
      <c r="I98" s="57">
        <v>18104</v>
      </c>
      <c r="J98" s="57"/>
      <c r="K98" s="58"/>
    </row>
    <row r="99" spans="1:14" x14ac:dyDescent="0.2">
      <c r="C99" s="57"/>
      <c r="D99" s="57"/>
      <c r="E99" s="57"/>
      <c r="F99" s="57"/>
      <c r="G99" s="57"/>
      <c r="H99" s="57"/>
      <c r="I99" s="57"/>
      <c r="J99" s="57"/>
      <c r="K99" s="58"/>
    </row>
    <row r="100" spans="1:14" x14ac:dyDescent="0.2">
      <c r="A100" s="39">
        <v>2024</v>
      </c>
      <c r="C100" s="57"/>
      <c r="D100" s="57"/>
      <c r="E100" s="57"/>
      <c r="F100" s="57"/>
      <c r="G100" s="57"/>
      <c r="H100" s="57"/>
      <c r="I100" s="57"/>
      <c r="J100" s="57"/>
      <c r="K100" s="58"/>
    </row>
    <row r="101" spans="1:14" x14ac:dyDescent="0.2">
      <c r="B101" s="26" t="s">
        <v>8461</v>
      </c>
      <c r="C101" s="57"/>
      <c r="D101" s="57"/>
      <c r="E101" s="57"/>
      <c r="F101" s="57"/>
      <c r="G101" s="57"/>
      <c r="H101" s="57">
        <v>359</v>
      </c>
      <c r="I101" s="57">
        <v>618</v>
      </c>
      <c r="J101" s="57"/>
      <c r="K101" s="58"/>
      <c r="M101" s="39" t="s">
        <v>182</v>
      </c>
      <c r="N101" s="26" t="s">
        <v>8473</v>
      </c>
    </row>
    <row r="102" spans="1:14" x14ac:dyDescent="0.2">
      <c r="B102" s="26" t="s">
        <v>8462</v>
      </c>
      <c r="C102" s="57"/>
      <c r="D102" s="57"/>
      <c r="E102" s="57"/>
      <c r="F102" s="57"/>
      <c r="G102" s="57"/>
      <c r="H102" s="57">
        <v>1000</v>
      </c>
      <c r="I102" s="57">
        <v>0</v>
      </c>
      <c r="J102" s="57"/>
      <c r="K102" s="58"/>
      <c r="M102" s="39" t="s">
        <v>184</v>
      </c>
      <c r="N102" s="26" t="s">
        <v>8474</v>
      </c>
    </row>
    <row r="103" spans="1:14" x14ac:dyDescent="0.2">
      <c r="B103" s="26" t="s">
        <v>8463</v>
      </c>
      <c r="C103" s="57"/>
      <c r="D103" s="57"/>
      <c r="E103" s="57"/>
      <c r="F103" s="57"/>
      <c r="G103" s="57"/>
      <c r="H103" s="57">
        <v>168</v>
      </c>
      <c r="I103" s="57">
        <v>0</v>
      </c>
      <c r="J103" s="57"/>
      <c r="K103" s="58"/>
      <c r="M103" s="39" t="s">
        <v>184</v>
      </c>
      <c r="N103" s="26" t="s">
        <v>8475</v>
      </c>
    </row>
    <row r="104" spans="1:14" x14ac:dyDescent="0.2">
      <c r="B104" s="26" t="s">
        <v>8464</v>
      </c>
      <c r="C104" s="57"/>
      <c r="D104" s="57"/>
      <c r="E104" s="57"/>
      <c r="F104" s="57"/>
      <c r="G104" s="57"/>
      <c r="H104" s="57">
        <v>1000</v>
      </c>
      <c r="I104" s="57">
        <v>2000</v>
      </c>
      <c r="J104" s="57"/>
      <c r="K104" s="58"/>
      <c r="M104" s="39" t="s">
        <v>180</v>
      </c>
      <c r="N104" s="26" t="s">
        <v>8476</v>
      </c>
    </row>
    <row r="105" spans="1:14" x14ac:dyDescent="0.2">
      <c r="B105" s="26" t="s">
        <v>8433</v>
      </c>
      <c r="C105" s="57"/>
      <c r="D105" s="57"/>
      <c r="E105" s="57"/>
      <c r="F105" s="57"/>
      <c r="G105" s="57"/>
      <c r="H105" s="57">
        <v>4000</v>
      </c>
      <c r="I105" s="57">
        <v>0</v>
      </c>
      <c r="J105" s="57"/>
      <c r="K105" s="58"/>
      <c r="M105" s="39" t="s">
        <v>184</v>
      </c>
      <c r="N105" s="26" t="s">
        <v>8477</v>
      </c>
    </row>
    <row r="106" spans="1:14" x14ac:dyDescent="0.2">
      <c r="B106" s="26" t="s">
        <v>8465</v>
      </c>
      <c r="C106" s="57"/>
      <c r="D106" s="57"/>
      <c r="E106" s="57"/>
      <c r="F106" s="57"/>
      <c r="G106" s="57"/>
      <c r="H106" s="57">
        <v>250</v>
      </c>
      <c r="I106" s="57">
        <v>500</v>
      </c>
      <c r="J106" s="57"/>
      <c r="K106" s="58"/>
      <c r="M106" s="39" t="s">
        <v>180</v>
      </c>
      <c r="N106" s="26" t="s">
        <v>8478</v>
      </c>
    </row>
    <row r="107" spans="1:14" x14ac:dyDescent="0.2">
      <c r="B107" s="26" t="s">
        <v>8436</v>
      </c>
      <c r="C107" s="57"/>
      <c r="D107" s="57"/>
      <c r="E107" s="57"/>
      <c r="F107" s="57"/>
      <c r="G107" s="57"/>
      <c r="H107" s="57">
        <v>1500</v>
      </c>
      <c r="I107" s="57">
        <v>0</v>
      </c>
      <c r="J107" s="57"/>
      <c r="K107" s="58"/>
      <c r="M107" s="39" t="s">
        <v>184</v>
      </c>
      <c r="N107" s="26" t="s">
        <v>8479</v>
      </c>
    </row>
    <row r="108" spans="1:14" x14ac:dyDescent="0.2">
      <c r="B108" s="26" t="s">
        <v>8437</v>
      </c>
      <c r="C108" s="57"/>
      <c r="D108" s="57"/>
      <c r="E108" s="57"/>
      <c r="F108" s="57"/>
      <c r="G108" s="57"/>
      <c r="H108" s="57">
        <v>15000</v>
      </c>
      <c r="I108" s="57">
        <v>-20000</v>
      </c>
      <c r="J108" s="57"/>
      <c r="K108" s="58"/>
      <c r="M108" s="39" t="s">
        <v>182</v>
      </c>
      <c r="N108" s="26" t="s">
        <v>8480</v>
      </c>
    </row>
    <row r="109" spans="1:14" x14ac:dyDescent="0.2">
      <c r="B109" s="26" t="s">
        <v>8466</v>
      </c>
      <c r="C109" s="57"/>
      <c r="D109" s="57"/>
      <c r="E109" s="57"/>
      <c r="F109" s="57"/>
      <c r="G109" s="57"/>
      <c r="H109" s="57">
        <v>1350</v>
      </c>
      <c r="I109" s="57">
        <v>0</v>
      </c>
      <c r="J109" s="57"/>
      <c r="K109" s="58"/>
      <c r="M109" s="39" t="s">
        <v>184</v>
      </c>
      <c r="N109" s="26" t="s">
        <v>8481</v>
      </c>
    </row>
    <row r="110" spans="1:14" x14ac:dyDescent="0.2">
      <c r="B110" s="26" t="s">
        <v>8467</v>
      </c>
      <c r="C110" s="57"/>
      <c r="D110" s="57"/>
      <c r="E110" s="57"/>
      <c r="F110" s="57"/>
      <c r="G110" s="57"/>
      <c r="H110" s="57">
        <v>3334</v>
      </c>
      <c r="I110" s="57">
        <v>0</v>
      </c>
      <c r="J110" s="57"/>
      <c r="K110" s="58"/>
      <c r="M110" s="39" t="s">
        <v>184</v>
      </c>
      <c r="N110" s="26" t="s">
        <v>8482</v>
      </c>
    </row>
    <row r="111" spans="1:14" x14ac:dyDescent="0.2">
      <c r="B111" s="26" t="s">
        <v>8468</v>
      </c>
      <c r="C111" s="57"/>
      <c r="D111" s="57"/>
      <c r="E111" s="57"/>
      <c r="F111" s="57"/>
      <c r="G111" s="57"/>
      <c r="H111" s="57">
        <v>2000</v>
      </c>
      <c r="I111" s="57">
        <v>0</v>
      </c>
      <c r="J111" s="57"/>
      <c r="K111" s="58"/>
      <c r="M111" s="39" t="s">
        <v>184</v>
      </c>
      <c r="N111" s="26" t="s">
        <v>8483</v>
      </c>
    </row>
    <row r="112" spans="1:14" x14ac:dyDescent="0.2">
      <c r="B112" s="26" t="s">
        <v>8469</v>
      </c>
      <c r="C112" s="57"/>
      <c r="D112" s="57"/>
      <c r="E112" s="57"/>
      <c r="F112" s="57"/>
      <c r="G112" s="57"/>
      <c r="H112" s="57">
        <v>50</v>
      </c>
      <c r="I112" s="57">
        <v>0</v>
      </c>
      <c r="J112" s="57"/>
      <c r="K112" s="58"/>
      <c r="M112" s="39" t="s">
        <v>184</v>
      </c>
      <c r="N112" s="26" t="s">
        <v>8484</v>
      </c>
    </row>
    <row r="113" spans="1:14" x14ac:dyDescent="0.2">
      <c r="B113" s="26" t="s">
        <v>8440</v>
      </c>
      <c r="C113" s="57"/>
      <c r="D113" s="57"/>
      <c r="E113" s="57"/>
      <c r="F113" s="57"/>
      <c r="G113" s="57"/>
      <c r="H113" s="57">
        <v>3750</v>
      </c>
      <c r="I113" s="57">
        <v>0</v>
      </c>
      <c r="J113" s="57"/>
      <c r="K113" s="58"/>
      <c r="M113" s="39" t="s">
        <v>184</v>
      </c>
      <c r="N113" s="26" t="s">
        <v>8485</v>
      </c>
    </row>
    <row r="114" spans="1:14" x14ac:dyDescent="0.2">
      <c r="B114" s="26" t="s">
        <v>8470</v>
      </c>
      <c r="C114" s="57"/>
      <c r="D114" s="57"/>
      <c r="E114" s="57"/>
      <c r="F114" s="57"/>
      <c r="G114" s="57"/>
      <c r="H114" s="57">
        <v>1000</v>
      </c>
      <c r="I114" s="57">
        <v>0</v>
      </c>
      <c r="J114" s="57"/>
      <c r="K114" s="58"/>
      <c r="M114" s="39" t="s">
        <v>184</v>
      </c>
      <c r="N114" s="26" t="s">
        <v>8486</v>
      </c>
    </row>
    <row r="115" spans="1:14" x14ac:dyDescent="0.2">
      <c r="B115" s="26" t="s">
        <v>8471</v>
      </c>
      <c r="C115" s="57"/>
      <c r="D115" s="57"/>
      <c r="E115" s="57"/>
      <c r="F115" s="57"/>
      <c r="G115" s="57"/>
      <c r="H115" s="57">
        <v>500</v>
      </c>
      <c r="I115" s="57">
        <v>0</v>
      </c>
      <c r="J115" s="57"/>
      <c r="K115" s="58"/>
      <c r="M115" s="39" t="s">
        <v>184</v>
      </c>
      <c r="N115" s="26" t="s">
        <v>8487</v>
      </c>
    </row>
    <row r="116" spans="1:14" x14ac:dyDescent="0.2">
      <c r="B116" s="26" t="s">
        <v>8472</v>
      </c>
      <c r="C116" s="57"/>
      <c r="D116" s="57"/>
      <c r="E116" s="57"/>
      <c r="F116" s="57"/>
      <c r="G116" s="57"/>
      <c r="H116" s="57">
        <v>300</v>
      </c>
      <c r="I116" s="57">
        <v>0</v>
      </c>
      <c r="J116" s="57"/>
      <c r="K116" s="58"/>
      <c r="M116" s="39" t="s">
        <v>184</v>
      </c>
      <c r="N116" s="26" t="s">
        <v>8488</v>
      </c>
    </row>
    <row r="117" spans="1:14" x14ac:dyDescent="0.2">
      <c r="B117" s="26" t="s">
        <v>8444</v>
      </c>
      <c r="C117" s="57"/>
      <c r="D117" s="57"/>
      <c r="E117" s="57"/>
      <c r="F117" s="57"/>
      <c r="G117" s="57"/>
      <c r="H117" s="57">
        <v>167</v>
      </c>
      <c r="I117" s="57">
        <v>246</v>
      </c>
      <c r="J117" s="57"/>
      <c r="K117" s="58"/>
      <c r="M117" s="39" t="s">
        <v>180</v>
      </c>
      <c r="N117" s="26" t="s">
        <v>8489</v>
      </c>
    </row>
    <row r="118" spans="1:14" x14ac:dyDescent="0.2">
      <c r="C118" s="57"/>
      <c r="D118" s="57"/>
      <c r="E118" s="57"/>
      <c r="F118" s="57"/>
      <c r="G118" s="57"/>
      <c r="H118" s="57"/>
      <c r="I118" s="57"/>
      <c r="J118" s="57"/>
      <c r="K118" s="58"/>
    </row>
    <row r="119" spans="1:14" x14ac:dyDescent="0.2">
      <c r="C119" s="57"/>
      <c r="D119" s="57"/>
      <c r="E119" s="57"/>
      <c r="F119" s="57"/>
      <c r="G119" s="57"/>
      <c r="H119" s="57"/>
      <c r="I119" s="57"/>
      <c r="J119" s="57"/>
      <c r="K119" s="58"/>
    </row>
    <row r="120" spans="1:14" x14ac:dyDescent="0.2">
      <c r="A120" s="59" t="s">
        <v>6459</v>
      </c>
      <c r="C120" s="57"/>
      <c r="D120" s="57"/>
      <c r="E120" s="57"/>
      <c r="F120" s="57"/>
      <c r="G120" s="57"/>
      <c r="H120" s="57"/>
      <c r="I120" s="57"/>
      <c r="J120" s="57"/>
      <c r="K120" s="58"/>
    </row>
    <row r="121" spans="1:14" x14ac:dyDescent="0.2">
      <c r="B121" s="63" t="s">
        <v>8490</v>
      </c>
      <c r="C121" s="57"/>
      <c r="D121" s="57"/>
      <c r="E121" s="57"/>
      <c r="F121" s="57"/>
      <c r="G121" s="57"/>
      <c r="H121" s="57"/>
      <c r="I121" s="48">
        <v>-12</v>
      </c>
      <c r="J121" s="57"/>
      <c r="K121" s="58"/>
      <c r="N121" s="39" t="s">
        <v>8494</v>
      </c>
    </row>
    <row r="122" spans="1:14" x14ac:dyDescent="0.2">
      <c r="B122" s="63" t="s">
        <v>8491</v>
      </c>
      <c r="C122" s="57"/>
      <c r="D122" s="57"/>
      <c r="E122" s="57"/>
      <c r="F122" s="57"/>
      <c r="G122" s="57"/>
      <c r="H122" s="57"/>
      <c r="I122" s="48">
        <v>-552</v>
      </c>
      <c r="J122" s="57"/>
      <c r="K122" s="58"/>
      <c r="N122" s="39" t="s">
        <v>8495</v>
      </c>
    </row>
    <row r="123" spans="1:14" x14ac:dyDescent="0.2">
      <c r="B123" s="63" t="s">
        <v>8492</v>
      </c>
      <c r="C123" s="57"/>
      <c r="D123" s="57"/>
      <c r="E123" s="57"/>
      <c r="F123" s="57"/>
      <c r="G123" s="57"/>
      <c r="H123" s="57"/>
      <c r="I123" s="48">
        <v>400</v>
      </c>
      <c r="J123" s="57"/>
      <c r="K123" s="58"/>
      <c r="N123" s="39" t="s">
        <v>8496</v>
      </c>
    </row>
    <row r="124" spans="1:14" x14ac:dyDescent="0.2">
      <c r="B124" s="63" t="s">
        <v>8493</v>
      </c>
      <c r="C124" s="57"/>
      <c r="D124" s="57"/>
      <c r="E124" s="57"/>
      <c r="F124" s="57"/>
      <c r="G124" s="57"/>
      <c r="H124" s="57"/>
      <c r="I124" s="48">
        <v>6021</v>
      </c>
      <c r="J124" s="57"/>
      <c r="K124" s="58"/>
      <c r="N124" s="39" t="s">
        <v>8497</v>
      </c>
    </row>
    <row r="125" spans="1:14" x14ac:dyDescent="0.2">
      <c r="C125" s="57"/>
      <c r="D125" s="57"/>
      <c r="E125" s="57"/>
      <c r="F125" s="57"/>
      <c r="G125" s="57"/>
      <c r="H125" s="57"/>
      <c r="I125" s="57"/>
      <c r="J125" s="57"/>
      <c r="K125" s="58"/>
    </row>
    <row r="126" spans="1:14" x14ac:dyDescent="0.2">
      <c r="C126" s="57"/>
      <c r="D126" s="57"/>
      <c r="E126" s="57"/>
      <c r="F126" s="57"/>
      <c r="G126" s="57"/>
      <c r="H126" s="57"/>
      <c r="I126" s="57"/>
      <c r="J126" s="57"/>
      <c r="K126" s="58"/>
    </row>
    <row r="127" spans="1:14" ht="25.5" x14ac:dyDescent="0.2">
      <c r="A127" s="61" t="s">
        <v>6460</v>
      </c>
      <c r="B127" s="62"/>
      <c r="C127" s="66" t="s">
        <v>3292</v>
      </c>
      <c r="D127" s="66" t="s">
        <v>3293</v>
      </c>
      <c r="E127" s="70" t="s">
        <v>7761</v>
      </c>
      <c r="F127" s="57"/>
      <c r="G127" s="57"/>
      <c r="H127" s="57"/>
      <c r="I127" s="57"/>
      <c r="J127" s="57"/>
      <c r="K127" s="58"/>
    </row>
    <row r="128" spans="1:14" x14ac:dyDescent="0.2">
      <c r="A128" s="62"/>
      <c r="B128" s="64" t="s">
        <v>8490</v>
      </c>
      <c r="C128" s="65">
        <f>-I121</f>
        <v>12</v>
      </c>
      <c r="D128" s="65"/>
      <c r="E128" s="65"/>
      <c r="F128" s="57"/>
      <c r="G128" s="57"/>
      <c r="H128" s="57"/>
      <c r="I128" s="57"/>
      <c r="J128" s="57"/>
      <c r="K128" s="58"/>
    </row>
    <row r="129" spans="1:14" x14ac:dyDescent="0.2">
      <c r="A129" s="62"/>
      <c r="B129" s="64" t="s">
        <v>8491</v>
      </c>
      <c r="C129" s="65">
        <f t="shared" ref="C129:C131" si="0">-I122</f>
        <v>552</v>
      </c>
      <c r="D129" s="65"/>
      <c r="E129" s="65"/>
      <c r="F129" s="57"/>
      <c r="G129" s="57"/>
      <c r="H129" s="57"/>
      <c r="I129" s="57"/>
      <c r="J129" s="57"/>
      <c r="K129" s="58"/>
    </row>
    <row r="130" spans="1:14" x14ac:dyDescent="0.2">
      <c r="A130" s="62"/>
      <c r="B130" s="64" t="s">
        <v>8492</v>
      </c>
      <c r="C130" s="65">
        <f t="shared" si="0"/>
        <v>-400</v>
      </c>
      <c r="D130" s="65"/>
      <c r="E130" s="65"/>
      <c r="F130" s="57"/>
      <c r="G130" s="57"/>
      <c r="H130" s="57"/>
      <c r="I130" s="57"/>
      <c r="J130" s="57"/>
      <c r="K130" s="58"/>
    </row>
    <row r="131" spans="1:14" x14ac:dyDescent="0.2">
      <c r="A131" s="62"/>
      <c r="B131" s="64" t="s">
        <v>8493</v>
      </c>
      <c r="C131" s="65">
        <f t="shared" si="0"/>
        <v>-6021</v>
      </c>
      <c r="D131" s="65"/>
      <c r="E131" s="65"/>
      <c r="F131" s="57"/>
      <c r="G131" s="57"/>
      <c r="H131" s="57"/>
      <c r="I131" s="57"/>
      <c r="J131" s="57"/>
      <c r="K131" s="58"/>
    </row>
    <row r="132" spans="1:14" x14ac:dyDescent="0.2">
      <c r="A132" s="62"/>
      <c r="B132" s="51" t="s">
        <v>8435</v>
      </c>
      <c r="C132" s="65">
        <v>-275000</v>
      </c>
      <c r="D132" s="65">
        <v>-20000</v>
      </c>
      <c r="E132" s="65">
        <v>-49164</v>
      </c>
      <c r="F132" s="57"/>
      <c r="G132" s="57"/>
      <c r="H132" s="57"/>
      <c r="I132" s="57"/>
      <c r="J132" s="57"/>
      <c r="K132" s="58"/>
      <c r="N132" s="39" t="s">
        <v>8917</v>
      </c>
    </row>
    <row r="133" spans="1:14" x14ac:dyDescent="0.2">
      <c r="A133" s="62"/>
      <c r="B133" s="51" t="s">
        <v>8464</v>
      </c>
      <c r="C133" s="65"/>
      <c r="D133" s="65">
        <v>-55</v>
      </c>
      <c r="E133" s="65"/>
      <c r="F133" s="57"/>
      <c r="G133" s="57"/>
      <c r="H133" s="57"/>
      <c r="I133" s="57"/>
      <c r="J133" s="57"/>
      <c r="K133" s="58"/>
      <c r="N133" s="39" t="s">
        <v>8498</v>
      </c>
    </row>
    <row r="134" spans="1:14" x14ac:dyDescent="0.2">
      <c r="A134" s="62"/>
      <c r="B134" s="68" t="s">
        <v>8438</v>
      </c>
      <c r="C134" s="65"/>
      <c r="D134" s="65"/>
      <c r="E134" s="65">
        <v>-1500</v>
      </c>
      <c r="F134" s="57"/>
      <c r="G134" s="57"/>
      <c r="H134" s="57"/>
      <c r="I134" s="57"/>
      <c r="J134" s="57"/>
      <c r="K134" s="58"/>
      <c r="N134" s="26" t="s">
        <v>8499</v>
      </c>
    </row>
    <row r="135" spans="1:14" x14ac:dyDescent="0.2">
      <c r="A135" s="62"/>
      <c r="B135" s="68" t="s">
        <v>8444</v>
      </c>
      <c r="C135" s="65"/>
      <c r="D135" s="65"/>
      <c r="E135" s="65">
        <v>-120</v>
      </c>
      <c r="F135" s="57"/>
      <c r="G135" s="57"/>
      <c r="H135" s="57"/>
      <c r="I135" s="57"/>
      <c r="J135" s="57"/>
      <c r="K135" s="58"/>
      <c r="N135" s="26" t="s">
        <v>8500</v>
      </c>
    </row>
    <row r="136" spans="1:14" x14ac:dyDescent="0.2">
      <c r="A136" s="62"/>
      <c r="B136" s="62"/>
      <c r="C136" s="65"/>
      <c r="D136" s="65"/>
      <c r="E136" s="65"/>
      <c r="F136" s="57"/>
      <c r="G136" s="57"/>
      <c r="H136" s="57"/>
      <c r="I136" s="57"/>
      <c r="J136" s="57"/>
      <c r="K136" s="58"/>
    </row>
    <row r="137" spans="1:14" x14ac:dyDescent="0.2">
      <c r="A137" s="69" t="s">
        <v>146</v>
      </c>
      <c r="B137" s="49"/>
      <c r="C137" s="71">
        <f>SUM(C128:C135)</f>
        <v>-280857</v>
      </c>
      <c r="D137" s="71">
        <f t="shared" ref="D137:E137" si="1">SUM(D128:D135)</f>
        <v>-20055</v>
      </c>
      <c r="E137" s="71">
        <f t="shared" si="1"/>
        <v>-50784</v>
      </c>
      <c r="F137" s="57"/>
      <c r="G137" s="57"/>
      <c r="H137" s="57"/>
      <c r="I137" s="57"/>
      <c r="J137" s="57"/>
      <c r="K137" s="57"/>
    </row>
    <row r="138" spans="1:14" x14ac:dyDescent="0.2">
      <c r="A138" s="62"/>
      <c r="B138" s="49"/>
      <c r="C138" s="50"/>
      <c r="D138" s="50"/>
      <c r="E138" s="50"/>
      <c r="F138" s="57"/>
      <c r="G138" s="57"/>
      <c r="H138" s="57"/>
      <c r="I138" s="57"/>
      <c r="J138" s="57"/>
      <c r="K138" s="57"/>
    </row>
    <row r="139" spans="1:14" x14ac:dyDescent="0.2">
      <c r="A139" s="62" t="s">
        <v>7759</v>
      </c>
      <c r="B139" s="49"/>
      <c r="C139" s="50"/>
      <c r="D139" s="50"/>
      <c r="E139" s="50">
        <f>E137+D137</f>
        <v>-70839</v>
      </c>
      <c r="F139" s="57"/>
      <c r="G139" s="57"/>
      <c r="H139" s="57"/>
      <c r="I139" s="57"/>
      <c r="J139" s="57"/>
      <c r="K139" s="57"/>
    </row>
    <row r="140" spans="1:14" x14ac:dyDescent="0.2">
      <c r="C140" s="57"/>
      <c r="D140" s="57"/>
      <c r="E140" s="57"/>
      <c r="F140" s="57"/>
      <c r="G140" s="57"/>
      <c r="H140" s="57"/>
      <c r="I140" s="57"/>
      <c r="J140" s="57"/>
      <c r="K140" s="57"/>
    </row>
    <row r="141" spans="1:14" x14ac:dyDescent="0.2">
      <c r="C141" s="57"/>
      <c r="D141" s="57"/>
      <c r="E141" s="57"/>
      <c r="F141" s="57"/>
      <c r="G141" s="57"/>
      <c r="H141" s="57"/>
      <c r="I141" s="57"/>
      <c r="J141" s="57"/>
      <c r="K141" s="57"/>
    </row>
    <row r="142" spans="1:14" x14ac:dyDescent="0.2">
      <c r="C142" s="57"/>
      <c r="D142" s="57"/>
      <c r="E142" s="57"/>
      <c r="F142" s="57"/>
      <c r="G142" s="57"/>
      <c r="H142" s="57"/>
      <c r="I142" s="57"/>
      <c r="J142" s="57"/>
      <c r="K142" s="57"/>
    </row>
    <row r="143" spans="1:14" x14ac:dyDescent="0.2">
      <c r="C143" s="57"/>
      <c r="D143" s="57"/>
      <c r="E143" s="57"/>
      <c r="F143" s="57"/>
      <c r="G143" s="57"/>
      <c r="H143" s="57"/>
      <c r="I143" s="57"/>
      <c r="J143" s="57"/>
      <c r="K143" s="57"/>
    </row>
    <row r="144" spans="1:14" x14ac:dyDescent="0.2">
      <c r="C144" s="57"/>
      <c r="D144" s="57"/>
      <c r="E144" s="57"/>
      <c r="F144" s="57"/>
      <c r="G144" s="57"/>
      <c r="H144" s="57"/>
      <c r="I144" s="57"/>
      <c r="J144" s="57"/>
      <c r="K144" s="57"/>
    </row>
    <row r="145" spans="3:11" x14ac:dyDescent="0.2">
      <c r="C145" s="57"/>
      <c r="D145" s="57"/>
      <c r="E145" s="57"/>
      <c r="F145" s="57"/>
      <c r="G145" s="57"/>
      <c r="H145" s="57"/>
      <c r="I145" s="57"/>
      <c r="J145" s="57"/>
      <c r="K145" s="57"/>
    </row>
    <row r="146" spans="3:11" x14ac:dyDescent="0.2">
      <c r="C146" s="57"/>
      <c r="D146" s="57"/>
      <c r="E146" s="57"/>
      <c r="F146" s="57"/>
      <c r="G146" s="57"/>
      <c r="H146" s="57"/>
      <c r="I146" s="57"/>
      <c r="J146" s="57"/>
      <c r="K146" s="57"/>
    </row>
    <row r="147" spans="3:11" x14ac:dyDescent="0.2">
      <c r="C147" s="57"/>
      <c r="D147" s="57"/>
      <c r="E147" s="57"/>
      <c r="F147" s="57"/>
      <c r="G147" s="57"/>
      <c r="H147" s="57"/>
      <c r="I147" s="57"/>
      <c r="J147" s="57"/>
      <c r="K147" s="57"/>
    </row>
    <row r="148" spans="3:11" x14ac:dyDescent="0.2">
      <c r="C148" s="57"/>
      <c r="D148" s="57"/>
      <c r="E148" s="57"/>
      <c r="F148" s="57"/>
      <c r="G148" s="57"/>
      <c r="H148" s="57"/>
      <c r="I148" s="57"/>
      <c r="J148" s="57"/>
      <c r="K148" s="57"/>
    </row>
    <row r="149" spans="3:11" x14ac:dyDescent="0.2">
      <c r="C149" s="57"/>
      <c r="D149" s="57"/>
      <c r="E149" s="57"/>
      <c r="F149" s="57"/>
      <c r="G149" s="57"/>
      <c r="H149" s="57"/>
      <c r="I149" s="57"/>
      <c r="J149" s="57"/>
      <c r="K149" s="57"/>
    </row>
    <row r="150" spans="3:11" x14ac:dyDescent="0.2">
      <c r="C150" s="57"/>
      <c r="D150" s="57"/>
      <c r="E150" s="57"/>
      <c r="F150" s="57"/>
      <c r="G150" s="57"/>
      <c r="H150" s="57"/>
      <c r="I150" s="57"/>
      <c r="J150" s="57"/>
      <c r="K150" s="57"/>
    </row>
    <row r="151" spans="3:11" x14ac:dyDescent="0.2">
      <c r="C151" s="57"/>
      <c r="D151" s="57"/>
      <c r="E151" s="57"/>
      <c r="F151" s="57"/>
      <c r="G151" s="57"/>
      <c r="H151" s="57"/>
      <c r="I151" s="57"/>
      <c r="J151" s="57"/>
      <c r="K151" s="57"/>
    </row>
    <row r="152" spans="3:11" x14ac:dyDescent="0.2">
      <c r="C152" s="57"/>
      <c r="D152" s="57"/>
      <c r="E152" s="57"/>
      <c r="F152" s="57"/>
      <c r="G152" s="57"/>
      <c r="H152" s="57"/>
      <c r="I152" s="57"/>
      <c r="J152" s="57"/>
      <c r="K152" s="57"/>
    </row>
    <row r="153" spans="3:11" x14ac:dyDescent="0.2">
      <c r="C153" s="57"/>
      <c r="D153" s="57"/>
      <c r="E153" s="57"/>
      <c r="F153" s="57"/>
      <c r="G153" s="57"/>
      <c r="H153" s="57"/>
      <c r="I153" s="57"/>
      <c r="J153" s="57"/>
      <c r="K153" s="57"/>
    </row>
    <row r="154" spans="3:11" x14ac:dyDescent="0.2">
      <c r="C154" s="57"/>
      <c r="D154" s="57"/>
      <c r="E154" s="57"/>
      <c r="F154" s="57"/>
      <c r="G154" s="57"/>
      <c r="H154" s="57"/>
      <c r="I154" s="57"/>
      <c r="J154" s="57"/>
      <c r="K154" s="57"/>
    </row>
    <row r="155" spans="3:11" x14ac:dyDescent="0.2">
      <c r="C155" s="57"/>
      <c r="D155" s="57"/>
      <c r="E155" s="57"/>
      <c r="F155" s="57"/>
      <c r="G155" s="57"/>
      <c r="H155" s="57"/>
      <c r="I155" s="57"/>
      <c r="J155" s="57"/>
      <c r="K155" s="57"/>
    </row>
    <row r="156" spans="3:11" x14ac:dyDescent="0.2">
      <c r="C156" s="57"/>
      <c r="D156" s="57"/>
      <c r="E156" s="57"/>
      <c r="F156" s="57"/>
      <c r="G156" s="57"/>
      <c r="H156" s="57"/>
      <c r="I156" s="57"/>
      <c r="J156" s="57"/>
      <c r="K156" s="57"/>
    </row>
    <row r="157" spans="3:11" x14ac:dyDescent="0.2">
      <c r="C157" s="57"/>
      <c r="D157" s="57"/>
      <c r="E157" s="57"/>
      <c r="F157" s="57"/>
      <c r="G157" s="57"/>
      <c r="H157" s="57"/>
      <c r="I157" s="57"/>
      <c r="J157" s="57"/>
      <c r="K157" s="57"/>
    </row>
    <row r="158" spans="3:11" x14ac:dyDescent="0.2">
      <c r="C158" s="57"/>
      <c r="D158" s="57"/>
      <c r="E158" s="57"/>
      <c r="F158" s="57"/>
      <c r="G158" s="57"/>
      <c r="H158" s="57"/>
      <c r="I158" s="57"/>
      <c r="J158" s="57"/>
      <c r="K158" s="57"/>
    </row>
    <row r="159" spans="3:11" x14ac:dyDescent="0.2">
      <c r="C159" s="57"/>
      <c r="D159" s="57"/>
      <c r="E159" s="57"/>
      <c r="F159" s="57"/>
      <c r="G159" s="57"/>
      <c r="H159" s="57"/>
      <c r="I159" s="57"/>
      <c r="J159" s="57"/>
      <c r="K159" s="57"/>
    </row>
    <row r="160" spans="3:11" x14ac:dyDescent="0.2">
      <c r="C160" s="57"/>
      <c r="D160" s="57"/>
      <c r="E160" s="57"/>
      <c r="F160" s="57"/>
      <c r="G160" s="57"/>
      <c r="H160" s="57"/>
      <c r="I160" s="57"/>
      <c r="J160" s="57"/>
      <c r="K160" s="57"/>
    </row>
    <row r="161" spans="3:11" x14ac:dyDescent="0.2">
      <c r="C161" s="57"/>
      <c r="D161" s="57"/>
      <c r="E161" s="57"/>
      <c r="F161" s="57"/>
      <c r="G161" s="57"/>
      <c r="H161" s="57"/>
      <c r="I161" s="57"/>
      <c r="J161" s="57"/>
      <c r="K161" s="57"/>
    </row>
    <row r="162" spans="3:11" x14ac:dyDescent="0.2">
      <c r="C162" s="57"/>
      <c r="D162" s="57"/>
      <c r="E162" s="57"/>
      <c r="F162" s="57"/>
      <c r="G162" s="57"/>
      <c r="H162" s="57"/>
      <c r="I162" s="57"/>
      <c r="J162" s="57"/>
      <c r="K162" s="57"/>
    </row>
    <row r="163" spans="3:11" x14ac:dyDescent="0.2">
      <c r="C163" s="57"/>
      <c r="D163" s="57"/>
      <c r="E163" s="57"/>
      <c r="F163" s="57"/>
      <c r="G163" s="57"/>
      <c r="H163" s="57"/>
      <c r="I163" s="57"/>
      <c r="J163" s="57"/>
      <c r="K163" s="57"/>
    </row>
    <row r="164" spans="3:11" x14ac:dyDescent="0.2">
      <c r="C164" s="57"/>
      <c r="D164" s="57"/>
      <c r="E164" s="57"/>
      <c r="F164" s="57"/>
      <c r="G164" s="57"/>
      <c r="H164" s="57"/>
      <c r="I164" s="57"/>
      <c r="J164" s="57"/>
      <c r="K164" s="57"/>
    </row>
  </sheetData>
  <hyperlinks>
    <hyperlink ref="A1" location="'statewide summary'!Print_Titles" display="Link to Summary Worksheet" xr:uid="{06BAF5FB-30FB-43BD-901C-29320463B3B8}"/>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2/19/2025</oddFoot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4F760-CE8F-40C7-9804-85CD75A74104}">
  <dimension ref="A1:N62"/>
  <sheetViews>
    <sheetView showGridLines="0" workbookViewId="0">
      <pane xSplit="2" ySplit="10" topLeftCell="C11" activePane="bottomRight" state="frozen"/>
      <selection pane="topRight" activeCell="C1" sqref="C1"/>
      <selection pane="bottomLeft" activeCell="A14" sqref="A14"/>
      <selection pane="bottomRight" activeCell="B14" sqref="B14"/>
    </sheetView>
  </sheetViews>
  <sheetFormatPr defaultRowHeight="12.75" x14ac:dyDescent="0.2"/>
  <cols>
    <col min="1" max="1" width="6.140625" style="39" customWidth="1"/>
    <col min="2" max="2" width="17.28515625" style="39" customWidth="1"/>
    <col min="3" max="9" width="13.7109375" style="39" customWidth="1"/>
    <col min="10" max="10" width="1.42578125" style="39" customWidth="1"/>
    <col min="11" max="11" width="9.140625" style="39"/>
    <col min="12" max="12" width="1.42578125" style="39" customWidth="1"/>
    <col min="13" max="16384" width="9.140625" style="39"/>
  </cols>
  <sheetData>
    <row r="1" spans="1:11" ht="16.149999999999999" customHeight="1" x14ac:dyDescent="0.2">
      <c r="A1" s="92" t="s">
        <v>8923</v>
      </c>
    </row>
    <row r="2" spans="1:11" ht="14.45" customHeight="1" x14ac:dyDescent="0.2">
      <c r="B2" s="94" t="s">
        <v>1435</v>
      </c>
    </row>
    <row r="3" spans="1:11" ht="2.1" customHeight="1" x14ac:dyDescent="0.2"/>
    <row r="4" spans="1:11" ht="14.45" customHeight="1" x14ac:dyDescent="0.2">
      <c r="B4" s="46" t="s">
        <v>1</v>
      </c>
    </row>
    <row r="5" spans="1:11" ht="1.1499999999999999" customHeight="1" x14ac:dyDescent="0.2"/>
    <row r="6" spans="1:11" ht="14.45" customHeight="1" x14ac:dyDescent="0.2">
      <c r="B6" s="46" t="s">
        <v>2</v>
      </c>
    </row>
    <row r="7" spans="1:11" ht="0.75" customHeight="1" x14ac:dyDescent="0.2"/>
    <row r="8" spans="1:11" ht="14.45" customHeight="1" x14ac:dyDescent="0.2">
      <c r="B8" s="47" t="s">
        <v>3</v>
      </c>
    </row>
    <row r="9" spans="1:11" x14ac:dyDescent="0.2">
      <c r="B9" s="42" t="s">
        <v>4</v>
      </c>
      <c r="C9" s="37" t="s">
        <v>4</v>
      </c>
      <c r="D9" s="37" t="s">
        <v>4</v>
      </c>
      <c r="E9" s="37" t="s">
        <v>4</v>
      </c>
      <c r="F9" s="37" t="s">
        <v>4</v>
      </c>
      <c r="G9" s="37" t="s">
        <v>4</v>
      </c>
      <c r="H9" s="37" t="s">
        <v>5</v>
      </c>
      <c r="I9" s="37" t="s">
        <v>174</v>
      </c>
    </row>
    <row r="10" spans="1:11" x14ac:dyDescent="0.2">
      <c r="B10" s="43" t="s">
        <v>4</v>
      </c>
      <c r="C10" s="38" t="s">
        <v>7</v>
      </c>
      <c r="D10" s="38" t="s">
        <v>8</v>
      </c>
      <c r="E10" s="38" t="s">
        <v>9</v>
      </c>
      <c r="F10" s="38" t="s">
        <v>10</v>
      </c>
      <c r="G10" s="38" t="s">
        <v>11</v>
      </c>
      <c r="H10" s="38" t="s">
        <v>12</v>
      </c>
      <c r="I10" s="38" t="s">
        <v>13</v>
      </c>
      <c r="K10" s="54" t="s">
        <v>331</v>
      </c>
    </row>
    <row r="11" spans="1:11" x14ac:dyDescent="0.2">
      <c r="B11" s="42" t="s">
        <v>153</v>
      </c>
      <c r="C11" s="86">
        <v>0</v>
      </c>
      <c r="D11" s="86">
        <v>0</v>
      </c>
      <c r="E11" s="86">
        <v>0</v>
      </c>
      <c r="F11" s="86">
        <v>0</v>
      </c>
      <c r="G11" s="86">
        <v>0</v>
      </c>
      <c r="H11" s="86">
        <v>0</v>
      </c>
      <c r="I11" s="86">
        <v>0</v>
      </c>
    </row>
    <row r="12" spans="1:11" x14ac:dyDescent="0.2">
      <c r="B12" s="45" t="s">
        <v>146</v>
      </c>
      <c r="C12" s="41">
        <v>0</v>
      </c>
      <c r="D12" s="41">
        <v>0</v>
      </c>
      <c r="E12" s="41">
        <v>0</v>
      </c>
      <c r="F12" s="41">
        <v>0</v>
      </c>
      <c r="G12" s="41">
        <v>0</v>
      </c>
      <c r="H12" s="41">
        <v>0</v>
      </c>
      <c r="I12" s="41">
        <v>0</v>
      </c>
    </row>
    <row r="14" spans="1:11" x14ac:dyDescent="0.2">
      <c r="B14" s="72" t="s">
        <v>9036</v>
      </c>
      <c r="C14" s="87"/>
      <c r="D14" s="87"/>
      <c r="E14" s="87"/>
      <c r="F14" s="87"/>
      <c r="G14" s="87"/>
      <c r="H14" s="87"/>
      <c r="I14" s="88">
        <f>I12+K14</f>
        <v>0</v>
      </c>
      <c r="K14" s="55">
        <f>SUM(K15:K33)</f>
        <v>0</v>
      </c>
    </row>
    <row r="15" spans="1:11" x14ac:dyDescent="0.2">
      <c r="B15" s="87" t="s">
        <v>257</v>
      </c>
      <c r="C15" s="87"/>
      <c r="D15" s="87"/>
      <c r="E15" s="87"/>
      <c r="F15" s="87"/>
      <c r="G15" s="87"/>
      <c r="H15" s="87"/>
      <c r="I15" s="89"/>
      <c r="K15" s="56"/>
    </row>
    <row r="16" spans="1:11" x14ac:dyDescent="0.2">
      <c r="G16" s="57"/>
      <c r="H16" s="57"/>
      <c r="I16" s="57"/>
      <c r="J16" s="57"/>
      <c r="K16" s="58"/>
    </row>
    <row r="17" spans="1:14" x14ac:dyDescent="0.2">
      <c r="C17" s="57"/>
      <c r="D17" s="57"/>
      <c r="E17" s="57"/>
      <c r="F17" s="57"/>
      <c r="G17" s="57"/>
      <c r="H17" s="57"/>
      <c r="I17" s="57"/>
      <c r="J17" s="57"/>
      <c r="K17" s="58"/>
    </row>
    <row r="18" spans="1:14" x14ac:dyDescent="0.2">
      <c r="A18" s="59" t="s">
        <v>256</v>
      </c>
      <c r="C18" s="57"/>
      <c r="D18" s="57"/>
      <c r="E18" s="57"/>
      <c r="F18" s="57"/>
      <c r="G18" s="57"/>
      <c r="H18" s="57"/>
      <c r="I18" s="57"/>
      <c r="J18" s="57"/>
      <c r="K18" s="58"/>
    </row>
    <row r="19" spans="1:14" x14ac:dyDescent="0.2">
      <c r="K19" s="56"/>
    </row>
    <row r="20" spans="1:14" x14ac:dyDescent="0.2">
      <c r="A20" s="39">
        <v>2021</v>
      </c>
      <c r="K20" s="56"/>
    </row>
    <row r="21" spans="1:14" x14ac:dyDescent="0.2">
      <c r="B21" s="39" t="s">
        <v>221</v>
      </c>
      <c r="C21" s="57"/>
      <c r="D21" s="57"/>
      <c r="E21" s="57"/>
      <c r="F21" s="57"/>
      <c r="G21" s="57">
        <v>99640</v>
      </c>
      <c r="H21" s="57">
        <v>0</v>
      </c>
      <c r="I21" s="57"/>
      <c r="J21" s="57"/>
      <c r="K21" s="58"/>
      <c r="N21" s="3" t="s">
        <v>8501</v>
      </c>
    </row>
    <row r="22" spans="1:14" x14ac:dyDescent="0.2">
      <c r="C22" s="57"/>
      <c r="D22" s="57"/>
      <c r="E22" s="57"/>
      <c r="F22" s="57"/>
      <c r="G22" s="57"/>
      <c r="H22" s="57"/>
      <c r="I22" s="57"/>
      <c r="J22" s="57"/>
      <c r="K22" s="58"/>
    </row>
    <row r="23" spans="1:14" x14ac:dyDescent="0.2">
      <c r="A23" s="39">
        <v>2022</v>
      </c>
      <c r="C23" s="57"/>
      <c r="D23" s="57"/>
      <c r="E23" s="57"/>
      <c r="F23" s="57"/>
      <c r="G23" s="57"/>
      <c r="H23" s="57"/>
      <c r="I23" s="57"/>
      <c r="J23" s="57"/>
      <c r="K23" s="58"/>
    </row>
    <row r="24" spans="1:14" x14ac:dyDescent="0.2">
      <c r="B24" s="39" t="s">
        <v>221</v>
      </c>
      <c r="C24" s="57"/>
      <c r="D24" s="57"/>
      <c r="E24" s="57"/>
      <c r="F24" s="57"/>
      <c r="G24" s="57">
        <v>50000</v>
      </c>
      <c r="H24" s="57">
        <v>100000</v>
      </c>
      <c r="I24" s="57"/>
      <c r="J24" s="57"/>
      <c r="K24" s="58"/>
      <c r="N24" s="39" t="s">
        <v>8502</v>
      </c>
    </row>
    <row r="25" spans="1:14" x14ac:dyDescent="0.2">
      <c r="C25" s="57"/>
      <c r="D25" s="57"/>
      <c r="E25" s="57"/>
      <c r="F25" s="57"/>
      <c r="G25" s="57"/>
      <c r="H25" s="57"/>
      <c r="I25" s="57"/>
      <c r="J25" s="57"/>
      <c r="K25" s="58"/>
    </row>
    <row r="26" spans="1:14" x14ac:dyDescent="0.2">
      <c r="C26" s="57"/>
      <c r="D26" s="57"/>
      <c r="E26" s="57"/>
      <c r="F26" s="57"/>
      <c r="G26" s="57"/>
      <c r="H26" s="57"/>
      <c r="I26" s="57"/>
      <c r="J26" s="57"/>
      <c r="K26" s="58"/>
    </row>
    <row r="27" spans="1:14" x14ac:dyDescent="0.2">
      <c r="C27" s="57"/>
      <c r="D27" s="57"/>
      <c r="E27" s="57"/>
      <c r="F27" s="57"/>
      <c r="G27" s="57"/>
      <c r="H27" s="57"/>
      <c r="I27" s="57"/>
      <c r="J27" s="57"/>
      <c r="K27" s="58"/>
    </row>
    <row r="28" spans="1:14" ht="25.5" x14ac:dyDescent="0.2">
      <c r="A28" s="61" t="s">
        <v>6460</v>
      </c>
      <c r="B28" s="62"/>
      <c r="C28" s="66" t="s">
        <v>3292</v>
      </c>
      <c r="D28" s="66" t="s">
        <v>3293</v>
      </c>
      <c r="E28" s="70" t="s">
        <v>7761</v>
      </c>
      <c r="F28" s="57"/>
      <c r="G28" s="57"/>
      <c r="H28" s="57"/>
      <c r="I28" s="57"/>
      <c r="J28" s="57"/>
      <c r="K28" s="58"/>
    </row>
    <row r="29" spans="1:14" x14ac:dyDescent="0.2">
      <c r="A29" s="61"/>
      <c r="B29" s="68" t="s">
        <v>9013</v>
      </c>
      <c r="C29" s="98">
        <v>-188</v>
      </c>
      <c r="D29" s="98">
        <v>-188</v>
      </c>
      <c r="E29" s="70"/>
      <c r="F29" s="57"/>
      <c r="G29" s="57"/>
      <c r="H29" s="57"/>
      <c r="I29" s="57"/>
      <c r="J29" s="57"/>
      <c r="K29" s="58"/>
      <c r="N29" s="3" t="s">
        <v>9015</v>
      </c>
    </row>
    <row r="30" spans="1:14" x14ac:dyDescent="0.2">
      <c r="A30" s="61"/>
      <c r="B30" s="68" t="s">
        <v>9014</v>
      </c>
      <c r="C30" s="98">
        <v>-334</v>
      </c>
      <c r="D30" s="98">
        <v>-334</v>
      </c>
      <c r="E30" s="70"/>
      <c r="F30" s="57"/>
      <c r="G30" s="57"/>
      <c r="H30" s="57"/>
      <c r="I30" s="57"/>
      <c r="J30" s="57"/>
      <c r="K30" s="58"/>
      <c r="N30" s="3" t="s">
        <v>9016</v>
      </c>
    </row>
    <row r="31" spans="1:14" x14ac:dyDescent="0.2">
      <c r="A31" s="62"/>
      <c r="B31" s="62" t="s">
        <v>8918</v>
      </c>
      <c r="C31" s="65"/>
      <c r="D31" s="62"/>
      <c r="E31" s="65">
        <v>-3014</v>
      </c>
      <c r="F31" s="57"/>
      <c r="G31" s="57"/>
      <c r="H31" s="57"/>
      <c r="I31" s="57"/>
      <c r="J31" s="57"/>
      <c r="K31" s="58"/>
      <c r="N31" s="39" t="s">
        <v>8920</v>
      </c>
    </row>
    <row r="32" spans="1:14" x14ac:dyDescent="0.2">
      <c r="A32" s="62"/>
      <c r="B32" s="68" t="s">
        <v>8919</v>
      </c>
      <c r="C32" s="65"/>
      <c r="D32" s="65"/>
      <c r="E32" s="65">
        <v>-90113</v>
      </c>
      <c r="F32" s="57"/>
      <c r="G32" s="57"/>
      <c r="H32" s="57"/>
      <c r="I32" s="57"/>
      <c r="J32" s="57"/>
      <c r="K32" s="58"/>
      <c r="N32" s="39" t="s">
        <v>8921</v>
      </c>
    </row>
    <row r="33" spans="1:11" x14ac:dyDescent="0.2">
      <c r="A33" s="62"/>
      <c r="B33" s="62"/>
      <c r="C33" s="65"/>
      <c r="D33" s="65"/>
      <c r="E33" s="65"/>
      <c r="F33" s="57"/>
      <c r="G33" s="57"/>
      <c r="H33" s="57"/>
      <c r="I33" s="57"/>
      <c r="J33" s="57"/>
      <c r="K33" s="58"/>
    </row>
    <row r="34" spans="1:11" x14ac:dyDescent="0.2">
      <c r="A34" s="69" t="s">
        <v>146</v>
      </c>
      <c r="B34" s="49"/>
      <c r="C34" s="71">
        <f>SUM(C29:C32)</f>
        <v>-522</v>
      </c>
      <c r="D34" s="71">
        <f t="shared" ref="D34:E34" si="0">SUM(D29:D32)</f>
        <v>-522</v>
      </c>
      <c r="E34" s="71">
        <f t="shared" si="0"/>
        <v>-93127</v>
      </c>
      <c r="F34" s="57"/>
      <c r="G34" s="57"/>
      <c r="H34" s="57"/>
      <c r="I34" s="57"/>
      <c r="J34" s="57"/>
      <c r="K34" s="57"/>
    </row>
    <row r="35" spans="1:11" x14ac:dyDescent="0.2">
      <c r="A35" s="62"/>
      <c r="B35" s="49"/>
      <c r="C35" s="50"/>
      <c r="D35" s="50"/>
      <c r="E35" s="50"/>
      <c r="F35" s="57"/>
      <c r="G35" s="57"/>
      <c r="H35" s="57"/>
      <c r="I35" s="57"/>
      <c r="J35" s="57"/>
      <c r="K35" s="57"/>
    </row>
    <row r="36" spans="1:11" x14ac:dyDescent="0.2">
      <c r="A36" s="62" t="s">
        <v>7759</v>
      </c>
      <c r="B36" s="49"/>
      <c r="C36" s="50"/>
      <c r="D36" s="50"/>
      <c r="E36" s="50">
        <f>E34+D34</f>
        <v>-93649</v>
      </c>
      <c r="F36" s="57"/>
      <c r="G36" s="57"/>
      <c r="H36" s="57"/>
      <c r="I36" s="57"/>
      <c r="J36" s="57"/>
      <c r="K36" s="57"/>
    </row>
    <row r="37" spans="1:11" x14ac:dyDescent="0.2">
      <c r="C37" s="57"/>
      <c r="D37" s="57"/>
      <c r="E37" s="57"/>
      <c r="F37" s="57"/>
      <c r="G37" s="57"/>
      <c r="H37" s="57"/>
      <c r="I37" s="57"/>
      <c r="J37" s="57"/>
      <c r="K37" s="57"/>
    </row>
    <row r="38" spans="1:11" x14ac:dyDescent="0.2">
      <c r="C38" s="57"/>
      <c r="D38" s="57"/>
      <c r="E38" s="57"/>
      <c r="F38" s="57"/>
      <c r="G38" s="57"/>
      <c r="H38" s="57"/>
      <c r="I38" s="57"/>
      <c r="J38" s="57"/>
      <c r="K38" s="57"/>
    </row>
    <row r="39" spans="1:11" x14ac:dyDescent="0.2">
      <c r="C39" s="57"/>
      <c r="D39" s="57"/>
      <c r="E39" s="57"/>
      <c r="F39" s="57"/>
      <c r="G39" s="57"/>
      <c r="H39" s="57"/>
      <c r="I39" s="57"/>
      <c r="J39" s="57"/>
      <c r="K39" s="57"/>
    </row>
    <row r="40" spans="1:11" x14ac:dyDescent="0.2">
      <c r="C40" s="57"/>
      <c r="D40" s="57"/>
      <c r="E40" s="57"/>
      <c r="F40" s="57"/>
      <c r="G40" s="57"/>
      <c r="H40" s="57"/>
      <c r="I40" s="57"/>
      <c r="J40" s="57"/>
      <c r="K40" s="57"/>
    </row>
    <row r="41" spans="1:11" x14ac:dyDescent="0.2">
      <c r="C41" s="57"/>
      <c r="D41" s="57"/>
      <c r="E41" s="57"/>
      <c r="F41" s="57"/>
      <c r="G41" s="57"/>
      <c r="H41" s="57"/>
      <c r="I41" s="57"/>
      <c r="J41" s="57"/>
      <c r="K41" s="57"/>
    </row>
    <row r="42" spans="1:11" x14ac:dyDescent="0.2">
      <c r="C42" s="57"/>
      <c r="D42" s="57"/>
      <c r="E42" s="57"/>
      <c r="F42" s="57"/>
      <c r="G42" s="57"/>
      <c r="H42" s="57"/>
      <c r="I42" s="57"/>
      <c r="J42" s="57"/>
      <c r="K42" s="57"/>
    </row>
    <row r="43" spans="1:11" x14ac:dyDescent="0.2">
      <c r="C43" s="57"/>
      <c r="D43" s="57"/>
      <c r="E43" s="57"/>
      <c r="F43" s="57"/>
      <c r="G43" s="57"/>
      <c r="H43" s="57"/>
      <c r="I43" s="57"/>
      <c r="J43" s="57"/>
      <c r="K43" s="57"/>
    </row>
    <row r="44" spans="1:11" x14ac:dyDescent="0.2">
      <c r="C44" s="57"/>
      <c r="D44" s="57"/>
      <c r="E44" s="57"/>
      <c r="F44" s="57"/>
      <c r="G44" s="57"/>
      <c r="H44" s="57"/>
      <c r="I44" s="57"/>
      <c r="J44" s="57"/>
      <c r="K44" s="57"/>
    </row>
    <row r="45" spans="1:11" x14ac:dyDescent="0.2">
      <c r="C45" s="57"/>
      <c r="D45" s="57"/>
      <c r="E45" s="57"/>
      <c r="F45" s="57"/>
      <c r="G45" s="57"/>
      <c r="H45" s="57"/>
      <c r="I45" s="57"/>
      <c r="J45" s="57"/>
      <c r="K45" s="57"/>
    </row>
    <row r="46" spans="1:11" x14ac:dyDescent="0.2">
      <c r="C46" s="57"/>
      <c r="D46" s="57"/>
      <c r="E46" s="57"/>
      <c r="F46" s="57"/>
      <c r="G46" s="57"/>
      <c r="H46" s="57"/>
      <c r="I46" s="57"/>
      <c r="J46" s="57"/>
      <c r="K46" s="57"/>
    </row>
    <row r="47" spans="1:11" x14ac:dyDescent="0.2">
      <c r="C47" s="57"/>
      <c r="D47" s="57"/>
      <c r="E47" s="57"/>
      <c r="F47" s="57"/>
      <c r="G47" s="57"/>
      <c r="H47" s="57"/>
      <c r="I47" s="57"/>
      <c r="J47" s="57"/>
      <c r="K47" s="57"/>
    </row>
    <row r="48" spans="1:11" x14ac:dyDescent="0.2">
      <c r="C48" s="57"/>
      <c r="D48" s="57"/>
      <c r="E48" s="57"/>
      <c r="F48" s="57"/>
      <c r="G48" s="57"/>
      <c r="H48" s="57"/>
      <c r="I48" s="57"/>
      <c r="J48" s="57"/>
      <c r="K48" s="57"/>
    </row>
    <row r="49" spans="3:11" x14ac:dyDescent="0.2">
      <c r="C49" s="57"/>
      <c r="D49" s="57"/>
      <c r="E49" s="57"/>
      <c r="F49" s="57"/>
      <c r="G49" s="57"/>
      <c r="H49" s="57"/>
      <c r="I49" s="57"/>
      <c r="J49" s="57"/>
      <c r="K49" s="57"/>
    </row>
    <row r="50" spans="3:11" x14ac:dyDescent="0.2">
      <c r="C50" s="57"/>
      <c r="D50" s="57"/>
      <c r="E50" s="57"/>
      <c r="F50" s="57"/>
      <c r="G50" s="57"/>
      <c r="H50" s="57"/>
      <c r="I50" s="57"/>
      <c r="J50" s="57"/>
      <c r="K50" s="57"/>
    </row>
    <row r="51" spans="3:11" x14ac:dyDescent="0.2">
      <c r="C51" s="57"/>
      <c r="D51" s="57"/>
      <c r="E51" s="57"/>
      <c r="F51" s="57"/>
      <c r="G51" s="57"/>
      <c r="H51" s="57"/>
      <c r="I51" s="57"/>
      <c r="J51" s="57"/>
      <c r="K51" s="57"/>
    </row>
    <row r="52" spans="3:11" x14ac:dyDescent="0.2">
      <c r="C52" s="57"/>
      <c r="D52" s="57"/>
      <c r="E52" s="57"/>
      <c r="F52" s="57"/>
      <c r="G52" s="57"/>
      <c r="H52" s="57"/>
      <c r="I52" s="57"/>
      <c r="J52" s="57"/>
      <c r="K52" s="57"/>
    </row>
    <row r="53" spans="3:11" x14ac:dyDescent="0.2">
      <c r="C53" s="57"/>
      <c r="D53" s="57"/>
      <c r="E53" s="57"/>
      <c r="F53" s="57"/>
      <c r="G53" s="57"/>
      <c r="H53" s="57"/>
      <c r="I53" s="57"/>
      <c r="J53" s="57"/>
      <c r="K53" s="57"/>
    </row>
    <row r="54" spans="3:11" x14ac:dyDescent="0.2">
      <c r="C54" s="57"/>
      <c r="D54" s="57"/>
      <c r="E54" s="57"/>
      <c r="F54" s="57"/>
      <c r="G54" s="57"/>
      <c r="H54" s="57"/>
      <c r="I54" s="57"/>
      <c r="J54" s="57"/>
      <c r="K54" s="57"/>
    </row>
    <row r="55" spans="3:11" x14ac:dyDescent="0.2">
      <c r="C55" s="57"/>
      <c r="D55" s="57"/>
      <c r="E55" s="57"/>
      <c r="F55" s="57"/>
      <c r="G55" s="57"/>
      <c r="H55" s="57"/>
      <c r="I55" s="57"/>
      <c r="J55" s="57"/>
      <c r="K55" s="57"/>
    </row>
    <row r="56" spans="3:11" x14ac:dyDescent="0.2">
      <c r="C56" s="57"/>
      <c r="D56" s="57"/>
      <c r="E56" s="57"/>
      <c r="F56" s="57"/>
      <c r="G56" s="57"/>
      <c r="H56" s="57"/>
      <c r="I56" s="57"/>
      <c r="J56" s="57"/>
      <c r="K56" s="57"/>
    </row>
    <row r="57" spans="3:11" x14ac:dyDescent="0.2">
      <c r="C57" s="57"/>
      <c r="D57" s="57"/>
      <c r="E57" s="57"/>
      <c r="F57" s="57"/>
      <c r="G57" s="57"/>
      <c r="H57" s="57"/>
      <c r="I57" s="57"/>
      <c r="J57" s="57"/>
      <c r="K57" s="57"/>
    </row>
    <row r="58" spans="3:11" x14ac:dyDescent="0.2">
      <c r="C58" s="57"/>
      <c r="D58" s="57"/>
      <c r="E58" s="57"/>
      <c r="F58" s="57"/>
      <c r="G58" s="57"/>
      <c r="H58" s="57"/>
      <c r="I58" s="57"/>
      <c r="J58" s="57"/>
      <c r="K58" s="57"/>
    </row>
    <row r="59" spans="3:11" x14ac:dyDescent="0.2">
      <c r="C59" s="57"/>
      <c r="D59" s="57"/>
      <c r="E59" s="57"/>
      <c r="F59" s="57"/>
      <c r="G59" s="57"/>
      <c r="H59" s="57"/>
      <c r="I59" s="57"/>
      <c r="J59" s="57"/>
      <c r="K59" s="57"/>
    </row>
    <row r="60" spans="3:11" x14ac:dyDescent="0.2">
      <c r="C60" s="57"/>
      <c r="D60" s="57"/>
      <c r="E60" s="57"/>
      <c r="F60" s="57"/>
      <c r="G60" s="57"/>
      <c r="H60" s="57"/>
      <c r="I60" s="57"/>
      <c r="J60" s="57"/>
      <c r="K60" s="57"/>
    </row>
    <row r="61" spans="3:11" x14ac:dyDescent="0.2">
      <c r="C61" s="57"/>
      <c r="D61" s="57"/>
      <c r="E61" s="57"/>
      <c r="F61" s="57"/>
      <c r="G61" s="57"/>
      <c r="H61" s="57"/>
      <c r="I61" s="57"/>
      <c r="J61" s="57"/>
      <c r="K61" s="57"/>
    </row>
    <row r="62" spans="3:11" x14ac:dyDescent="0.2">
      <c r="C62" s="57"/>
      <c r="D62" s="57"/>
      <c r="E62" s="57"/>
      <c r="F62" s="57"/>
      <c r="G62" s="57"/>
      <c r="H62" s="57"/>
      <c r="I62" s="57"/>
      <c r="J62" s="57"/>
      <c r="K62" s="57"/>
    </row>
  </sheetData>
  <hyperlinks>
    <hyperlink ref="A1" location="'statewide summary'!Print_Titles" display="Link to Summary Worksheet" xr:uid="{74EDC792-EE69-4135-8095-8241AA7B5F74}"/>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2/19/2025</odd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EAB04-E015-4522-9A97-B47D52957DC7}">
  <dimension ref="A1:N203"/>
  <sheetViews>
    <sheetView showGridLines="0" workbookViewId="0">
      <pane xSplit="2" ySplit="10" topLeftCell="C11" activePane="bottomRight" state="frozen"/>
      <selection pane="topRight" activeCell="C1" sqref="C1"/>
      <selection pane="bottomLeft" activeCell="A14" sqref="A14"/>
      <selection pane="bottomRight"/>
    </sheetView>
  </sheetViews>
  <sheetFormatPr defaultRowHeight="12.75" x14ac:dyDescent="0.2"/>
  <cols>
    <col min="1" max="1" width="5.140625" style="39" customWidth="1"/>
    <col min="2" max="2" width="31" style="39" customWidth="1"/>
    <col min="3" max="9" width="13.7109375" style="39" customWidth="1"/>
    <col min="10" max="10" width="2.140625" style="39" customWidth="1"/>
    <col min="11" max="11" width="9.140625" style="39"/>
    <col min="12" max="12" width="1.42578125" style="39" customWidth="1"/>
    <col min="13" max="16384" width="9.140625" style="39"/>
  </cols>
  <sheetData>
    <row r="1" spans="1:11" ht="16.149999999999999" customHeight="1" x14ac:dyDescent="0.2">
      <c r="A1" s="92" t="s">
        <v>8923</v>
      </c>
    </row>
    <row r="2" spans="1:11" ht="14.45" customHeight="1" x14ac:dyDescent="0.2">
      <c r="B2" s="94" t="s">
        <v>1436</v>
      </c>
    </row>
    <row r="3" spans="1:11" ht="2.1" customHeight="1" x14ac:dyDescent="0.2"/>
    <row r="4" spans="1:11" ht="14.45" customHeight="1" x14ac:dyDescent="0.2">
      <c r="B4" s="46" t="s">
        <v>1</v>
      </c>
    </row>
    <row r="5" spans="1:11" ht="1.1499999999999999" customHeight="1" x14ac:dyDescent="0.2"/>
    <row r="6" spans="1:11" ht="14.45" customHeight="1" x14ac:dyDescent="0.2">
      <c r="B6" s="46" t="s">
        <v>2</v>
      </c>
    </row>
    <row r="7" spans="1:11" ht="0.75" customHeight="1" x14ac:dyDescent="0.2"/>
    <row r="8" spans="1:11" ht="14.45" customHeight="1" x14ac:dyDescent="0.2">
      <c r="B8" s="47" t="s">
        <v>3</v>
      </c>
    </row>
    <row r="9" spans="1:11" x14ac:dyDescent="0.2">
      <c r="B9" s="42" t="s">
        <v>4</v>
      </c>
      <c r="C9" s="37" t="s">
        <v>4</v>
      </c>
      <c r="D9" s="37" t="s">
        <v>4</v>
      </c>
      <c r="E9" s="37" t="s">
        <v>4</v>
      </c>
      <c r="F9" s="37" t="s">
        <v>4</v>
      </c>
      <c r="G9" s="37" t="s">
        <v>4</v>
      </c>
      <c r="H9" s="37" t="s">
        <v>5</v>
      </c>
      <c r="I9" s="37" t="s">
        <v>174</v>
      </c>
    </row>
    <row r="10" spans="1:11" x14ac:dyDescent="0.2">
      <c r="B10" s="43" t="s">
        <v>4</v>
      </c>
      <c r="C10" s="38" t="s">
        <v>7</v>
      </c>
      <c r="D10" s="38" t="s">
        <v>8</v>
      </c>
      <c r="E10" s="38" t="s">
        <v>9</v>
      </c>
      <c r="F10" s="38" t="s">
        <v>10</v>
      </c>
      <c r="G10" s="38" t="s">
        <v>11</v>
      </c>
      <c r="H10" s="38" t="s">
        <v>12</v>
      </c>
      <c r="I10" s="38" t="s">
        <v>13</v>
      </c>
      <c r="K10" s="54" t="s">
        <v>331</v>
      </c>
    </row>
    <row r="11" spans="1:11" x14ac:dyDescent="0.2">
      <c r="B11" s="42" t="s">
        <v>1445</v>
      </c>
      <c r="C11" s="86">
        <v>113889.52499999999</v>
      </c>
      <c r="D11" s="86">
        <v>122530.42</v>
      </c>
      <c r="E11" s="86">
        <v>141112.024</v>
      </c>
      <c r="F11" s="86">
        <v>154467.96299999999</v>
      </c>
      <c r="G11" s="86">
        <v>169354.22700000001</v>
      </c>
      <c r="H11" s="86">
        <v>193000</v>
      </c>
      <c r="I11" s="86">
        <v>208300</v>
      </c>
    </row>
    <row r="12" spans="1:11" x14ac:dyDescent="0.2">
      <c r="B12" s="42" t="s">
        <v>1444</v>
      </c>
      <c r="C12" s="86">
        <v>21200</v>
      </c>
      <c r="D12" s="86">
        <v>6800</v>
      </c>
      <c r="E12" s="86">
        <v>17100</v>
      </c>
      <c r="F12" s="86">
        <v>1545</v>
      </c>
      <c r="G12" s="86">
        <v>6700</v>
      </c>
      <c r="H12" s="86">
        <v>12300</v>
      </c>
      <c r="I12" s="86">
        <v>11100</v>
      </c>
    </row>
    <row r="13" spans="1:11" x14ac:dyDescent="0.2">
      <c r="B13" s="42" t="s">
        <v>1443</v>
      </c>
      <c r="C13" s="86">
        <v>0</v>
      </c>
      <c r="D13" s="86">
        <v>1000</v>
      </c>
      <c r="E13" s="86">
        <v>1000</v>
      </c>
      <c r="F13" s="86">
        <v>800</v>
      </c>
      <c r="G13" s="86">
        <v>600</v>
      </c>
      <c r="H13" s="86">
        <v>600</v>
      </c>
      <c r="I13" s="86">
        <v>400</v>
      </c>
    </row>
    <row r="14" spans="1:11" x14ac:dyDescent="0.2">
      <c r="B14" s="45" t="s">
        <v>146</v>
      </c>
      <c r="C14" s="41">
        <v>135089.52499999999</v>
      </c>
      <c r="D14" s="41">
        <v>130330.42</v>
      </c>
      <c r="E14" s="41">
        <v>159212.024</v>
      </c>
      <c r="F14" s="41">
        <v>156812.96299999999</v>
      </c>
      <c r="G14" s="41">
        <v>176654.22700000001</v>
      </c>
      <c r="H14" s="41">
        <v>205900</v>
      </c>
      <c r="I14" s="41">
        <v>219800</v>
      </c>
    </row>
    <row r="16" spans="1:11" x14ac:dyDescent="0.2">
      <c r="B16" s="72" t="s">
        <v>9036</v>
      </c>
      <c r="C16" s="87"/>
      <c r="D16" s="87"/>
      <c r="E16" s="87"/>
      <c r="F16" s="87"/>
      <c r="G16" s="87"/>
      <c r="H16" s="87"/>
      <c r="I16" s="88">
        <f>I14+K16</f>
        <v>219800</v>
      </c>
      <c r="K16" s="55">
        <f>SUM(K17:K34)</f>
        <v>0</v>
      </c>
    </row>
    <row r="17" spans="1:14" x14ac:dyDescent="0.2">
      <c r="B17" s="87" t="s">
        <v>257</v>
      </c>
      <c r="C17" s="87"/>
      <c r="D17" s="87"/>
      <c r="E17" s="87"/>
      <c r="F17" s="87"/>
      <c r="G17" s="87"/>
      <c r="H17" s="87"/>
      <c r="I17" s="89">
        <f>I16/I14-1</f>
        <v>0</v>
      </c>
      <c r="K17" s="56"/>
    </row>
    <row r="18" spans="1:14" x14ac:dyDescent="0.2">
      <c r="G18" s="57"/>
      <c r="H18" s="57"/>
      <c r="I18" s="57"/>
      <c r="J18" s="57"/>
      <c r="K18" s="58"/>
    </row>
    <row r="19" spans="1:14" x14ac:dyDescent="0.2">
      <c r="C19" s="57"/>
      <c r="D19" s="57"/>
      <c r="E19" s="57"/>
      <c r="F19" s="57"/>
      <c r="G19" s="57"/>
      <c r="H19" s="57"/>
      <c r="I19" s="57"/>
      <c r="J19" s="57"/>
      <c r="K19" s="58"/>
    </row>
    <row r="20" spans="1:14" x14ac:dyDescent="0.2">
      <c r="A20" s="59" t="s">
        <v>256</v>
      </c>
      <c r="C20" s="57"/>
      <c r="D20" s="57"/>
      <c r="E20" s="57"/>
      <c r="F20" s="57"/>
      <c r="G20" s="57"/>
      <c r="H20" s="57"/>
      <c r="I20" s="57"/>
      <c r="J20" s="57"/>
      <c r="K20" s="58"/>
    </row>
    <row r="21" spans="1:14" x14ac:dyDescent="0.2">
      <c r="C21" s="57"/>
      <c r="D21" s="57"/>
      <c r="E21" s="57"/>
      <c r="F21" s="57"/>
      <c r="G21" s="57"/>
      <c r="H21" s="57"/>
      <c r="I21" s="57"/>
      <c r="J21" s="57"/>
      <c r="K21" s="58"/>
    </row>
    <row r="22" spans="1:14" x14ac:dyDescent="0.2">
      <c r="A22" s="60">
        <v>2021</v>
      </c>
      <c r="C22" s="57"/>
      <c r="D22" s="57"/>
      <c r="E22" s="57"/>
      <c r="F22" s="57"/>
      <c r="G22" s="57"/>
      <c r="H22" s="57"/>
      <c r="I22" s="57"/>
      <c r="J22" s="57"/>
      <c r="K22" s="58"/>
    </row>
    <row r="23" spans="1:14" x14ac:dyDescent="0.2">
      <c r="B23" s="39" t="s">
        <v>221</v>
      </c>
      <c r="C23" s="57"/>
      <c r="D23" s="57"/>
      <c r="E23" s="57"/>
      <c r="F23" s="57"/>
      <c r="G23" s="57">
        <v>-7100</v>
      </c>
      <c r="H23" s="57">
        <v>0</v>
      </c>
      <c r="I23" s="57"/>
      <c r="J23" s="57"/>
      <c r="K23" s="58"/>
      <c r="M23" s="39" t="s">
        <v>184</v>
      </c>
      <c r="N23" s="26" t="s">
        <v>8503</v>
      </c>
    </row>
    <row r="24" spans="1:14" x14ac:dyDescent="0.2">
      <c r="C24" s="57"/>
      <c r="D24" s="57"/>
      <c r="E24" s="57"/>
      <c r="F24" s="57"/>
      <c r="G24" s="57"/>
      <c r="H24" s="57"/>
      <c r="I24" s="57"/>
      <c r="J24" s="57"/>
      <c r="K24" s="58"/>
    </row>
    <row r="25" spans="1:14" x14ac:dyDescent="0.2">
      <c r="A25" s="39">
        <v>2023</v>
      </c>
      <c r="C25" s="57"/>
      <c r="D25" s="57"/>
      <c r="E25" s="57"/>
      <c r="F25" s="57"/>
      <c r="G25" s="57"/>
      <c r="H25" s="57"/>
      <c r="I25" s="57"/>
      <c r="J25" s="57"/>
      <c r="K25" s="58"/>
    </row>
    <row r="26" spans="1:14" x14ac:dyDescent="0.2">
      <c r="B26" s="39" t="s">
        <v>221</v>
      </c>
      <c r="C26" s="57"/>
      <c r="D26" s="57"/>
      <c r="E26" s="57"/>
      <c r="F26" s="57"/>
      <c r="G26" s="57"/>
      <c r="H26" s="57">
        <v>500</v>
      </c>
      <c r="I26" s="57">
        <v>600</v>
      </c>
      <c r="J26" s="57"/>
      <c r="K26" s="58"/>
      <c r="N26" s="39" t="s">
        <v>8508</v>
      </c>
    </row>
    <row r="27" spans="1:14" x14ac:dyDescent="0.2">
      <c r="C27" s="57"/>
      <c r="D27" s="57"/>
      <c r="E27" s="57"/>
      <c r="F27" s="57"/>
      <c r="G27" s="57"/>
      <c r="H27" s="57"/>
      <c r="I27" s="57"/>
      <c r="J27" s="57"/>
      <c r="K27" s="58"/>
    </row>
    <row r="28" spans="1:14" x14ac:dyDescent="0.2">
      <c r="C28" s="57"/>
      <c r="D28" s="57"/>
      <c r="E28" s="57"/>
      <c r="F28" s="57"/>
      <c r="G28" s="57"/>
      <c r="H28" s="57"/>
      <c r="I28" s="57"/>
      <c r="J28" s="57"/>
      <c r="K28" s="58"/>
    </row>
    <row r="29" spans="1:14" x14ac:dyDescent="0.2">
      <c r="A29" s="59" t="s">
        <v>6459</v>
      </c>
      <c r="C29" s="57"/>
      <c r="D29" s="57"/>
      <c r="E29" s="57"/>
      <c r="F29" s="57"/>
      <c r="G29" s="57"/>
      <c r="H29" s="57"/>
      <c r="I29" s="57"/>
      <c r="J29" s="57"/>
      <c r="K29" s="58"/>
    </row>
    <row r="30" spans="1:14" x14ac:dyDescent="0.2">
      <c r="B30" s="39" t="s">
        <v>8504</v>
      </c>
      <c r="C30" s="57"/>
      <c r="D30" s="57"/>
      <c r="E30" s="57"/>
      <c r="F30" s="57"/>
      <c r="G30" s="57"/>
      <c r="H30" s="57"/>
      <c r="I30" s="57">
        <v>10600</v>
      </c>
      <c r="J30" s="57"/>
      <c r="K30" s="58"/>
      <c r="N30" s="39" t="s">
        <v>8505</v>
      </c>
    </row>
    <row r="31" spans="1:14" x14ac:dyDescent="0.2">
      <c r="C31" s="57"/>
      <c r="D31" s="57"/>
      <c r="E31" s="57"/>
      <c r="F31" s="57"/>
      <c r="G31" s="57"/>
      <c r="H31" s="57"/>
      <c r="I31" s="57"/>
      <c r="J31" s="57"/>
      <c r="K31" s="58"/>
    </row>
    <row r="32" spans="1:14" x14ac:dyDescent="0.2">
      <c r="C32" s="57"/>
      <c r="D32" s="57"/>
      <c r="E32" s="57"/>
      <c r="F32" s="57"/>
      <c r="G32" s="57"/>
      <c r="H32" s="57"/>
      <c r="I32" s="57"/>
      <c r="J32" s="57"/>
      <c r="K32" s="58"/>
    </row>
    <row r="33" spans="1:14" ht="25.5" x14ac:dyDescent="0.2">
      <c r="A33" s="61" t="s">
        <v>6460</v>
      </c>
      <c r="B33" s="62"/>
      <c r="C33" s="66" t="s">
        <v>3292</v>
      </c>
      <c r="D33" s="66" t="s">
        <v>3293</v>
      </c>
      <c r="E33" s="70" t="s">
        <v>7761</v>
      </c>
      <c r="F33" s="57"/>
      <c r="G33" s="57"/>
      <c r="H33" s="57"/>
      <c r="I33" s="57"/>
      <c r="J33" s="57"/>
      <c r="K33" s="58"/>
    </row>
    <row r="34" spans="1:14" x14ac:dyDescent="0.2">
      <c r="A34" s="62"/>
      <c r="B34" s="68" t="s">
        <v>8506</v>
      </c>
      <c r="C34" s="65"/>
      <c r="D34" s="65"/>
      <c r="E34" s="65">
        <v>-2000</v>
      </c>
      <c r="F34" s="57"/>
      <c r="G34" s="57"/>
      <c r="H34" s="57"/>
      <c r="I34" s="57"/>
      <c r="J34" s="57"/>
      <c r="K34" s="58"/>
      <c r="N34" s="26" t="s">
        <v>8507</v>
      </c>
    </row>
    <row r="35" spans="1:14" x14ac:dyDescent="0.2">
      <c r="A35" s="62"/>
      <c r="B35" s="62"/>
      <c r="C35" s="65"/>
      <c r="D35" s="65"/>
      <c r="E35" s="65"/>
      <c r="F35" s="57"/>
      <c r="G35" s="57"/>
      <c r="H35" s="57"/>
      <c r="I35" s="57"/>
      <c r="J35" s="57"/>
      <c r="K35" s="57"/>
    </row>
    <row r="36" spans="1:14" x14ac:dyDescent="0.2">
      <c r="A36" s="69" t="s">
        <v>146</v>
      </c>
      <c r="B36" s="49"/>
      <c r="C36" s="71">
        <f>SUM(C34)</f>
        <v>0</v>
      </c>
      <c r="D36" s="71">
        <f t="shared" ref="D36:E36" si="0">SUM(D34)</f>
        <v>0</v>
      </c>
      <c r="E36" s="71">
        <f t="shared" si="0"/>
        <v>-2000</v>
      </c>
      <c r="F36" s="57"/>
      <c r="G36" s="57"/>
      <c r="H36" s="57"/>
      <c r="I36" s="57"/>
      <c r="J36" s="57"/>
      <c r="K36" s="57"/>
    </row>
    <row r="37" spans="1:14" x14ac:dyDescent="0.2">
      <c r="A37" s="62"/>
      <c r="B37" s="49"/>
      <c r="C37" s="50"/>
      <c r="D37" s="50"/>
      <c r="E37" s="50"/>
      <c r="F37" s="57"/>
      <c r="G37" s="57"/>
      <c r="H37" s="57"/>
      <c r="I37" s="57"/>
      <c r="J37" s="57"/>
      <c r="K37" s="57"/>
    </row>
    <row r="38" spans="1:14" x14ac:dyDescent="0.2">
      <c r="A38" s="62" t="s">
        <v>7759</v>
      </c>
      <c r="B38" s="49"/>
      <c r="C38" s="50"/>
      <c r="D38" s="50"/>
      <c r="E38" s="50">
        <f>E36+D36</f>
        <v>-2000</v>
      </c>
      <c r="F38" s="57"/>
      <c r="G38" s="57"/>
      <c r="H38" s="57"/>
      <c r="I38" s="57"/>
      <c r="J38" s="57"/>
      <c r="K38" s="57"/>
    </row>
    <row r="39" spans="1:14" x14ac:dyDescent="0.2">
      <c r="C39" s="57"/>
      <c r="D39" s="57"/>
      <c r="E39" s="57"/>
      <c r="F39" s="57"/>
      <c r="G39" s="57"/>
      <c r="H39" s="57"/>
      <c r="I39" s="57"/>
      <c r="J39" s="57"/>
      <c r="K39" s="57"/>
    </row>
    <row r="40" spans="1:14" x14ac:dyDescent="0.2">
      <c r="C40" s="57"/>
      <c r="D40" s="57"/>
      <c r="E40" s="57"/>
      <c r="F40" s="57"/>
      <c r="G40" s="57"/>
      <c r="H40" s="57"/>
      <c r="I40" s="57"/>
      <c r="J40" s="57"/>
      <c r="K40" s="57"/>
    </row>
    <row r="41" spans="1:14" x14ac:dyDescent="0.2">
      <c r="C41" s="57"/>
      <c r="D41" s="57"/>
      <c r="E41" s="57"/>
      <c r="F41" s="57"/>
      <c r="G41" s="57"/>
      <c r="H41" s="57"/>
      <c r="I41" s="57"/>
      <c r="J41" s="57"/>
      <c r="K41" s="57"/>
    </row>
    <row r="42" spans="1:14" x14ac:dyDescent="0.2">
      <c r="C42" s="57"/>
      <c r="D42" s="57"/>
      <c r="E42" s="57"/>
      <c r="F42" s="57"/>
      <c r="G42" s="57"/>
      <c r="H42" s="57"/>
      <c r="I42" s="57"/>
      <c r="J42" s="57"/>
      <c r="K42" s="57"/>
    </row>
    <row r="43" spans="1:14" x14ac:dyDescent="0.2">
      <c r="C43" s="57"/>
      <c r="D43" s="57"/>
      <c r="E43" s="57"/>
      <c r="F43" s="57"/>
      <c r="G43" s="57"/>
      <c r="H43" s="57"/>
      <c r="I43" s="57"/>
      <c r="J43" s="57"/>
      <c r="K43" s="57"/>
    </row>
    <row r="44" spans="1:14" x14ac:dyDescent="0.2">
      <c r="C44" s="57"/>
      <c r="D44" s="57"/>
      <c r="E44" s="57"/>
      <c r="F44" s="57"/>
      <c r="G44" s="57"/>
      <c r="H44" s="57"/>
      <c r="I44" s="57"/>
      <c r="J44" s="57"/>
      <c r="K44" s="57"/>
    </row>
    <row r="45" spans="1:14" x14ac:dyDescent="0.2">
      <c r="C45" s="57"/>
      <c r="D45" s="57"/>
      <c r="E45" s="57"/>
      <c r="F45" s="57"/>
      <c r="G45" s="57"/>
      <c r="H45" s="57"/>
      <c r="I45" s="57"/>
      <c r="J45" s="57"/>
      <c r="K45" s="57"/>
    </row>
    <row r="46" spans="1:14" x14ac:dyDescent="0.2">
      <c r="C46" s="57"/>
      <c r="D46" s="57"/>
      <c r="E46" s="57"/>
      <c r="F46" s="57"/>
      <c r="G46" s="57"/>
      <c r="H46" s="57"/>
      <c r="I46" s="57"/>
      <c r="J46" s="57"/>
      <c r="K46" s="57"/>
    </row>
    <row r="47" spans="1:14" x14ac:dyDescent="0.2">
      <c r="C47" s="57"/>
      <c r="D47" s="57"/>
      <c r="E47" s="57"/>
      <c r="F47" s="57"/>
      <c r="G47" s="57"/>
      <c r="H47" s="57"/>
      <c r="I47" s="57"/>
      <c r="J47" s="57"/>
      <c r="K47" s="57"/>
    </row>
    <row r="48" spans="1:14" x14ac:dyDescent="0.2">
      <c r="C48" s="57"/>
      <c r="D48" s="57"/>
      <c r="E48" s="57"/>
      <c r="F48" s="57"/>
      <c r="G48" s="57"/>
      <c r="H48" s="57"/>
      <c r="I48" s="57"/>
      <c r="J48" s="57"/>
      <c r="K48" s="57"/>
    </row>
    <row r="49" spans="3:11" x14ac:dyDescent="0.2">
      <c r="C49" s="57"/>
      <c r="D49" s="57"/>
      <c r="E49" s="57"/>
      <c r="F49" s="57"/>
      <c r="G49" s="57"/>
      <c r="H49" s="57"/>
      <c r="I49" s="57"/>
      <c r="J49" s="57"/>
      <c r="K49" s="57"/>
    </row>
    <row r="50" spans="3:11" x14ac:dyDescent="0.2">
      <c r="C50" s="57"/>
      <c r="D50" s="57"/>
      <c r="E50" s="57"/>
      <c r="F50" s="57"/>
      <c r="G50" s="57"/>
      <c r="H50" s="57"/>
      <c r="I50" s="57"/>
      <c r="J50" s="57"/>
      <c r="K50" s="57"/>
    </row>
    <row r="51" spans="3:11" x14ac:dyDescent="0.2">
      <c r="C51" s="57"/>
      <c r="D51" s="57"/>
      <c r="E51" s="57"/>
      <c r="F51" s="57"/>
      <c r="G51" s="57"/>
      <c r="H51" s="57"/>
      <c r="I51" s="57"/>
      <c r="J51" s="57"/>
      <c r="K51" s="57"/>
    </row>
    <row r="52" spans="3:11" x14ac:dyDescent="0.2">
      <c r="C52" s="57"/>
      <c r="D52" s="57"/>
      <c r="E52" s="57"/>
      <c r="F52" s="57"/>
      <c r="G52" s="57"/>
      <c r="H52" s="57"/>
      <c r="I52" s="57"/>
      <c r="J52" s="57"/>
      <c r="K52" s="57"/>
    </row>
    <row r="53" spans="3:11" x14ac:dyDescent="0.2">
      <c r="C53" s="57"/>
      <c r="D53" s="57"/>
      <c r="E53" s="57"/>
      <c r="F53" s="57"/>
      <c r="G53" s="57"/>
      <c r="H53" s="57"/>
      <c r="I53" s="57"/>
      <c r="J53" s="57"/>
      <c r="K53" s="57"/>
    </row>
    <row r="54" spans="3:11" x14ac:dyDescent="0.2">
      <c r="C54" s="57"/>
      <c r="D54" s="57"/>
      <c r="E54" s="57"/>
      <c r="F54" s="57"/>
      <c r="G54" s="57"/>
      <c r="H54" s="57"/>
      <c r="I54" s="57"/>
      <c r="J54" s="57"/>
      <c r="K54" s="57"/>
    </row>
    <row r="55" spans="3:11" x14ac:dyDescent="0.2">
      <c r="C55" s="57"/>
      <c r="D55" s="57"/>
      <c r="E55" s="57"/>
      <c r="F55" s="57"/>
      <c r="G55" s="57"/>
      <c r="H55" s="57"/>
      <c r="I55" s="57"/>
      <c r="J55" s="57"/>
      <c r="K55" s="57"/>
    </row>
    <row r="56" spans="3:11" x14ac:dyDescent="0.2">
      <c r="C56" s="57"/>
      <c r="D56" s="57"/>
      <c r="E56" s="57"/>
      <c r="F56" s="57"/>
      <c r="G56" s="57"/>
      <c r="H56" s="57"/>
      <c r="I56" s="57"/>
      <c r="J56" s="57"/>
      <c r="K56" s="57"/>
    </row>
    <row r="57" spans="3:11" x14ac:dyDescent="0.2">
      <c r="C57" s="57"/>
      <c r="D57" s="57"/>
      <c r="E57" s="57"/>
      <c r="F57" s="57"/>
      <c r="G57" s="57"/>
      <c r="H57" s="57"/>
      <c r="I57" s="57"/>
      <c r="J57" s="57"/>
      <c r="K57" s="57"/>
    </row>
    <row r="58" spans="3:11" x14ac:dyDescent="0.2">
      <c r="C58" s="57"/>
      <c r="D58" s="57"/>
      <c r="E58" s="57"/>
      <c r="F58" s="57"/>
      <c r="G58" s="57"/>
      <c r="H58" s="57"/>
      <c r="I58" s="57"/>
      <c r="J58" s="57"/>
      <c r="K58" s="57"/>
    </row>
    <row r="59" spans="3:11" x14ac:dyDescent="0.2">
      <c r="C59" s="57"/>
      <c r="D59" s="57"/>
      <c r="E59" s="57"/>
      <c r="F59" s="57"/>
      <c r="G59" s="57"/>
      <c r="H59" s="57"/>
      <c r="I59" s="57"/>
      <c r="J59" s="57"/>
      <c r="K59" s="57"/>
    </row>
    <row r="60" spans="3:11" x14ac:dyDescent="0.2">
      <c r="C60" s="57"/>
      <c r="D60" s="57"/>
      <c r="E60" s="57"/>
      <c r="F60" s="57"/>
      <c r="G60" s="57"/>
      <c r="H60" s="57"/>
      <c r="I60" s="57"/>
      <c r="J60" s="57"/>
      <c r="K60" s="57"/>
    </row>
    <row r="61" spans="3:11" x14ac:dyDescent="0.2">
      <c r="C61" s="57"/>
      <c r="D61" s="57"/>
      <c r="E61" s="57"/>
      <c r="F61" s="57"/>
      <c r="G61" s="57"/>
      <c r="H61" s="57"/>
      <c r="I61" s="57"/>
      <c r="J61" s="57"/>
      <c r="K61" s="57"/>
    </row>
    <row r="62" spans="3:11" x14ac:dyDescent="0.2">
      <c r="C62" s="57"/>
      <c r="D62" s="57"/>
      <c r="E62" s="57"/>
      <c r="F62" s="57"/>
      <c r="G62" s="57"/>
      <c r="H62" s="57"/>
      <c r="I62" s="57"/>
      <c r="J62" s="57"/>
      <c r="K62" s="57"/>
    </row>
    <row r="63" spans="3:11" x14ac:dyDescent="0.2">
      <c r="C63" s="57"/>
      <c r="D63" s="57"/>
      <c r="E63" s="57"/>
      <c r="F63" s="57"/>
      <c r="G63" s="57"/>
      <c r="H63" s="57"/>
      <c r="I63" s="57"/>
      <c r="J63" s="57"/>
      <c r="K63" s="57"/>
    </row>
    <row r="64" spans="3:11" x14ac:dyDescent="0.2">
      <c r="C64" s="57"/>
      <c r="D64" s="57"/>
      <c r="E64" s="57"/>
      <c r="F64" s="57"/>
      <c r="G64" s="57"/>
      <c r="H64" s="57"/>
      <c r="I64" s="57"/>
      <c r="J64" s="57"/>
      <c r="K64" s="57"/>
    </row>
    <row r="65" spans="3:11" x14ac:dyDescent="0.2">
      <c r="C65" s="57"/>
      <c r="D65" s="57"/>
      <c r="E65" s="57"/>
      <c r="F65" s="57"/>
      <c r="G65" s="57"/>
      <c r="H65" s="57"/>
      <c r="I65" s="57"/>
      <c r="J65" s="57"/>
      <c r="K65" s="57"/>
    </row>
    <row r="66" spans="3:11" x14ac:dyDescent="0.2">
      <c r="C66" s="57"/>
      <c r="D66" s="57"/>
      <c r="E66" s="57"/>
      <c r="F66" s="57"/>
      <c r="G66" s="57"/>
      <c r="H66" s="57"/>
      <c r="I66" s="57"/>
      <c r="J66" s="57"/>
      <c r="K66" s="57"/>
    </row>
    <row r="67" spans="3:11" x14ac:dyDescent="0.2">
      <c r="C67" s="57"/>
      <c r="D67" s="57"/>
      <c r="E67" s="57"/>
      <c r="F67" s="57"/>
      <c r="G67" s="57"/>
      <c r="H67" s="57"/>
      <c r="I67" s="57"/>
      <c r="J67" s="57"/>
      <c r="K67" s="57"/>
    </row>
    <row r="68" spans="3:11" x14ac:dyDescent="0.2">
      <c r="C68" s="57"/>
      <c r="D68" s="57"/>
      <c r="E68" s="57"/>
      <c r="F68" s="57"/>
      <c r="G68" s="57"/>
      <c r="H68" s="57"/>
      <c r="I68" s="57"/>
      <c r="J68" s="57"/>
      <c r="K68" s="57"/>
    </row>
    <row r="69" spans="3:11" x14ac:dyDescent="0.2">
      <c r="C69" s="57"/>
      <c r="D69" s="57"/>
      <c r="E69" s="57"/>
      <c r="F69" s="57"/>
      <c r="G69" s="57"/>
      <c r="H69" s="57"/>
      <c r="I69" s="57"/>
      <c r="J69" s="57"/>
      <c r="K69" s="57"/>
    </row>
    <row r="70" spans="3:11" x14ac:dyDescent="0.2">
      <c r="C70" s="57"/>
      <c r="D70" s="57"/>
      <c r="E70" s="57"/>
      <c r="F70" s="57"/>
      <c r="G70" s="57"/>
      <c r="H70" s="57"/>
      <c r="I70" s="57"/>
      <c r="J70" s="57"/>
      <c r="K70" s="57"/>
    </row>
    <row r="71" spans="3:11" x14ac:dyDescent="0.2">
      <c r="C71" s="57"/>
      <c r="D71" s="57"/>
      <c r="E71" s="57"/>
      <c r="F71" s="57"/>
      <c r="G71" s="57"/>
      <c r="H71" s="57"/>
      <c r="I71" s="57"/>
      <c r="J71" s="57"/>
      <c r="K71" s="57"/>
    </row>
    <row r="72" spans="3:11" x14ac:dyDescent="0.2">
      <c r="C72" s="57"/>
      <c r="D72" s="57"/>
      <c r="E72" s="57"/>
      <c r="F72" s="57"/>
      <c r="G72" s="57"/>
      <c r="H72" s="57"/>
      <c r="I72" s="57"/>
      <c r="J72" s="57"/>
      <c r="K72" s="57"/>
    </row>
    <row r="73" spans="3:11" x14ac:dyDescent="0.2">
      <c r="C73" s="57"/>
      <c r="D73" s="57"/>
      <c r="E73" s="57"/>
      <c r="F73" s="57"/>
      <c r="G73" s="57"/>
      <c r="H73" s="57"/>
      <c r="I73" s="57"/>
      <c r="J73" s="57"/>
      <c r="K73" s="57"/>
    </row>
    <row r="74" spans="3:11" x14ac:dyDescent="0.2">
      <c r="C74" s="57"/>
      <c r="D74" s="57"/>
      <c r="E74" s="57"/>
      <c r="F74" s="57"/>
      <c r="G74" s="57"/>
      <c r="H74" s="57"/>
      <c r="I74" s="57"/>
      <c r="J74" s="57"/>
      <c r="K74" s="57"/>
    </row>
    <row r="75" spans="3:11" x14ac:dyDescent="0.2">
      <c r="C75" s="57"/>
      <c r="D75" s="57"/>
      <c r="E75" s="57"/>
      <c r="F75" s="57"/>
      <c r="G75" s="57"/>
      <c r="H75" s="57"/>
      <c r="I75" s="57"/>
      <c r="J75" s="57"/>
      <c r="K75" s="57"/>
    </row>
    <row r="76" spans="3:11" x14ac:dyDescent="0.2">
      <c r="C76" s="57"/>
      <c r="D76" s="57"/>
      <c r="E76" s="57"/>
      <c r="F76" s="57"/>
      <c r="G76" s="57"/>
      <c r="H76" s="57"/>
      <c r="I76" s="57"/>
      <c r="J76" s="57"/>
      <c r="K76" s="57"/>
    </row>
    <row r="77" spans="3:11" x14ac:dyDescent="0.2">
      <c r="C77" s="57"/>
      <c r="D77" s="57"/>
      <c r="E77" s="57"/>
      <c r="F77" s="57"/>
      <c r="G77" s="57"/>
      <c r="H77" s="57"/>
      <c r="I77" s="57"/>
      <c r="J77" s="57"/>
      <c r="K77" s="57"/>
    </row>
    <row r="78" spans="3:11" x14ac:dyDescent="0.2">
      <c r="C78" s="57"/>
      <c r="D78" s="57"/>
      <c r="E78" s="57"/>
      <c r="F78" s="57"/>
      <c r="G78" s="57"/>
      <c r="H78" s="57"/>
      <c r="I78" s="57"/>
      <c r="J78" s="57"/>
      <c r="K78" s="57"/>
    </row>
    <row r="79" spans="3:11" x14ac:dyDescent="0.2">
      <c r="C79" s="57"/>
      <c r="D79" s="57"/>
      <c r="E79" s="57"/>
      <c r="F79" s="57"/>
      <c r="G79" s="57"/>
      <c r="H79" s="57"/>
      <c r="I79" s="57"/>
      <c r="J79" s="57"/>
      <c r="K79" s="57"/>
    </row>
    <row r="80" spans="3:11" x14ac:dyDescent="0.2">
      <c r="C80" s="57"/>
      <c r="D80" s="57"/>
      <c r="E80" s="57"/>
      <c r="F80" s="57"/>
      <c r="G80" s="57"/>
      <c r="H80" s="57"/>
      <c r="I80" s="57"/>
      <c r="J80" s="57"/>
      <c r="K80" s="57"/>
    </row>
    <row r="81" spans="3:11" x14ac:dyDescent="0.2">
      <c r="C81" s="57"/>
      <c r="D81" s="57"/>
      <c r="E81" s="57"/>
      <c r="F81" s="57"/>
      <c r="G81" s="57"/>
      <c r="H81" s="57"/>
      <c r="I81" s="57"/>
      <c r="J81" s="57"/>
      <c r="K81" s="57"/>
    </row>
    <row r="82" spans="3:11" x14ac:dyDescent="0.2">
      <c r="C82" s="57"/>
      <c r="D82" s="57"/>
      <c r="E82" s="57"/>
      <c r="F82" s="57"/>
      <c r="G82" s="57"/>
      <c r="H82" s="57"/>
      <c r="I82" s="57"/>
      <c r="J82" s="57"/>
      <c r="K82" s="57"/>
    </row>
    <row r="83" spans="3:11" x14ac:dyDescent="0.2">
      <c r="C83" s="57"/>
      <c r="D83" s="57"/>
      <c r="E83" s="57"/>
      <c r="F83" s="57"/>
      <c r="G83" s="57"/>
      <c r="H83" s="57"/>
      <c r="I83" s="57"/>
      <c r="J83" s="57"/>
      <c r="K83" s="57"/>
    </row>
    <row r="84" spans="3:11" x14ac:dyDescent="0.2">
      <c r="C84" s="57"/>
      <c r="D84" s="57"/>
      <c r="E84" s="57"/>
      <c r="F84" s="57"/>
      <c r="G84" s="57"/>
      <c r="H84" s="57"/>
      <c r="I84" s="57"/>
      <c r="J84" s="57"/>
      <c r="K84" s="57"/>
    </row>
    <row r="85" spans="3:11" x14ac:dyDescent="0.2">
      <c r="C85" s="57"/>
      <c r="D85" s="57"/>
      <c r="E85" s="57"/>
      <c r="F85" s="57"/>
      <c r="G85" s="57"/>
      <c r="H85" s="57"/>
      <c r="I85" s="57"/>
      <c r="J85" s="57"/>
      <c r="K85" s="57"/>
    </row>
    <row r="86" spans="3:11" x14ac:dyDescent="0.2">
      <c r="C86" s="57"/>
      <c r="D86" s="57"/>
      <c r="E86" s="57"/>
      <c r="F86" s="57"/>
      <c r="G86" s="57"/>
      <c r="H86" s="57"/>
      <c r="I86" s="57"/>
      <c r="J86" s="57"/>
      <c r="K86" s="57"/>
    </row>
    <row r="87" spans="3:11" x14ac:dyDescent="0.2">
      <c r="C87" s="57"/>
      <c r="D87" s="57"/>
      <c r="E87" s="57"/>
      <c r="F87" s="57"/>
      <c r="G87" s="57"/>
      <c r="H87" s="57"/>
      <c r="I87" s="57"/>
      <c r="J87" s="57"/>
      <c r="K87" s="57"/>
    </row>
    <row r="88" spans="3:11" x14ac:dyDescent="0.2">
      <c r="C88" s="57"/>
      <c r="D88" s="57"/>
      <c r="E88" s="57"/>
      <c r="F88" s="57"/>
      <c r="G88" s="57"/>
      <c r="H88" s="57"/>
      <c r="I88" s="57"/>
      <c r="J88" s="57"/>
      <c r="K88" s="57"/>
    </row>
    <row r="89" spans="3:11" x14ac:dyDescent="0.2">
      <c r="C89" s="57"/>
      <c r="D89" s="57"/>
      <c r="E89" s="57"/>
      <c r="F89" s="57"/>
      <c r="G89" s="57"/>
      <c r="H89" s="57"/>
      <c r="I89" s="57"/>
      <c r="J89" s="57"/>
      <c r="K89" s="57"/>
    </row>
    <row r="90" spans="3:11" x14ac:dyDescent="0.2">
      <c r="C90" s="57"/>
      <c r="D90" s="57"/>
      <c r="E90" s="57"/>
      <c r="F90" s="57"/>
      <c r="G90" s="57"/>
      <c r="H90" s="57"/>
      <c r="I90" s="57"/>
      <c r="J90" s="57"/>
      <c r="K90" s="57"/>
    </row>
    <row r="91" spans="3:11" x14ac:dyDescent="0.2">
      <c r="C91" s="57"/>
      <c r="D91" s="57"/>
      <c r="E91" s="57"/>
      <c r="F91" s="57"/>
      <c r="G91" s="57"/>
      <c r="H91" s="57"/>
      <c r="I91" s="57"/>
      <c r="J91" s="57"/>
      <c r="K91" s="57"/>
    </row>
    <row r="92" spans="3:11" x14ac:dyDescent="0.2">
      <c r="C92" s="57"/>
      <c r="D92" s="57"/>
      <c r="E92" s="57"/>
      <c r="F92" s="57"/>
      <c r="G92" s="57"/>
      <c r="H92" s="57"/>
      <c r="I92" s="57"/>
      <c r="J92" s="57"/>
      <c r="K92" s="57"/>
    </row>
    <row r="93" spans="3:11" x14ac:dyDescent="0.2">
      <c r="C93" s="57"/>
      <c r="D93" s="57"/>
      <c r="E93" s="57"/>
      <c r="F93" s="57"/>
      <c r="G93" s="57"/>
      <c r="H93" s="57"/>
      <c r="I93" s="57"/>
      <c r="J93" s="57"/>
      <c r="K93" s="57"/>
    </row>
    <row r="94" spans="3:11" x14ac:dyDescent="0.2">
      <c r="C94" s="57"/>
      <c r="D94" s="57"/>
      <c r="E94" s="57"/>
      <c r="F94" s="57"/>
      <c r="G94" s="57"/>
      <c r="H94" s="57"/>
      <c r="I94" s="57"/>
      <c r="J94" s="57"/>
      <c r="K94" s="57"/>
    </row>
    <row r="95" spans="3:11" x14ac:dyDescent="0.2">
      <c r="C95" s="57"/>
      <c r="D95" s="57"/>
      <c r="E95" s="57"/>
      <c r="F95" s="57"/>
      <c r="G95" s="57"/>
      <c r="H95" s="57"/>
      <c r="I95" s="57"/>
      <c r="J95" s="57"/>
      <c r="K95" s="57"/>
    </row>
    <row r="96" spans="3:11" x14ac:dyDescent="0.2">
      <c r="C96" s="57"/>
      <c r="D96" s="57"/>
      <c r="E96" s="57"/>
      <c r="F96" s="57"/>
      <c r="G96" s="57"/>
      <c r="H96" s="57"/>
      <c r="I96" s="57"/>
      <c r="J96" s="57"/>
      <c r="K96" s="57"/>
    </row>
    <row r="97" spans="3:11" x14ac:dyDescent="0.2">
      <c r="C97" s="57"/>
      <c r="D97" s="57"/>
      <c r="E97" s="57"/>
      <c r="F97" s="57"/>
      <c r="G97" s="57"/>
      <c r="H97" s="57"/>
      <c r="I97" s="57"/>
      <c r="J97" s="57"/>
      <c r="K97" s="57"/>
    </row>
    <row r="98" spans="3:11" x14ac:dyDescent="0.2">
      <c r="C98" s="57"/>
      <c r="D98" s="57"/>
      <c r="E98" s="57"/>
      <c r="F98" s="57"/>
      <c r="G98" s="57"/>
      <c r="H98" s="57"/>
      <c r="I98" s="57"/>
      <c r="J98" s="57"/>
      <c r="K98" s="57"/>
    </row>
    <row r="99" spans="3:11" x14ac:dyDescent="0.2">
      <c r="C99" s="57"/>
      <c r="D99" s="57"/>
      <c r="E99" s="57"/>
      <c r="F99" s="57"/>
      <c r="G99" s="57"/>
      <c r="H99" s="57"/>
      <c r="I99" s="57"/>
      <c r="J99" s="57"/>
      <c r="K99" s="57"/>
    </row>
    <row r="100" spans="3:11" x14ac:dyDescent="0.2">
      <c r="C100" s="57"/>
      <c r="D100" s="57"/>
      <c r="E100" s="57"/>
      <c r="F100" s="57"/>
      <c r="G100" s="57"/>
      <c r="H100" s="57"/>
      <c r="I100" s="57"/>
      <c r="J100" s="57"/>
      <c r="K100" s="57"/>
    </row>
    <row r="101" spans="3:11" x14ac:dyDescent="0.2">
      <c r="C101" s="57"/>
      <c r="D101" s="57"/>
      <c r="E101" s="57"/>
      <c r="F101" s="57"/>
      <c r="G101" s="57"/>
      <c r="H101" s="57"/>
      <c r="I101" s="57"/>
      <c r="J101" s="57"/>
      <c r="K101" s="57"/>
    </row>
    <row r="102" spans="3:11" x14ac:dyDescent="0.2">
      <c r="C102" s="57"/>
      <c r="D102" s="57"/>
      <c r="E102" s="57"/>
      <c r="F102" s="57"/>
      <c r="G102" s="57"/>
      <c r="H102" s="57"/>
      <c r="I102" s="57"/>
      <c r="J102" s="57"/>
      <c r="K102" s="57"/>
    </row>
    <row r="103" spans="3:11" x14ac:dyDescent="0.2">
      <c r="C103" s="57"/>
      <c r="D103" s="57"/>
      <c r="E103" s="57"/>
      <c r="F103" s="57"/>
      <c r="G103" s="57"/>
      <c r="H103" s="57"/>
      <c r="I103" s="57"/>
      <c r="J103" s="57"/>
      <c r="K103" s="57"/>
    </row>
    <row r="104" spans="3:11" x14ac:dyDescent="0.2">
      <c r="C104" s="57"/>
      <c r="D104" s="57"/>
      <c r="E104" s="57"/>
      <c r="F104" s="57"/>
      <c r="G104" s="57"/>
      <c r="H104" s="57"/>
      <c r="I104" s="57"/>
      <c r="J104" s="57"/>
      <c r="K104" s="57"/>
    </row>
    <row r="105" spans="3:11" x14ac:dyDescent="0.2">
      <c r="C105" s="57"/>
      <c r="D105" s="57"/>
      <c r="E105" s="57"/>
      <c r="F105" s="57"/>
      <c r="G105" s="57"/>
      <c r="H105" s="57"/>
      <c r="I105" s="57"/>
      <c r="J105" s="57"/>
      <c r="K105" s="57"/>
    </row>
    <row r="106" spans="3:11" x14ac:dyDescent="0.2">
      <c r="C106" s="57"/>
      <c r="D106" s="57"/>
      <c r="E106" s="57"/>
      <c r="F106" s="57"/>
      <c r="G106" s="57"/>
      <c r="H106" s="57"/>
      <c r="I106" s="57"/>
      <c r="J106" s="57"/>
      <c r="K106" s="57"/>
    </row>
    <row r="107" spans="3:11" x14ac:dyDescent="0.2">
      <c r="C107" s="57"/>
      <c r="D107" s="57"/>
      <c r="E107" s="57"/>
      <c r="F107" s="57"/>
      <c r="G107" s="57"/>
      <c r="H107" s="57"/>
      <c r="I107" s="57"/>
      <c r="J107" s="57"/>
      <c r="K107" s="57"/>
    </row>
    <row r="108" spans="3:11" x14ac:dyDescent="0.2">
      <c r="C108" s="57"/>
      <c r="D108" s="57"/>
      <c r="E108" s="57"/>
      <c r="F108" s="57"/>
      <c r="G108" s="57"/>
      <c r="H108" s="57"/>
      <c r="I108" s="57"/>
      <c r="J108" s="57"/>
      <c r="K108" s="57"/>
    </row>
    <row r="109" spans="3:11" x14ac:dyDescent="0.2">
      <c r="C109" s="57"/>
      <c r="D109" s="57"/>
      <c r="E109" s="57"/>
      <c r="F109" s="57"/>
      <c r="G109" s="57"/>
      <c r="H109" s="57"/>
      <c r="I109" s="57"/>
      <c r="J109" s="57"/>
      <c r="K109" s="57"/>
    </row>
    <row r="110" spans="3:11" x14ac:dyDescent="0.2">
      <c r="C110" s="57"/>
      <c r="D110" s="57"/>
      <c r="E110" s="57"/>
      <c r="F110" s="57"/>
      <c r="G110" s="57"/>
      <c r="H110" s="57"/>
      <c r="I110" s="57"/>
      <c r="J110" s="57"/>
      <c r="K110" s="57"/>
    </row>
    <row r="111" spans="3:11" x14ac:dyDescent="0.2">
      <c r="C111" s="57"/>
      <c r="D111" s="57"/>
      <c r="E111" s="57"/>
      <c r="F111" s="57"/>
      <c r="G111" s="57"/>
      <c r="H111" s="57"/>
      <c r="I111" s="57"/>
      <c r="J111" s="57"/>
      <c r="K111" s="57"/>
    </row>
    <row r="112" spans="3:11" x14ac:dyDescent="0.2">
      <c r="C112" s="57"/>
      <c r="D112" s="57"/>
      <c r="E112" s="57"/>
      <c r="F112" s="57"/>
      <c r="G112" s="57"/>
      <c r="H112" s="57"/>
      <c r="I112" s="57"/>
      <c r="J112" s="57"/>
      <c r="K112" s="57"/>
    </row>
    <row r="113" spans="3:11" x14ac:dyDescent="0.2">
      <c r="C113" s="57"/>
      <c r="D113" s="57"/>
      <c r="E113" s="57"/>
      <c r="F113" s="57"/>
      <c r="G113" s="57"/>
      <c r="H113" s="57"/>
      <c r="I113" s="57"/>
      <c r="J113" s="57"/>
      <c r="K113" s="57"/>
    </row>
    <row r="114" spans="3:11" x14ac:dyDescent="0.2">
      <c r="C114" s="57"/>
      <c r="D114" s="57"/>
      <c r="E114" s="57"/>
      <c r="F114" s="57"/>
      <c r="G114" s="57"/>
      <c r="H114" s="57"/>
      <c r="I114" s="57"/>
      <c r="J114" s="57"/>
      <c r="K114" s="57"/>
    </row>
    <row r="115" spans="3:11" x14ac:dyDescent="0.2">
      <c r="C115" s="57"/>
      <c r="D115" s="57"/>
      <c r="E115" s="57"/>
      <c r="F115" s="57"/>
      <c r="G115" s="57"/>
      <c r="H115" s="57"/>
      <c r="I115" s="57"/>
      <c r="J115" s="57"/>
      <c r="K115" s="57"/>
    </row>
    <row r="116" spans="3:11" x14ac:dyDescent="0.2">
      <c r="C116" s="57"/>
      <c r="D116" s="57"/>
      <c r="E116" s="57"/>
      <c r="F116" s="57"/>
      <c r="G116" s="57"/>
      <c r="H116" s="57"/>
      <c r="I116" s="57"/>
      <c r="J116" s="57"/>
      <c r="K116" s="57"/>
    </row>
    <row r="117" spans="3:11" x14ac:dyDescent="0.2">
      <c r="C117" s="57"/>
      <c r="D117" s="57"/>
      <c r="E117" s="57"/>
      <c r="F117" s="57"/>
      <c r="G117" s="57"/>
      <c r="H117" s="57"/>
      <c r="I117" s="57"/>
      <c r="J117" s="57"/>
      <c r="K117" s="57"/>
    </row>
    <row r="118" spans="3:11" x14ac:dyDescent="0.2">
      <c r="C118" s="57"/>
      <c r="D118" s="57"/>
      <c r="E118" s="57"/>
      <c r="F118" s="57"/>
      <c r="G118" s="57"/>
      <c r="H118" s="57"/>
      <c r="I118" s="57"/>
      <c r="J118" s="57"/>
      <c r="K118" s="57"/>
    </row>
    <row r="119" spans="3:11" x14ac:dyDescent="0.2">
      <c r="C119" s="57"/>
      <c r="D119" s="57"/>
      <c r="E119" s="57"/>
      <c r="F119" s="57"/>
      <c r="G119" s="57"/>
      <c r="H119" s="57"/>
      <c r="I119" s="57"/>
      <c r="J119" s="57"/>
      <c r="K119" s="57"/>
    </row>
    <row r="120" spans="3:11" x14ac:dyDescent="0.2">
      <c r="C120" s="57"/>
      <c r="D120" s="57"/>
      <c r="E120" s="57"/>
      <c r="F120" s="57"/>
      <c r="G120" s="57"/>
      <c r="H120" s="57"/>
      <c r="I120" s="57"/>
      <c r="J120" s="57"/>
      <c r="K120" s="57"/>
    </row>
    <row r="121" spans="3:11" x14ac:dyDescent="0.2">
      <c r="C121" s="57"/>
      <c r="D121" s="57"/>
      <c r="E121" s="57"/>
      <c r="F121" s="57"/>
      <c r="G121" s="57"/>
      <c r="H121" s="57"/>
      <c r="I121" s="57"/>
      <c r="J121" s="57"/>
      <c r="K121" s="57"/>
    </row>
    <row r="122" spans="3:11" x14ac:dyDescent="0.2">
      <c r="C122" s="57"/>
      <c r="D122" s="57"/>
      <c r="E122" s="57"/>
      <c r="F122" s="57"/>
      <c r="G122" s="57"/>
      <c r="H122" s="57"/>
      <c r="I122" s="57"/>
      <c r="J122" s="57"/>
      <c r="K122" s="57"/>
    </row>
    <row r="123" spans="3:11" x14ac:dyDescent="0.2">
      <c r="C123" s="57"/>
      <c r="D123" s="57"/>
      <c r="E123" s="57"/>
      <c r="F123" s="57"/>
      <c r="G123" s="57"/>
      <c r="H123" s="57"/>
      <c r="I123" s="57"/>
      <c r="J123" s="57"/>
      <c r="K123" s="57"/>
    </row>
    <row r="124" spans="3:11" x14ac:dyDescent="0.2">
      <c r="C124" s="57"/>
      <c r="D124" s="57"/>
      <c r="E124" s="57"/>
      <c r="F124" s="57"/>
      <c r="G124" s="57"/>
      <c r="H124" s="57"/>
      <c r="I124" s="57"/>
      <c r="J124" s="57"/>
      <c r="K124" s="57"/>
    </row>
    <row r="125" spans="3:11" x14ac:dyDescent="0.2">
      <c r="C125" s="57"/>
      <c r="D125" s="57"/>
      <c r="E125" s="57"/>
      <c r="F125" s="57"/>
      <c r="G125" s="57"/>
      <c r="H125" s="57"/>
      <c r="I125" s="57"/>
      <c r="J125" s="57"/>
      <c r="K125" s="57"/>
    </row>
    <row r="126" spans="3:11" x14ac:dyDescent="0.2">
      <c r="C126" s="57"/>
      <c r="D126" s="57"/>
      <c r="E126" s="57"/>
      <c r="F126" s="57"/>
      <c r="G126" s="57"/>
      <c r="H126" s="57"/>
      <c r="I126" s="57"/>
      <c r="J126" s="57"/>
      <c r="K126" s="57"/>
    </row>
    <row r="127" spans="3:11" x14ac:dyDescent="0.2">
      <c r="C127" s="57"/>
      <c r="D127" s="57"/>
      <c r="E127" s="57"/>
      <c r="F127" s="57"/>
      <c r="G127" s="57"/>
      <c r="H127" s="57"/>
      <c r="I127" s="57"/>
      <c r="J127" s="57"/>
      <c r="K127" s="57"/>
    </row>
    <row r="128" spans="3:11" x14ac:dyDescent="0.2">
      <c r="C128" s="57"/>
      <c r="D128" s="57"/>
      <c r="E128" s="57"/>
      <c r="F128" s="57"/>
      <c r="G128" s="57"/>
      <c r="H128" s="57"/>
      <c r="I128" s="57"/>
      <c r="J128" s="57"/>
      <c r="K128" s="57"/>
    </row>
    <row r="129" spans="3:11" x14ac:dyDescent="0.2">
      <c r="C129" s="57"/>
      <c r="D129" s="57"/>
      <c r="E129" s="57"/>
      <c r="F129" s="57"/>
      <c r="G129" s="57"/>
      <c r="H129" s="57"/>
      <c r="I129" s="57"/>
      <c r="J129" s="57"/>
      <c r="K129" s="57"/>
    </row>
    <row r="130" spans="3:11" x14ac:dyDescent="0.2">
      <c r="C130" s="57"/>
      <c r="D130" s="57"/>
      <c r="E130" s="57"/>
      <c r="F130" s="57"/>
      <c r="G130" s="57"/>
      <c r="H130" s="57"/>
      <c r="I130" s="57"/>
      <c r="J130" s="57"/>
      <c r="K130" s="57"/>
    </row>
    <row r="131" spans="3:11" x14ac:dyDescent="0.2">
      <c r="C131" s="57"/>
      <c r="D131" s="57"/>
      <c r="E131" s="57"/>
      <c r="F131" s="57"/>
      <c r="G131" s="57"/>
      <c r="H131" s="57"/>
      <c r="I131" s="57"/>
      <c r="J131" s="57"/>
      <c r="K131" s="57"/>
    </row>
    <row r="132" spans="3:11" x14ac:dyDescent="0.2">
      <c r="C132" s="57"/>
      <c r="D132" s="57"/>
      <c r="E132" s="57"/>
      <c r="F132" s="57"/>
      <c r="G132" s="57"/>
      <c r="H132" s="57"/>
      <c r="I132" s="57"/>
      <c r="J132" s="57"/>
      <c r="K132" s="57"/>
    </row>
    <row r="133" spans="3:11" x14ac:dyDescent="0.2">
      <c r="C133" s="57"/>
      <c r="D133" s="57"/>
      <c r="E133" s="57"/>
      <c r="F133" s="57"/>
      <c r="G133" s="57"/>
      <c r="H133" s="57"/>
      <c r="I133" s="57"/>
      <c r="J133" s="57"/>
      <c r="K133" s="57"/>
    </row>
    <row r="134" spans="3:11" x14ac:dyDescent="0.2">
      <c r="C134" s="57"/>
      <c r="D134" s="57"/>
      <c r="E134" s="57"/>
      <c r="F134" s="57"/>
      <c r="G134" s="57"/>
      <c r="H134" s="57"/>
      <c r="I134" s="57"/>
      <c r="J134" s="57"/>
      <c r="K134" s="57"/>
    </row>
    <row r="135" spans="3:11" x14ac:dyDescent="0.2">
      <c r="C135" s="57"/>
      <c r="D135" s="57"/>
      <c r="E135" s="57"/>
      <c r="F135" s="57"/>
      <c r="G135" s="57"/>
      <c r="H135" s="57"/>
      <c r="I135" s="57"/>
      <c r="J135" s="57"/>
      <c r="K135" s="57"/>
    </row>
    <row r="136" spans="3:11" x14ac:dyDescent="0.2">
      <c r="C136" s="57"/>
      <c r="D136" s="57"/>
      <c r="E136" s="57"/>
      <c r="F136" s="57"/>
      <c r="G136" s="57"/>
      <c r="H136" s="57"/>
      <c r="I136" s="57"/>
      <c r="J136" s="57"/>
      <c r="K136" s="57"/>
    </row>
    <row r="137" spans="3:11" x14ac:dyDescent="0.2">
      <c r="C137" s="57"/>
      <c r="D137" s="57"/>
      <c r="E137" s="57"/>
      <c r="F137" s="57"/>
      <c r="G137" s="57"/>
      <c r="H137" s="57"/>
      <c r="I137" s="57"/>
      <c r="J137" s="57"/>
      <c r="K137" s="57"/>
    </row>
    <row r="138" spans="3:11" x14ac:dyDescent="0.2">
      <c r="C138" s="57"/>
      <c r="D138" s="57"/>
      <c r="E138" s="57"/>
      <c r="F138" s="57"/>
      <c r="G138" s="57"/>
      <c r="H138" s="57"/>
      <c r="I138" s="57"/>
      <c r="J138" s="57"/>
      <c r="K138" s="57"/>
    </row>
    <row r="139" spans="3:11" x14ac:dyDescent="0.2">
      <c r="C139" s="57"/>
      <c r="D139" s="57"/>
      <c r="E139" s="57"/>
      <c r="F139" s="57"/>
      <c r="G139" s="57"/>
      <c r="H139" s="57"/>
      <c r="I139" s="57"/>
      <c r="J139" s="57"/>
      <c r="K139" s="57"/>
    </row>
    <row r="140" spans="3:11" x14ac:dyDescent="0.2">
      <c r="C140" s="57"/>
      <c r="D140" s="57"/>
      <c r="E140" s="57"/>
      <c r="F140" s="57"/>
      <c r="G140" s="57"/>
      <c r="H140" s="57"/>
      <c r="I140" s="57"/>
      <c r="J140" s="57"/>
      <c r="K140" s="57"/>
    </row>
    <row r="141" spans="3:11" x14ac:dyDescent="0.2">
      <c r="C141" s="57"/>
      <c r="D141" s="57"/>
      <c r="E141" s="57"/>
      <c r="F141" s="57"/>
      <c r="G141" s="57"/>
      <c r="H141" s="57"/>
      <c r="I141" s="57"/>
      <c r="J141" s="57"/>
      <c r="K141" s="57"/>
    </row>
    <row r="142" spans="3:11" x14ac:dyDescent="0.2">
      <c r="C142" s="57"/>
      <c r="D142" s="57"/>
      <c r="E142" s="57"/>
      <c r="F142" s="57"/>
      <c r="G142" s="57"/>
      <c r="H142" s="57"/>
      <c r="I142" s="57"/>
      <c r="J142" s="57"/>
      <c r="K142" s="57"/>
    </row>
    <row r="143" spans="3:11" x14ac:dyDescent="0.2">
      <c r="C143" s="57"/>
      <c r="D143" s="57"/>
      <c r="E143" s="57"/>
      <c r="F143" s="57"/>
      <c r="G143" s="57"/>
      <c r="H143" s="57"/>
      <c r="I143" s="57"/>
      <c r="J143" s="57"/>
      <c r="K143" s="57"/>
    </row>
    <row r="144" spans="3:11" x14ac:dyDescent="0.2">
      <c r="C144" s="57"/>
      <c r="D144" s="57"/>
      <c r="E144" s="57"/>
      <c r="F144" s="57"/>
      <c r="G144" s="57"/>
      <c r="H144" s="57"/>
      <c r="I144" s="57"/>
      <c r="J144" s="57"/>
      <c r="K144" s="57"/>
    </row>
    <row r="145" spans="3:11" x14ac:dyDescent="0.2">
      <c r="C145" s="57"/>
      <c r="D145" s="57"/>
      <c r="E145" s="57"/>
      <c r="F145" s="57"/>
      <c r="G145" s="57"/>
      <c r="H145" s="57"/>
      <c r="I145" s="57"/>
      <c r="J145" s="57"/>
      <c r="K145" s="57"/>
    </row>
    <row r="146" spans="3:11" x14ac:dyDescent="0.2">
      <c r="C146" s="57"/>
      <c r="D146" s="57"/>
      <c r="E146" s="57"/>
      <c r="F146" s="57"/>
      <c r="G146" s="57"/>
      <c r="H146" s="57"/>
      <c r="I146" s="57"/>
      <c r="J146" s="57"/>
      <c r="K146" s="57"/>
    </row>
    <row r="147" spans="3:11" x14ac:dyDescent="0.2">
      <c r="C147" s="57"/>
      <c r="D147" s="57"/>
      <c r="E147" s="57"/>
      <c r="F147" s="57"/>
      <c r="G147" s="57"/>
      <c r="H147" s="57"/>
      <c r="I147" s="57"/>
      <c r="J147" s="57"/>
      <c r="K147" s="57"/>
    </row>
    <row r="148" spans="3:11" x14ac:dyDescent="0.2">
      <c r="C148" s="57"/>
      <c r="D148" s="57"/>
      <c r="E148" s="57"/>
      <c r="F148" s="57"/>
      <c r="G148" s="57"/>
      <c r="H148" s="57"/>
      <c r="I148" s="57"/>
      <c r="J148" s="57"/>
      <c r="K148" s="57"/>
    </row>
    <row r="149" spans="3:11" x14ac:dyDescent="0.2">
      <c r="C149" s="57"/>
      <c r="D149" s="57"/>
      <c r="E149" s="57"/>
      <c r="F149" s="57"/>
      <c r="G149" s="57"/>
      <c r="H149" s="57"/>
      <c r="I149" s="57"/>
      <c r="J149" s="57"/>
      <c r="K149" s="57"/>
    </row>
    <row r="150" spans="3:11" x14ac:dyDescent="0.2">
      <c r="C150" s="57"/>
      <c r="D150" s="57"/>
      <c r="E150" s="57"/>
      <c r="F150" s="57"/>
      <c r="G150" s="57"/>
      <c r="H150" s="57"/>
      <c r="I150" s="57"/>
      <c r="J150" s="57"/>
      <c r="K150" s="57"/>
    </row>
    <row r="151" spans="3:11" x14ac:dyDescent="0.2">
      <c r="C151" s="57"/>
      <c r="D151" s="57"/>
      <c r="E151" s="57"/>
      <c r="F151" s="57"/>
      <c r="G151" s="57"/>
      <c r="H151" s="57"/>
      <c r="I151" s="57"/>
      <c r="J151" s="57"/>
      <c r="K151" s="57"/>
    </row>
    <row r="152" spans="3:11" x14ac:dyDescent="0.2">
      <c r="C152" s="57"/>
      <c r="D152" s="57"/>
      <c r="E152" s="57"/>
      <c r="F152" s="57"/>
      <c r="G152" s="57"/>
      <c r="H152" s="57"/>
      <c r="I152" s="57"/>
      <c r="J152" s="57"/>
      <c r="K152" s="57"/>
    </row>
    <row r="153" spans="3:11" x14ac:dyDescent="0.2">
      <c r="C153" s="57"/>
      <c r="D153" s="57"/>
      <c r="E153" s="57"/>
      <c r="F153" s="57"/>
      <c r="G153" s="57"/>
      <c r="H153" s="57"/>
      <c r="I153" s="57"/>
      <c r="J153" s="57"/>
      <c r="K153" s="57"/>
    </row>
    <row r="154" spans="3:11" x14ac:dyDescent="0.2">
      <c r="C154" s="57"/>
      <c r="D154" s="57"/>
      <c r="E154" s="57"/>
      <c r="F154" s="57"/>
      <c r="G154" s="57"/>
      <c r="H154" s="57"/>
      <c r="I154" s="57"/>
      <c r="J154" s="57"/>
      <c r="K154" s="57"/>
    </row>
    <row r="155" spans="3:11" x14ac:dyDescent="0.2">
      <c r="C155" s="57"/>
      <c r="D155" s="57"/>
      <c r="E155" s="57"/>
      <c r="F155" s="57"/>
      <c r="G155" s="57"/>
      <c r="H155" s="57"/>
      <c r="I155" s="57"/>
      <c r="J155" s="57"/>
      <c r="K155" s="57"/>
    </row>
    <row r="156" spans="3:11" x14ac:dyDescent="0.2">
      <c r="C156" s="57"/>
      <c r="D156" s="57"/>
      <c r="E156" s="57"/>
      <c r="F156" s="57"/>
      <c r="G156" s="57"/>
      <c r="H156" s="57"/>
      <c r="I156" s="57"/>
      <c r="J156" s="57"/>
      <c r="K156" s="57"/>
    </row>
    <row r="157" spans="3:11" x14ac:dyDescent="0.2">
      <c r="C157" s="57"/>
      <c r="D157" s="57"/>
      <c r="E157" s="57"/>
      <c r="F157" s="57"/>
      <c r="G157" s="57"/>
      <c r="H157" s="57"/>
      <c r="I157" s="57"/>
      <c r="J157" s="57"/>
      <c r="K157" s="57"/>
    </row>
    <row r="158" spans="3:11" x14ac:dyDescent="0.2">
      <c r="C158" s="57"/>
      <c r="D158" s="57"/>
      <c r="E158" s="57"/>
      <c r="F158" s="57"/>
      <c r="G158" s="57"/>
      <c r="H158" s="57"/>
      <c r="I158" s="57"/>
      <c r="J158" s="57"/>
      <c r="K158" s="57"/>
    </row>
    <row r="159" spans="3:11" x14ac:dyDescent="0.2">
      <c r="C159" s="57"/>
      <c r="D159" s="57"/>
      <c r="E159" s="57"/>
      <c r="F159" s="57"/>
      <c r="G159" s="57"/>
      <c r="H159" s="57"/>
      <c r="I159" s="57"/>
      <c r="J159" s="57"/>
      <c r="K159" s="57"/>
    </row>
    <row r="160" spans="3:11" x14ac:dyDescent="0.2">
      <c r="C160" s="57"/>
      <c r="D160" s="57"/>
      <c r="E160" s="57"/>
      <c r="F160" s="57"/>
      <c r="G160" s="57"/>
      <c r="H160" s="57"/>
      <c r="I160" s="57"/>
      <c r="J160" s="57"/>
      <c r="K160" s="57"/>
    </row>
    <row r="161" spans="3:11" x14ac:dyDescent="0.2">
      <c r="C161" s="57"/>
      <c r="D161" s="57"/>
      <c r="E161" s="57"/>
      <c r="F161" s="57"/>
      <c r="G161" s="57"/>
      <c r="H161" s="57"/>
      <c r="I161" s="57"/>
      <c r="J161" s="57"/>
      <c r="K161" s="57"/>
    </row>
    <row r="162" spans="3:11" x14ac:dyDescent="0.2">
      <c r="C162" s="57"/>
      <c r="D162" s="57"/>
      <c r="E162" s="57"/>
      <c r="F162" s="57"/>
      <c r="G162" s="57"/>
      <c r="H162" s="57"/>
      <c r="I162" s="57"/>
      <c r="J162" s="57"/>
      <c r="K162" s="57"/>
    </row>
    <row r="163" spans="3:11" x14ac:dyDescent="0.2">
      <c r="C163" s="57"/>
      <c r="D163" s="57"/>
      <c r="E163" s="57"/>
      <c r="F163" s="57"/>
      <c r="G163" s="57"/>
      <c r="H163" s="57"/>
      <c r="I163" s="57"/>
      <c r="J163" s="57"/>
      <c r="K163" s="57"/>
    </row>
    <row r="164" spans="3:11" x14ac:dyDescent="0.2">
      <c r="C164" s="57"/>
      <c r="D164" s="57"/>
      <c r="E164" s="57"/>
      <c r="F164" s="57"/>
      <c r="G164" s="57"/>
      <c r="H164" s="57"/>
      <c r="I164" s="57"/>
      <c r="J164" s="57"/>
      <c r="K164" s="57"/>
    </row>
    <row r="165" spans="3:11" x14ac:dyDescent="0.2">
      <c r="C165" s="57"/>
      <c r="D165" s="57"/>
      <c r="E165" s="57"/>
      <c r="F165" s="57"/>
      <c r="G165" s="57"/>
      <c r="H165" s="57"/>
      <c r="I165" s="57"/>
      <c r="J165" s="57"/>
      <c r="K165" s="57"/>
    </row>
    <row r="166" spans="3:11" x14ac:dyDescent="0.2">
      <c r="C166" s="57"/>
      <c r="D166" s="57"/>
      <c r="E166" s="57"/>
      <c r="F166" s="57"/>
      <c r="G166" s="57"/>
      <c r="H166" s="57"/>
      <c r="I166" s="57"/>
      <c r="J166" s="57"/>
      <c r="K166" s="57"/>
    </row>
    <row r="167" spans="3:11" x14ac:dyDescent="0.2">
      <c r="C167" s="57"/>
      <c r="D167" s="57"/>
      <c r="E167" s="57"/>
      <c r="F167" s="57"/>
      <c r="G167" s="57"/>
      <c r="H167" s="57"/>
      <c r="I167" s="57"/>
      <c r="J167" s="57"/>
      <c r="K167" s="57"/>
    </row>
    <row r="168" spans="3:11" x14ac:dyDescent="0.2">
      <c r="C168" s="57"/>
      <c r="D168" s="57"/>
      <c r="E168" s="57"/>
      <c r="F168" s="57"/>
      <c r="G168" s="57"/>
      <c r="H168" s="57"/>
      <c r="I168" s="57"/>
      <c r="J168" s="57"/>
      <c r="K168" s="57"/>
    </row>
    <row r="169" spans="3:11" x14ac:dyDescent="0.2">
      <c r="C169" s="57"/>
      <c r="D169" s="57"/>
      <c r="E169" s="57"/>
      <c r="F169" s="57"/>
      <c r="G169" s="57"/>
      <c r="H169" s="57"/>
      <c r="I169" s="57"/>
      <c r="J169" s="57"/>
      <c r="K169" s="57"/>
    </row>
    <row r="170" spans="3:11" x14ac:dyDescent="0.2">
      <c r="C170" s="57"/>
      <c r="D170" s="57"/>
      <c r="E170" s="57"/>
      <c r="F170" s="57"/>
      <c r="G170" s="57"/>
      <c r="H170" s="57"/>
      <c r="I170" s="57"/>
      <c r="J170" s="57"/>
      <c r="K170" s="57"/>
    </row>
    <row r="171" spans="3:11" x14ac:dyDescent="0.2">
      <c r="C171" s="57"/>
      <c r="D171" s="57"/>
      <c r="E171" s="57"/>
      <c r="F171" s="57"/>
      <c r="G171" s="57"/>
      <c r="H171" s="57"/>
      <c r="I171" s="57"/>
      <c r="J171" s="57"/>
      <c r="K171" s="57"/>
    </row>
    <row r="172" spans="3:11" x14ac:dyDescent="0.2">
      <c r="C172" s="57"/>
      <c r="D172" s="57"/>
      <c r="E172" s="57"/>
      <c r="F172" s="57"/>
      <c r="G172" s="57"/>
      <c r="H172" s="57"/>
      <c r="I172" s="57"/>
      <c r="J172" s="57"/>
      <c r="K172" s="57"/>
    </row>
    <row r="173" spans="3:11" x14ac:dyDescent="0.2">
      <c r="C173" s="57"/>
      <c r="D173" s="57"/>
      <c r="E173" s="57"/>
      <c r="F173" s="57"/>
      <c r="G173" s="57"/>
      <c r="H173" s="57"/>
      <c r="I173" s="57"/>
      <c r="J173" s="57"/>
      <c r="K173" s="57"/>
    </row>
    <row r="174" spans="3:11" x14ac:dyDescent="0.2">
      <c r="C174" s="57"/>
      <c r="D174" s="57"/>
      <c r="E174" s="57"/>
      <c r="F174" s="57"/>
      <c r="G174" s="57"/>
      <c r="H174" s="57"/>
      <c r="I174" s="57"/>
      <c r="J174" s="57"/>
      <c r="K174" s="57"/>
    </row>
    <row r="175" spans="3:11" x14ac:dyDescent="0.2">
      <c r="C175" s="57"/>
      <c r="D175" s="57"/>
      <c r="E175" s="57"/>
      <c r="F175" s="57"/>
      <c r="G175" s="57"/>
      <c r="H175" s="57"/>
      <c r="I175" s="57"/>
      <c r="J175" s="57"/>
      <c r="K175" s="57"/>
    </row>
    <row r="176" spans="3:11" x14ac:dyDescent="0.2">
      <c r="C176" s="57"/>
      <c r="D176" s="57"/>
      <c r="E176" s="57"/>
      <c r="F176" s="57"/>
      <c r="G176" s="57"/>
      <c r="H176" s="57"/>
      <c r="I176" s="57"/>
      <c r="J176" s="57"/>
      <c r="K176" s="57"/>
    </row>
    <row r="177" spans="3:11" x14ac:dyDescent="0.2">
      <c r="C177" s="57"/>
      <c r="D177" s="57"/>
      <c r="E177" s="57"/>
      <c r="F177" s="57"/>
      <c r="G177" s="57"/>
      <c r="H177" s="57"/>
      <c r="I177" s="57"/>
      <c r="J177" s="57"/>
      <c r="K177" s="57"/>
    </row>
    <row r="178" spans="3:11" x14ac:dyDescent="0.2">
      <c r="C178" s="57"/>
      <c r="D178" s="57"/>
      <c r="E178" s="57"/>
      <c r="F178" s="57"/>
      <c r="G178" s="57"/>
      <c r="H178" s="57"/>
      <c r="I178" s="57"/>
      <c r="J178" s="57"/>
      <c r="K178" s="57"/>
    </row>
    <row r="179" spans="3:11" x14ac:dyDescent="0.2">
      <c r="C179" s="57"/>
      <c r="D179" s="57"/>
      <c r="E179" s="57"/>
      <c r="F179" s="57"/>
      <c r="G179" s="57"/>
      <c r="H179" s="57"/>
      <c r="I179" s="57"/>
      <c r="J179" s="57"/>
      <c r="K179" s="57"/>
    </row>
    <row r="180" spans="3:11" x14ac:dyDescent="0.2">
      <c r="C180" s="57"/>
      <c r="D180" s="57"/>
      <c r="E180" s="57"/>
      <c r="F180" s="57"/>
      <c r="G180" s="57"/>
      <c r="H180" s="57"/>
      <c r="I180" s="57"/>
      <c r="J180" s="57"/>
      <c r="K180" s="57"/>
    </row>
    <row r="181" spans="3:11" x14ac:dyDescent="0.2">
      <c r="C181" s="57"/>
      <c r="D181" s="57"/>
      <c r="E181" s="57"/>
      <c r="F181" s="57"/>
      <c r="G181" s="57"/>
      <c r="H181" s="57"/>
      <c r="I181" s="57"/>
      <c r="J181" s="57"/>
      <c r="K181" s="57"/>
    </row>
    <row r="182" spans="3:11" x14ac:dyDescent="0.2">
      <c r="C182" s="57"/>
      <c r="D182" s="57"/>
      <c r="E182" s="57"/>
      <c r="F182" s="57"/>
      <c r="G182" s="57"/>
      <c r="H182" s="57"/>
      <c r="I182" s="57"/>
      <c r="J182" s="57"/>
      <c r="K182" s="57"/>
    </row>
    <row r="183" spans="3:11" x14ac:dyDescent="0.2">
      <c r="C183" s="57"/>
      <c r="D183" s="57"/>
      <c r="E183" s="57"/>
      <c r="F183" s="57"/>
      <c r="G183" s="57"/>
      <c r="H183" s="57"/>
      <c r="I183" s="57"/>
      <c r="J183" s="57"/>
      <c r="K183" s="57"/>
    </row>
    <row r="184" spans="3:11" x14ac:dyDescent="0.2">
      <c r="C184" s="57"/>
      <c r="D184" s="57"/>
      <c r="E184" s="57"/>
      <c r="F184" s="57"/>
      <c r="G184" s="57"/>
      <c r="H184" s="57"/>
      <c r="I184" s="57"/>
      <c r="J184" s="57"/>
      <c r="K184" s="57"/>
    </row>
    <row r="185" spans="3:11" x14ac:dyDescent="0.2">
      <c r="C185" s="57"/>
      <c r="D185" s="57"/>
      <c r="E185" s="57"/>
      <c r="F185" s="57"/>
      <c r="G185" s="57"/>
      <c r="H185" s="57"/>
      <c r="I185" s="57"/>
      <c r="J185" s="57"/>
      <c r="K185" s="57"/>
    </row>
    <row r="186" spans="3:11" x14ac:dyDescent="0.2">
      <c r="C186" s="57"/>
      <c r="D186" s="57"/>
      <c r="E186" s="57"/>
      <c r="F186" s="57"/>
      <c r="G186" s="57"/>
      <c r="H186" s="57"/>
      <c r="I186" s="57"/>
      <c r="J186" s="57"/>
      <c r="K186" s="57"/>
    </row>
    <row r="187" spans="3:11" x14ac:dyDescent="0.2">
      <c r="C187" s="57"/>
      <c r="D187" s="57"/>
      <c r="E187" s="57"/>
      <c r="F187" s="57"/>
      <c r="G187" s="57"/>
      <c r="H187" s="57"/>
      <c r="I187" s="57"/>
      <c r="J187" s="57"/>
      <c r="K187" s="57"/>
    </row>
    <row r="188" spans="3:11" x14ac:dyDescent="0.2">
      <c r="C188" s="57"/>
      <c r="D188" s="57"/>
      <c r="E188" s="57"/>
      <c r="F188" s="57"/>
      <c r="G188" s="57"/>
      <c r="H188" s="57"/>
      <c r="I188" s="57"/>
      <c r="J188" s="57"/>
      <c r="K188" s="57"/>
    </row>
    <row r="189" spans="3:11" x14ac:dyDescent="0.2">
      <c r="C189" s="57"/>
      <c r="D189" s="57"/>
      <c r="E189" s="57"/>
      <c r="F189" s="57"/>
      <c r="G189" s="57"/>
      <c r="H189" s="57"/>
      <c r="I189" s="57"/>
      <c r="J189" s="57"/>
      <c r="K189" s="57"/>
    </row>
    <row r="190" spans="3:11" x14ac:dyDescent="0.2">
      <c r="C190" s="57"/>
      <c r="D190" s="57"/>
      <c r="E190" s="57"/>
      <c r="F190" s="57"/>
      <c r="G190" s="57"/>
      <c r="H190" s="57"/>
      <c r="I190" s="57"/>
      <c r="J190" s="57"/>
      <c r="K190" s="57"/>
    </row>
    <row r="191" spans="3:11" x14ac:dyDescent="0.2">
      <c r="C191" s="57"/>
      <c r="D191" s="57"/>
      <c r="E191" s="57"/>
      <c r="F191" s="57"/>
      <c r="G191" s="57"/>
      <c r="H191" s="57"/>
      <c r="I191" s="57"/>
      <c r="J191" s="57"/>
      <c r="K191" s="57"/>
    </row>
    <row r="192" spans="3:11" x14ac:dyDescent="0.2">
      <c r="C192" s="57"/>
      <c r="D192" s="57"/>
      <c r="E192" s="57"/>
      <c r="F192" s="57"/>
      <c r="G192" s="57"/>
      <c r="H192" s="57"/>
      <c r="I192" s="57"/>
      <c r="J192" s="57"/>
      <c r="K192" s="57"/>
    </row>
    <row r="193" spans="3:11" x14ac:dyDescent="0.2">
      <c r="C193" s="57"/>
      <c r="D193" s="57"/>
      <c r="E193" s="57"/>
      <c r="F193" s="57"/>
      <c r="G193" s="57"/>
      <c r="H193" s="57"/>
      <c r="I193" s="57"/>
      <c r="J193" s="57"/>
      <c r="K193" s="57"/>
    </row>
    <row r="194" spans="3:11" x14ac:dyDescent="0.2">
      <c r="C194" s="57"/>
      <c r="D194" s="57"/>
      <c r="E194" s="57"/>
      <c r="F194" s="57"/>
      <c r="G194" s="57"/>
      <c r="H194" s="57"/>
      <c r="I194" s="57"/>
      <c r="J194" s="57"/>
      <c r="K194" s="57"/>
    </row>
    <row r="195" spans="3:11" x14ac:dyDescent="0.2">
      <c r="C195" s="57"/>
      <c r="D195" s="57"/>
      <c r="E195" s="57"/>
      <c r="F195" s="57"/>
      <c r="G195" s="57"/>
      <c r="H195" s="57"/>
      <c r="I195" s="57"/>
      <c r="J195" s="57"/>
      <c r="K195" s="57"/>
    </row>
    <row r="196" spans="3:11" x14ac:dyDescent="0.2">
      <c r="C196" s="57"/>
      <c r="D196" s="57"/>
      <c r="E196" s="57"/>
      <c r="F196" s="57"/>
      <c r="G196" s="57"/>
      <c r="H196" s="57"/>
      <c r="I196" s="57"/>
      <c r="J196" s="57"/>
      <c r="K196" s="57"/>
    </row>
    <row r="197" spans="3:11" x14ac:dyDescent="0.2">
      <c r="C197" s="57"/>
      <c r="D197" s="57"/>
      <c r="E197" s="57"/>
      <c r="F197" s="57"/>
      <c r="G197" s="57"/>
      <c r="H197" s="57"/>
      <c r="I197" s="57"/>
      <c r="J197" s="57"/>
      <c r="K197" s="57"/>
    </row>
    <row r="198" spans="3:11" x14ac:dyDescent="0.2">
      <c r="C198" s="57"/>
      <c r="D198" s="57"/>
      <c r="E198" s="57"/>
      <c r="F198" s="57"/>
      <c r="G198" s="57"/>
      <c r="H198" s="57"/>
      <c r="I198" s="57"/>
      <c r="J198" s="57"/>
      <c r="K198" s="57"/>
    </row>
    <row r="199" spans="3:11" x14ac:dyDescent="0.2">
      <c r="C199" s="57"/>
      <c r="D199" s="57"/>
      <c r="E199" s="57"/>
      <c r="F199" s="57"/>
      <c r="G199" s="57"/>
      <c r="H199" s="57"/>
      <c r="I199" s="57"/>
      <c r="J199" s="57"/>
      <c r="K199" s="57"/>
    </row>
    <row r="200" spans="3:11" x14ac:dyDescent="0.2">
      <c r="C200" s="57"/>
      <c r="D200" s="57"/>
      <c r="E200" s="57"/>
      <c r="F200" s="57"/>
      <c r="G200" s="57"/>
      <c r="H200" s="57"/>
      <c r="I200" s="57"/>
      <c r="J200" s="57"/>
      <c r="K200" s="57"/>
    </row>
    <row r="201" spans="3:11" x14ac:dyDescent="0.2">
      <c r="C201" s="57"/>
      <c r="D201" s="57"/>
      <c r="E201" s="57"/>
      <c r="F201" s="57"/>
      <c r="G201" s="57"/>
      <c r="H201" s="57"/>
      <c r="I201" s="57"/>
      <c r="J201" s="57"/>
      <c r="K201" s="57"/>
    </row>
    <row r="202" spans="3:11" x14ac:dyDescent="0.2">
      <c r="C202" s="57"/>
      <c r="D202" s="57"/>
      <c r="E202" s="57"/>
      <c r="F202" s="57"/>
      <c r="G202" s="57"/>
      <c r="H202" s="57"/>
      <c r="I202" s="57"/>
      <c r="J202" s="57"/>
      <c r="K202" s="57"/>
    </row>
    <row r="203" spans="3:11" x14ac:dyDescent="0.2">
      <c r="C203" s="57"/>
      <c r="D203" s="57"/>
      <c r="E203" s="57"/>
      <c r="F203" s="57"/>
      <c r="G203" s="57"/>
      <c r="H203" s="57"/>
      <c r="I203" s="57"/>
      <c r="J203" s="57"/>
      <c r="K203" s="57"/>
    </row>
  </sheetData>
  <hyperlinks>
    <hyperlink ref="A1" location="'statewide summary'!Print_Titles" display="Link to Summary Worksheet" xr:uid="{4FE9EF67-DB8E-4232-8F24-3AFCAA5C5117}"/>
  </hyperlinks>
  <pageMargins left="0.1" right="0.1" top="0.125" bottom="0.56249015748031495" header="0.125" footer="0.125"/>
  <pageSetup orientation="landscape" horizontalDpi="300" verticalDpi="300"/>
  <headerFooter alignWithMargins="0">
    <oddFooter>&amp;L&amp;"Verdana,Regular"&amp;10Source: http://fiscal.wa.gov/SpendHistFundAgy &amp;C&amp;"Arial,Regular"&amp;10&amp;P of &amp;P &amp;R&amp;"Verdana,Regular"&amp;10 2/19/2025</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92</vt:i4>
      </vt:variant>
      <vt:variant>
        <vt:lpstr>Named Ranges</vt:lpstr>
      </vt:variant>
      <vt:variant>
        <vt:i4>90</vt:i4>
      </vt:variant>
    </vt:vector>
  </HeadingPairs>
  <TitlesOfParts>
    <vt:vector size="182" baseType="lpstr">
      <vt:lpstr>Instructions &amp; Sources</vt:lpstr>
      <vt:lpstr>Agency Index</vt:lpstr>
      <vt:lpstr>Statewide Summary</vt:lpstr>
      <vt:lpstr>011</vt:lpstr>
      <vt:lpstr>012</vt:lpstr>
      <vt:lpstr>035</vt:lpstr>
      <vt:lpstr>036</vt:lpstr>
      <vt:lpstr>037</vt:lpstr>
      <vt:lpstr>038</vt:lpstr>
      <vt:lpstr>040</vt:lpstr>
      <vt:lpstr>045</vt:lpstr>
      <vt:lpstr>048</vt:lpstr>
      <vt:lpstr>050</vt:lpstr>
      <vt:lpstr>055</vt:lpstr>
      <vt:lpstr>056</vt:lpstr>
      <vt:lpstr>057</vt:lpstr>
      <vt:lpstr>075</vt:lpstr>
      <vt:lpstr>080</vt:lpstr>
      <vt:lpstr>082</vt:lpstr>
      <vt:lpstr>085</vt:lpstr>
      <vt:lpstr>086</vt:lpstr>
      <vt:lpstr>087</vt:lpstr>
      <vt:lpstr>095</vt:lpstr>
      <vt:lpstr>099</vt:lpstr>
      <vt:lpstr>100</vt:lpstr>
      <vt:lpstr>101</vt:lpstr>
      <vt:lpstr>103</vt:lpstr>
      <vt:lpstr>104</vt:lpstr>
      <vt:lpstr>105</vt:lpstr>
      <vt:lpstr>118</vt:lpstr>
      <vt:lpstr>119</vt:lpstr>
      <vt:lpstr>140</vt:lpstr>
      <vt:lpstr>142</vt:lpstr>
      <vt:lpstr>147</vt:lpstr>
      <vt:lpstr>163</vt:lpstr>
      <vt:lpstr>179</vt:lpstr>
      <vt:lpstr>195</vt:lpstr>
      <vt:lpstr>215</vt:lpstr>
      <vt:lpstr>245</vt:lpstr>
      <vt:lpstr>275</vt:lpstr>
      <vt:lpstr>355</vt:lpstr>
      <vt:lpstr>107</vt:lpstr>
      <vt:lpstr>120</vt:lpstr>
      <vt:lpstr>227</vt:lpstr>
      <vt:lpstr>229</vt:lpstr>
      <vt:lpstr>235</vt:lpstr>
      <vt:lpstr>303</vt:lpstr>
      <vt:lpstr>305</vt:lpstr>
      <vt:lpstr>307</vt:lpstr>
      <vt:lpstr>310</vt:lpstr>
      <vt:lpstr>315</vt:lpstr>
      <vt:lpstr>540</vt:lpstr>
      <vt:lpstr>300-030</vt:lpstr>
      <vt:lpstr>300-040</vt:lpstr>
      <vt:lpstr>300-050</vt:lpstr>
      <vt:lpstr>300-060</vt:lpstr>
      <vt:lpstr>300-100</vt:lpstr>
      <vt:lpstr>300-110</vt:lpstr>
      <vt:lpstr>300-135</vt:lpstr>
      <vt:lpstr>300-145</vt:lpstr>
      <vt:lpstr>460</vt:lpstr>
      <vt:lpstr>461</vt:lpstr>
      <vt:lpstr>463</vt:lpstr>
      <vt:lpstr>465</vt:lpstr>
      <vt:lpstr>467</vt:lpstr>
      <vt:lpstr>468</vt:lpstr>
      <vt:lpstr>471</vt:lpstr>
      <vt:lpstr>477</vt:lpstr>
      <vt:lpstr>478</vt:lpstr>
      <vt:lpstr>490</vt:lpstr>
      <vt:lpstr>495</vt:lpstr>
      <vt:lpstr>225</vt:lpstr>
      <vt:lpstr>240</vt:lpstr>
      <vt:lpstr>350</vt:lpstr>
      <vt:lpstr>340</vt:lpstr>
      <vt:lpstr>360</vt:lpstr>
      <vt:lpstr>365</vt:lpstr>
      <vt:lpstr>370</vt:lpstr>
      <vt:lpstr>375</vt:lpstr>
      <vt:lpstr>376</vt:lpstr>
      <vt:lpstr>380</vt:lpstr>
      <vt:lpstr>699</vt:lpstr>
      <vt:lpstr>351</vt:lpstr>
      <vt:lpstr>353</vt:lpstr>
      <vt:lpstr>354</vt:lpstr>
      <vt:lpstr>387</vt:lpstr>
      <vt:lpstr>390</vt:lpstr>
      <vt:lpstr>395</vt:lpstr>
      <vt:lpstr>010</vt:lpstr>
      <vt:lpstr>076</vt:lpstr>
      <vt:lpstr>713</vt:lpstr>
      <vt:lpstr>740</vt:lpstr>
      <vt:lpstr>'010'!Print_Titles</vt:lpstr>
      <vt:lpstr>'011'!Print_Titles</vt:lpstr>
      <vt:lpstr>'012'!Print_Titles</vt:lpstr>
      <vt:lpstr>'035'!Print_Titles</vt:lpstr>
      <vt:lpstr>'036'!Print_Titles</vt:lpstr>
      <vt:lpstr>'037'!Print_Titles</vt:lpstr>
      <vt:lpstr>'038'!Print_Titles</vt:lpstr>
      <vt:lpstr>'040'!Print_Titles</vt:lpstr>
      <vt:lpstr>'045'!Print_Titles</vt:lpstr>
      <vt:lpstr>'048'!Print_Titles</vt:lpstr>
      <vt:lpstr>'050'!Print_Titles</vt:lpstr>
      <vt:lpstr>'055'!Print_Titles</vt:lpstr>
      <vt:lpstr>'056'!Print_Titles</vt:lpstr>
      <vt:lpstr>'057'!Print_Titles</vt:lpstr>
      <vt:lpstr>'075'!Print_Titles</vt:lpstr>
      <vt:lpstr>'076'!Print_Titles</vt:lpstr>
      <vt:lpstr>'080'!Print_Titles</vt:lpstr>
      <vt:lpstr>'082'!Print_Titles</vt:lpstr>
      <vt:lpstr>'085'!Print_Titles</vt:lpstr>
      <vt:lpstr>'086'!Print_Titles</vt:lpstr>
      <vt:lpstr>'087'!Print_Titles</vt:lpstr>
      <vt:lpstr>'095'!Print_Titles</vt:lpstr>
      <vt:lpstr>'099'!Print_Titles</vt:lpstr>
      <vt:lpstr>'100'!Print_Titles</vt:lpstr>
      <vt:lpstr>'101'!Print_Titles</vt:lpstr>
      <vt:lpstr>'103'!Print_Titles</vt:lpstr>
      <vt:lpstr>'104'!Print_Titles</vt:lpstr>
      <vt:lpstr>'105'!Print_Titles</vt:lpstr>
      <vt:lpstr>'107'!Print_Titles</vt:lpstr>
      <vt:lpstr>'118'!Print_Titles</vt:lpstr>
      <vt:lpstr>'119'!Print_Titles</vt:lpstr>
      <vt:lpstr>'120'!Print_Titles</vt:lpstr>
      <vt:lpstr>'140'!Print_Titles</vt:lpstr>
      <vt:lpstr>'142'!Print_Titles</vt:lpstr>
      <vt:lpstr>'147'!Print_Titles</vt:lpstr>
      <vt:lpstr>'163'!Print_Titles</vt:lpstr>
      <vt:lpstr>'179'!Print_Titles</vt:lpstr>
      <vt:lpstr>'195'!Print_Titles</vt:lpstr>
      <vt:lpstr>'215'!Print_Titles</vt:lpstr>
      <vt:lpstr>'225'!Print_Titles</vt:lpstr>
      <vt:lpstr>'227'!Print_Titles</vt:lpstr>
      <vt:lpstr>'229'!Print_Titles</vt:lpstr>
      <vt:lpstr>'235'!Print_Titles</vt:lpstr>
      <vt:lpstr>'240'!Print_Titles</vt:lpstr>
      <vt:lpstr>'245'!Print_Titles</vt:lpstr>
      <vt:lpstr>'275'!Print_Titles</vt:lpstr>
      <vt:lpstr>'300-030'!Print_Titles</vt:lpstr>
      <vt:lpstr>'300-040'!Print_Titles</vt:lpstr>
      <vt:lpstr>'300-050'!Print_Titles</vt:lpstr>
      <vt:lpstr>'300-060'!Print_Titles</vt:lpstr>
      <vt:lpstr>'300-100'!Print_Titles</vt:lpstr>
      <vt:lpstr>'300-110'!Print_Titles</vt:lpstr>
      <vt:lpstr>'300-135'!Print_Titles</vt:lpstr>
      <vt:lpstr>'300-145'!Print_Titles</vt:lpstr>
      <vt:lpstr>'303'!Print_Titles</vt:lpstr>
      <vt:lpstr>'305'!Print_Titles</vt:lpstr>
      <vt:lpstr>'307'!Print_Titles</vt:lpstr>
      <vt:lpstr>'310'!Print_Titles</vt:lpstr>
      <vt:lpstr>'315'!Print_Titles</vt:lpstr>
      <vt:lpstr>'340'!Print_Titles</vt:lpstr>
      <vt:lpstr>'350'!Print_Titles</vt:lpstr>
      <vt:lpstr>'351'!Print_Titles</vt:lpstr>
      <vt:lpstr>'353'!Print_Titles</vt:lpstr>
      <vt:lpstr>'354'!Print_Titles</vt:lpstr>
      <vt:lpstr>'355'!Print_Titles</vt:lpstr>
      <vt:lpstr>'360'!Print_Titles</vt:lpstr>
      <vt:lpstr>'365'!Print_Titles</vt:lpstr>
      <vt:lpstr>'370'!Print_Titles</vt:lpstr>
      <vt:lpstr>'375'!Print_Titles</vt:lpstr>
      <vt:lpstr>'376'!Print_Titles</vt:lpstr>
      <vt:lpstr>'380'!Print_Titles</vt:lpstr>
      <vt:lpstr>'387'!Print_Titles</vt:lpstr>
      <vt:lpstr>'390'!Print_Titles</vt:lpstr>
      <vt:lpstr>'395'!Print_Titles</vt:lpstr>
      <vt:lpstr>'460'!Print_Titles</vt:lpstr>
      <vt:lpstr>'461'!Print_Titles</vt:lpstr>
      <vt:lpstr>'463'!Print_Titles</vt:lpstr>
      <vt:lpstr>'465'!Print_Titles</vt:lpstr>
      <vt:lpstr>'467'!Print_Titles</vt:lpstr>
      <vt:lpstr>'468'!Print_Titles</vt:lpstr>
      <vt:lpstr>'471'!Print_Titles</vt:lpstr>
      <vt:lpstr>'477'!Print_Titles</vt:lpstr>
      <vt:lpstr>'478'!Print_Titles</vt:lpstr>
      <vt:lpstr>'490'!Print_Titles</vt:lpstr>
      <vt:lpstr>'495'!Print_Titles</vt:lpstr>
      <vt:lpstr>'540'!Print_Titles</vt:lpstr>
      <vt:lpstr>'699'!Print_Titles</vt:lpstr>
      <vt:lpstr>'713'!Print_Titles</vt:lpstr>
      <vt:lpstr>'740'!Print_Titles</vt:lpstr>
      <vt:lpstr>'Statewide Summary'!Print_Titles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Makings</dc:creator>
  <cp:lastModifiedBy>Emily Makings</cp:lastModifiedBy>
  <dcterms:created xsi:type="dcterms:W3CDTF">2025-02-17T20:25:38Z</dcterms:created>
  <dcterms:modified xsi:type="dcterms:W3CDTF">2025-03-07T18:57:13Z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